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omments1.xml" ContentType="application/vnd.openxmlformats-officedocument.spreadsheetml.comments+xml"/>
  <Override PartName="/xl/customProperty5.bin" ContentType="application/vnd.openxmlformats-officedocument.spreadsheetml.customProperty"/>
  <Override PartName="/xl/externalLinks/externalLink48.xml" ContentType="application/vnd.openxmlformats-officedocument.spreadsheetml.externalLink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ustomProperty6.bin" ContentType="application/vnd.openxmlformats-officedocument.spreadsheetml.customProperty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codeName="ThisWorkbook" defaultThemeVersion="124226"/>
  <xr:revisionPtr revIDLastSave="0" documentId="13_ncr:1_{5CF36602-7BA6-4FD2-BA48-7EFB08672293}" xr6:coauthVersionLast="47" xr6:coauthVersionMax="47" xr10:uidLastSave="{00000000-0000-0000-0000-000000000000}"/>
  <bookViews>
    <workbookView xWindow="-120" yWindow="225" windowWidth="29040" windowHeight="15495" activeTab="3" xr2:uid="{00000000-000D-0000-FFFF-FFFF00000000}"/>
  </bookViews>
  <sheets>
    <sheet name="Worksheet" sheetId="3" r:id="rId1"/>
    <sheet name="Unc. Calculator" sheetId="6" r:id="rId2"/>
    <sheet name="Standard1" sheetId="1" r:id="rId3"/>
    <sheet name="Standard2" sheetId="4" r:id="rId4"/>
    <sheet name="Standard3" sheetId="5" r:id="rId5"/>
    <sheet name="Standard4" sheetId="7" r:id="rId6"/>
    <sheet name="Standard5" sheetId="8" r:id="rId7"/>
    <sheet name="Standard6" sheetId="9" r:id="rId8"/>
    <sheet name="Software Validation" sheetId="10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Locator">Standard2!$LCB$524288</definedName>
    <definedName name="_xlnm.Print_Area" localSheetId="0">Worksheet!$A$1:$G$110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0" i="6" l="1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O552" i="4" l="1"/>
  <c r="N552" i="4"/>
  <c r="M552" i="4"/>
  <c r="L552" i="4"/>
  <c r="B552" i="4"/>
  <c r="O551" i="4"/>
  <c r="N551" i="4"/>
  <c r="M551" i="4"/>
  <c r="L551" i="4"/>
  <c r="B551" i="4"/>
  <c r="O550" i="4"/>
  <c r="N550" i="4"/>
  <c r="M550" i="4"/>
  <c r="L550" i="4"/>
  <c r="B550" i="4"/>
  <c r="O549" i="4"/>
  <c r="N549" i="4"/>
  <c r="M549" i="4"/>
  <c r="L549" i="4"/>
  <c r="B549" i="4"/>
  <c r="O548" i="4"/>
  <c r="N548" i="4"/>
  <c r="M548" i="4"/>
  <c r="L548" i="4"/>
  <c r="B548" i="4"/>
  <c r="O547" i="4"/>
  <c r="N547" i="4"/>
  <c r="M547" i="4"/>
  <c r="L547" i="4"/>
  <c r="B547" i="4"/>
  <c r="O546" i="4"/>
  <c r="N546" i="4"/>
  <c r="M546" i="4"/>
  <c r="L546" i="4"/>
  <c r="B546" i="4"/>
  <c r="O545" i="4"/>
  <c r="N545" i="4"/>
  <c r="M545" i="4"/>
  <c r="L545" i="4"/>
  <c r="B545" i="4"/>
  <c r="O544" i="4"/>
  <c r="N544" i="4"/>
  <c r="M544" i="4"/>
  <c r="L544" i="4"/>
  <c r="B544" i="4"/>
  <c r="O543" i="4"/>
  <c r="N543" i="4"/>
  <c r="M543" i="4"/>
  <c r="L543" i="4"/>
  <c r="B543" i="4"/>
  <c r="O542" i="4"/>
  <c r="N542" i="4"/>
  <c r="M542" i="4"/>
  <c r="L542" i="4"/>
  <c r="B542" i="4"/>
  <c r="O541" i="4"/>
  <c r="N541" i="4"/>
  <c r="M541" i="4"/>
  <c r="L541" i="4"/>
  <c r="B541" i="4"/>
  <c r="O540" i="4"/>
  <c r="N540" i="4"/>
  <c r="M540" i="4"/>
  <c r="L540" i="4"/>
  <c r="B540" i="4"/>
  <c r="O539" i="4"/>
  <c r="N539" i="4"/>
  <c r="M539" i="4"/>
  <c r="L539" i="4"/>
  <c r="B539" i="4"/>
  <c r="O538" i="4"/>
  <c r="N538" i="4"/>
  <c r="M538" i="4"/>
  <c r="L538" i="4"/>
  <c r="B538" i="4"/>
  <c r="O537" i="4"/>
  <c r="N537" i="4"/>
  <c r="M537" i="4"/>
  <c r="L537" i="4"/>
  <c r="B537" i="4"/>
  <c r="O536" i="4"/>
  <c r="N536" i="4"/>
  <c r="M536" i="4"/>
  <c r="L536" i="4"/>
  <c r="B536" i="4"/>
  <c r="O535" i="4"/>
  <c r="N535" i="4"/>
  <c r="M535" i="4"/>
  <c r="L535" i="4"/>
  <c r="B535" i="4"/>
  <c r="O534" i="4"/>
  <c r="N534" i="4"/>
  <c r="M534" i="4"/>
  <c r="L534" i="4"/>
  <c r="B534" i="4"/>
  <c r="O533" i="4"/>
  <c r="N533" i="4"/>
  <c r="M533" i="4"/>
  <c r="L533" i="4"/>
  <c r="B533" i="4"/>
  <c r="O532" i="4"/>
  <c r="N532" i="4"/>
  <c r="M532" i="4"/>
  <c r="L532" i="4"/>
  <c r="B532" i="4"/>
  <c r="O531" i="4"/>
  <c r="N531" i="4"/>
  <c r="M531" i="4"/>
  <c r="L531" i="4"/>
  <c r="B531" i="4"/>
  <c r="O530" i="4"/>
  <c r="N530" i="4"/>
  <c r="M530" i="4"/>
  <c r="L530" i="4"/>
  <c r="B530" i="4"/>
  <c r="O529" i="4"/>
  <c r="N529" i="4"/>
  <c r="M529" i="4"/>
  <c r="L529" i="4"/>
  <c r="B529" i="4"/>
  <c r="O528" i="4"/>
  <c r="N528" i="4"/>
  <c r="M528" i="4"/>
  <c r="L528" i="4"/>
  <c r="B528" i="4"/>
  <c r="O527" i="4"/>
  <c r="N527" i="4"/>
  <c r="M527" i="4"/>
  <c r="L527" i="4"/>
  <c r="B527" i="4"/>
  <c r="O526" i="4"/>
  <c r="N526" i="4"/>
  <c r="M526" i="4"/>
  <c r="L526" i="4"/>
  <c r="B526" i="4"/>
  <c r="O525" i="4"/>
  <c r="N525" i="4"/>
  <c r="M525" i="4"/>
  <c r="L525" i="4"/>
  <c r="B525" i="4"/>
  <c r="O524" i="4"/>
  <c r="N524" i="4"/>
  <c r="M524" i="4"/>
  <c r="L524" i="4"/>
  <c r="B524" i="4"/>
  <c r="O523" i="4"/>
  <c r="N523" i="4"/>
  <c r="M523" i="4"/>
  <c r="L523" i="4"/>
  <c r="B523" i="4"/>
  <c r="O522" i="4"/>
  <c r="N522" i="4"/>
  <c r="M522" i="4"/>
  <c r="L522" i="4"/>
  <c r="B522" i="4"/>
  <c r="O521" i="4"/>
  <c r="N521" i="4"/>
  <c r="M521" i="4"/>
  <c r="L521" i="4"/>
  <c r="B521" i="4"/>
  <c r="O520" i="4"/>
  <c r="N520" i="4"/>
  <c r="M520" i="4"/>
  <c r="L520" i="4"/>
  <c r="B520" i="4"/>
  <c r="O519" i="4"/>
  <c r="N519" i="4"/>
  <c r="M519" i="4"/>
  <c r="L519" i="4"/>
  <c r="B519" i="4"/>
  <c r="O518" i="4"/>
  <c r="N518" i="4"/>
  <c r="M518" i="4"/>
  <c r="L518" i="4"/>
  <c r="B518" i="4"/>
  <c r="O517" i="4"/>
  <c r="N517" i="4"/>
  <c r="M517" i="4"/>
  <c r="L517" i="4"/>
  <c r="B517" i="4"/>
  <c r="O516" i="4"/>
  <c r="N516" i="4"/>
  <c r="M516" i="4"/>
  <c r="L516" i="4"/>
  <c r="B516" i="4"/>
  <c r="O515" i="4"/>
  <c r="N515" i="4"/>
  <c r="M515" i="4"/>
  <c r="L515" i="4"/>
  <c r="B515" i="4"/>
  <c r="O514" i="4"/>
  <c r="N514" i="4"/>
  <c r="M514" i="4"/>
  <c r="L514" i="4"/>
  <c r="B514" i="4"/>
  <c r="O513" i="4"/>
  <c r="N513" i="4"/>
  <c r="M513" i="4"/>
  <c r="L513" i="4"/>
  <c r="B513" i="4"/>
  <c r="O512" i="4"/>
  <c r="N512" i="4"/>
  <c r="M512" i="4"/>
  <c r="L512" i="4"/>
  <c r="B512" i="4"/>
  <c r="O511" i="4"/>
  <c r="N511" i="4"/>
  <c r="M511" i="4"/>
  <c r="L511" i="4"/>
  <c r="B511" i="4"/>
  <c r="O510" i="4"/>
  <c r="N510" i="4"/>
  <c r="M510" i="4"/>
  <c r="L510" i="4"/>
  <c r="B510" i="4"/>
  <c r="O509" i="4"/>
  <c r="N509" i="4"/>
  <c r="M509" i="4"/>
  <c r="L509" i="4"/>
  <c r="B509" i="4"/>
  <c r="O508" i="4"/>
  <c r="N508" i="4"/>
  <c r="M508" i="4"/>
  <c r="L508" i="4"/>
  <c r="B508" i="4"/>
  <c r="O507" i="4"/>
  <c r="N507" i="4"/>
  <c r="M507" i="4"/>
  <c r="L507" i="4"/>
  <c r="B507" i="4"/>
  <c r="O506" i="4"/>
  <c r="N506" i="4"/>
  <c r="M506" i="4"/>
  <c r="L506" i="4"/>
  <c r="B506" i="4"/>
  <c r="O505" i="4"/>
  <c r="N505" i="4"/>
  <c r="M505" i="4"/>
  <c r="L505" i="4"/>
  <c r="B505" i="4"/>
  <c r="O504" i="4"/>
  <c r="N504" i="4"/>
  <c r="M504" i="4"/>
  <c r="L504" i="4"/>
  <c r="B504" i="4"/>
  <c r="O503" i="4"/>
  <c r="N503" i="4"/>
  <c r="M503" i="4"/>
  <c r="L503" i="4"/>
  <c r="B503" i="4"/>
  <c r="O502" i="4"/>
  <c r="N502" i="4"/>
  <c r="M502" i="4"/>
  <c r="L502" i="4"/>
  <c r="B502" i="4"/>
  <c r="O501" i="4"/>
  <c r="N501" i="4"/>
  <c r="M501" i="4"/>
  <c r="L501" i="4"/>
  <c r="B501" i="4"/>
  <c r="O500" i="4"/>
  <c r="N500" i="4"/>
  <c r="M500" i="4"/>
  <c r="L500" i="4"/>
  <c r="B500" i="4"/>
  <c r="O499" i="4"/>
  <c r="N499" i="4"/>
  <c r="M499" i="4"/>
  <c r="L499" i="4"/>
  <c r="B499" i="4"/>
  <c r="O498" i="4"/>
  <c r="N498" i="4"/>
  <c r="M498" i="4"/>
  <c r="L498" i="4"/>
  <c r="B498" i="4"/>
  <c r="O497" i="4"/>
  <c r="N497" i="4"/>
  <c r="M497" i="4"/>
  <c r="L497" i="4"/>
  <c r="B497" i="4"/>
  <c r="O496" i="4"/>
  <c r="N496" i="4"/>
  <c r="M496" i="4"/>
  <c r="L496" i="4"/>
  <c r="B496" i="4"/>
  <c r="O495" i="4"/>
  <c r="N495" i="4"/>
  <c r="M495" i="4"/>
  <c r="L495" i="4"/>
  <c r="B495" i="4"/>
  <c r="O494" i="4"/>
  <c r="N494" i="4"/>
  <c r="M494" i="4"/>
  <c r="L494" i="4"/>
  <c r="B494" i="4"/>
  <c r="O493" i="4"/>
  <c r="N493" i="4"/>
  <c r="M493" i="4"/>
  <c r="L493" i="4"/>
  <c r="B493" i="4"/>
  <c r="O492" i="4"/>
  <c r="N492" i="4"/>
  <c r="M492" i="4"/>
  <c r="L492" i="4"/>
  <c r="B492" i="4"/>
  <c r="O491" i="4"/>
  <c r="N491" i="4"/>
  <c r="M491" i="4"/>
  <c r="L491" i="4"/>
  <c r="B491" i="4"/>
  <c r="O490" i="4"/>
  <c r="N490" i="4"/>
  <c r="M490" i="4"/>
  <c r="L490" i="4"/>
  <c r="B490" i="4"/>
  <c r="O489" i="4"/>
  <c r="N489" i="4"/>
  <c r="M489" i="4"/>
  <c r="L489" i="4"/>
  <c r="B489" i="4"/>
  <c r="O488" i="4"/>
  <c r="N488" i="4"/>
  <c r="M488" i="4"/>
  <c r="L488" i="4"/>
  <c r="B488" i="4"/>
  <c r="O487" i="4"/>
  <c r="N487" i="4"/>
  <c r="M487" i="4"/>
  <c r="L487" i="4"/>
  <c r="B487" i="4"/>
  <c r="O486" i="4"/>
  <c r="N486" i="4"/>
  <c r="M486" i="4"/>
  <c r="L486" i="4"/>
  <c r="B486" i="4"/>
  <c r="O485" i="4"/>
  <c r="N485" i="4"/>
  <c r="M485" i="4"/>
  <c r="L485" i="4"/>
  <c r="B485" i="4"/>
  <c r="O484" i="4"/>
  <c r="N484" i="4"/>
  <c r="M484" i="4"/>
  <c r="L484" i="4"/>
  <c r="B484" i="4"/>
  <c r="O483" i="4"/>
  <c r="N483" i="4"/>
  <c r="M483" i="4"/>
  <c r="L483" i="4"/>
  <c r="B483" i="4"/>
  <c r="O482" i="4"/>
  <c r="N482" i="4"/>
  <c r="M482" i="4"/>
  <c r="L482" i="4"/>
  <c r="B482" i="4"/>
  <c r="O481" i="4"/>
  <c r="N481" i="4"/>
  <c r="M481" i="4"/>
  <c r="L481" i="4"/>
  <c r="B481" i="4"/>
  <c r="O480" i="4"/>
  <c r="N480" i="4"/>
  <c r="M480" i="4"/>
  <c r="L480" i="4"/>
  <c r="B480" i="4"/>
  <c r="O479" i="4"/>
  <c r="N479" i="4"/>
  <c r="M479" i="4"/>
  <c r="L479" i="4"/>
  <c r="B479" i="4"/>
  <c r="O478" i="4"/>
  <c r="N478" i="4"/>
  <c r="M478" i="4"/>
  <c r="L478" i="4"/>
  <c r="B478" i="4"/>
  <c r="O477" i="4"/>
  <c r="N477" i="4"/>
  <c r="M477" i="4"/>
  <c r="L477" i="4"/>
  <c r="B477" i="4"/>
  <c r="O476" i="4"/>
  <c r="N476" i="4"/>
  <c r="M476" i="4"/>
  <c r="L476" i="4"/>
  <c r="B476" i="4"/>
  <c r="O475" i="4"/>
  <c r="N475" i="4"/>
  <c r="M475" i="4"/>
  <c r="L475" i="4"/>
  <c r="B475" i="4"/>
  <c r="O474" i="4"/>
  <c r="N474" i="4"/>
  <c r="M474" i="4"/>
  <c r="L474" i="4"/>
  <c r="B474" i="4"/>
  <c r="O473" i="4"/>
  <c r="N473" i="4"/>
  <c r="M473" i="4"/>
  <c r="L473" i="4"/>
  <c r="B473" i="4"/>
  <c r="O472" i="4"/>
  <c r="N472" i="4"/>
  <c r="M472" i="4"/>
  <c r="L472" i="4"/>
  <c r="B472" i="4"/>
  <c r="O471" i="4"/>
  <c r="N471" i="4"/>
  <c r="M471" i="4"/>
  <c r="L471" i="4"/>
  <c r="B471" i="4"/>
  <c r="O470" i="4"/>
  <c r="N470" i="4"/>
  <c r="M470" i="4"/>
  <c r="L470" i="4"/>
  <c r="B470" i="4"/>
  <c r="O469" i="4"/>
  <c r="N469" i="4"/>
  <c r="M469" i="4"/>
  <c r="L469" i="4"/>
  <c r="B469" i="4"/>
  <c r="O468" i="4"/>
  <c r="N468" i="4"/>
  <c r="M468" i="4"/>
  <c r="L468" i="4"/>
  <c r="B468" i="4"/>
  <c r="O467" i="4"/>
  <c r="N467" i="4"/>
  <c r="M467" i="4"/>
  <c r="L467" i="4"/>
  <c r="B467" i="4"/>
  <c r="O466" i="4"/>
  <c r="N466" i="4"/>
  <c r="M466" i="4"/>
  <c r="L466" i="4"/>
  <c r="B466" i="4"/>
  <c r="O465" i="4"/>
  <c r="N465" i="4"/>
  <c r="M465" i="4"/>
  <c r="L465" i="4"/>
  <c r="B465" i="4"/>
  <c r="O464" i="4"/>
  <c r="N464" i="4"/>
  <c r="M464" i="4"/>
  <c r="L464" i="4"/>
  <c r="B464" i="4"/>
  <c r="O463" i="4"/>
  <c r="N463" i="4"/>
  <c r="M463" i="4"/>
  <c r="L463" i="4"/>
  <c r="B463" i="4"/>
  <c r="O462" i="4"/>
  <c r="N462" i="4"/>
  <c r="M462" i="4"/>
  <c r="L462" i="4"/>
  <c r="B462" i="4"/>
  <c r="O461" i="4"/>
  <c r="N461" i="4"/>
  <c r="M461" i="4"/>
  <c r="L461" i="4"/>
  <c r="B461" i="4"/>
  <c r="O460" i="4"/>
  <c r="N460" i="4"/>
  <c r="M460" i="4"/>
  <c r="L460" i="4"/>
  <c r="B460" i="4"/>
  <c r="O459" i="4"/>
  <c r="N459" i="4"/>
  <c r="M459" i="4"/>
  <c r="L459" i="4"/>
  <c r="B459" i="4"/>
  <c r="O458" i="4"/>
  <c r="N458" i="4"/>
  <c r="M458" i="4"/>
  <c r="L458" i="4"/>
  <c r="B458" i="4"/>
  <c r="O457" i="4"/>
  <c r="N457" i="4"/>
  <c r="M457" i="4"/>
  <c r="L457" i="4"/>
  <c r="B457" i="4"/>
  <c r="O456" i="4"/>
  <c r="N456" i="4"/>
  <c r="M456" i="4"/>
  <c r="L456" i="4"/>
  <c r="B456" i="4"/>
  <c r="O455" i="4"/>
  <c r="N455" i="4"/>
  <c r="M455" i="4"/>
  <c r="L455" i="4"/>
  <c r="B455" i="4"/>
  <c r="O454" i="4"/>
  <c r="N454" i="4"/>
  <c r="M454" i="4"/>
  <c r="L454" i="4"/>
  <c r="B454" i="4"/>
  <c r="O453" i="4"/>
  <c r="N453" i="4"/>
  <c r="M453" i="4"/>
  <c r="L453" i="4"/>
  <c r="B453" i="4"/>
  <c r="O452" i="4"/>
  <c r="N452" i="4"/>
  <c r="M452" i="4"/>
  <c r="L452" i="4"/>
  <c r="B452" i="4"/>
  <c r="O451" i="4"/>
  <c r="N451" i="4"/>
  <c r="M451" i="4"/>
  <c r="L451" i="4"/>
  <c r="B451" i="4"/>
  <c r="O450" i="4"/>
  <c r="N450" i="4"/>
  <c r="M450" i="4"/>
  <c r="L450" i="4"/>
  <c r="B450" i="4"/>
  <c r="O449" i="4"/>
  <c r="N449" i="4"/>
  <c r="M449" i="4"/>
  <c r="L449" i="4"/>
  <c r="B449" i="4"/>
  <c r="O448" i="4"/>
  <c r="N448" i="4"/>
  <c r="M448" i="4"/>
  <c r="L448" i="4"/>
  <c r="B448" i="4"/>
  <c r="O447" i="4"/>
  <c r="N447" i="4"/>
  <c r="M447" i="4"/>
  <c r="L447" i="4"/>
  <c r="B447" i="4"/>
  <c r="O446" i="4"/>
  <c r="N446" i="4"/>
  <c r="M446" i="4"/>
  <c r="L446" i="4"/>
  <c r="B446" i="4"/>
  <c r="O445" i="4"/>
  <c r="N445" i="4"/>
  <c r="M445" i="4"/>
  <c r="L445" i="4"/>
  <c r="B445" i="4"/>
  <c r="O444" i="4"/>
  <c r="N444" i="4"/>
  <c r="M444" i="4"/>
  <c r="L444" i="4"/>
  <c r="B444" i="4"/>
  <c r="O443" i="4"/>
  <c r="N443" i="4"/>
  <c r="M443" i="4"/>
  <c r="L443" i="4"/>
  <c r="B443" i="4"/>
  <c r="O442" i="4"/>
  <c r="N442" i="4"/>
  <c r="M442" i="4"/>
  <c r="L442" i="4"/>
  <c r="B442" i="4"/>
  <c r="O441" i="4"/>
  <c r="N441" i="4"/>
  <c r="M441" i="4"/>
  <c r="L441" i="4"/>
  <c r="B441" i="4"/>
  <c r="O440" i="4"/>
  <c r="N440" i="4"/>
  <c r="M440" i="4"/>
  <c r="L440" i="4"/>
  <c r="B440" i="4"/>
  <c r="O439" i="4"/>
  <c r="N439" i="4"/>
  <c r="M439" i="4"/>
  <c r="L439" i="4"/>
  <c r="B439" i="4"/>
  <c r="O438" i="4"/>
  <c r="N438" i="4"/>
  <c r="M438" i="4"/>
  <c r="L438" i="4"/>
  <c r="B438" i="4"/>
  <c r="O437" i="4"/>
  <c r="N437" i="4"/>
  <c r="M437" i="4"/>
  <c r="L437" i="4"/>
  <c r="B437" i="4"/>
  <c r="O436" i="4"/>
  <c r="N436" i="4"/>
  <c r="M436" i="4"/>
  <c r="L436" i="4"/>
  <c r="B436" i="4"/>
  <c r="O435" i="4"/>
  <c r="N435" i="4"/>
  <c r="M435" i="4"/>
  <c r="L435" i="4"/>
  <c r="B435" i="4"/>
  <c r="O434" i="4"/>
  <c r="N434" i="4"/>
  <c r="M434" i="4"/>
  <c r="L434" i="4"/>
  <c r="B434" i="4"/>
  <c r="O433" i="4"/>
  <c r="N433" i="4"/>
  <c r="M433" i="4"/>
  <c r="L433" i="4"/>
  <c r="B433" i="4"/>
  <c r="O432" i="4"/>
  <c r="N432" i="4"/>
  <c r="M432" i="4"/>
  <c r="L432" i="4"/>
  <c r="B432" i="4"/>
  <c r="O431" i="4"/>
  <c r="N431" i="4"/>
  <c r="M431" i="4"/>
  <c r="L431" i="4"/>
  <c r="B431" i="4"/>
  <c r="O430" i="4"/>
  <c r="N430" i="4"/>
  <c r="M430" i="4"/>
  <c r="L430" i="4"/>
  <c r="B430" i="4"/>
  <c r="O429" i="4"/>
  <c r="N429" i="4"/>
  <c r="M429" i="4"/>
  <c r="L429" i="4"/>
  <c r="B429" i="4"/>
  <c r="O428" i="4"/>
  <c r="N428" i="4"/>
  <c r="M428" i="4"/>
  <c r="L428" i="4"/>
  <c r="B428" i="4"/>
  <c r="O427" i="4"/>
  <c r="N427" i="4"/>
  <c r="M427" i="4"/>
  <c r="L427" i="4"/>
  <c r="B427" i="4"/>
  <c r="O426" i="4"/>
  <c r="N426" i="4"/>
  <c r="M426" i="4"/>
  <c r="L426" i="4"/>
  <c r="B426" i="4"/>
  <c r="O425" i="4"/>
  <c r="N425" i="4"/>
  <c r="M425" i="4"/>
  <c r="L425" i="4"/>
  <c r="B425" i="4"/>
  <c r="O424" i="4"/>
  <c r="N424" i="4"/>
  <c r="M424" i="4"/>
  <c r="L424" i="4"/>
  <c r="B424" i="4"/>
  <c r="O423" i="4"/>
  <c r="N423" i="4"/>
  <c r="M423" i="4"/>
  <c r="L423" i="4"/>
  <c r="B423" i="4"/>
  <c r="O422" i="4"/>
  <c r="N422" i="4"/>
  <c r="M422" i="4"/>
  <c r="L422" i="4"/>
  <c r="B422" i="4"/>
  <c r="O421" i="4"/>
  <c r="N421" i="4"/>
  <c r="M421" i="4"/>
  <c r="L421" i="4"/>
  <c r="B421" i="4"/>
  <c r="O420" i="4"/>
  <c r="N420" i="4"/>
  <c r="M420" i="4"/>
  <c r="L420" i="4"/>
  <c r="B420" i="4"/>
  <c r="O419" i="4"/>
  <c r="N419" i="4"/>
  <c r="M419" i="4"/>
  <c r="L419" i="4"/>
  <c r="B419" i="4"/>
  <c r="O418" i="4"/>
  <c r="N418" i="4"/>
  <c r="M418" i="4"/>
  <c r="L418" i="4"/>
  <c r="B418" i="4"/>
  <c r="O417" i="4"/>
  <c r="N417" i="4"/>
  <c r="M417" i="4"/>
  <c r="L417" i="4"/>
  <c r="B417" i="4"/>
  <c r="O416" i="4"/>
  <c r="N416" i="4"/>
  <c r="M416" i="4"/>
  <c r="L416" i="4"/>
  <c r="B416" i="4"/>
  <c r="O415" i="4"/>
  <c r="N415" i="4"/>
  <c r="M415" i="4"/>
  <c r="L415" i="4"/>
  <c r="B415" i="4"/>
  <c r="O414" i="4"/>
  <c r="N414" i="4"/>
  <c r="M414" i="4"/>
  <c r="L414" i="4"/>
  <c r="B414" i="4"/>
  <c r="O413" i="4"/>
  <c r="N413" i="4"/>
  <c r="M413" i="4"/>
  <c r="L413" i="4"/>
  <c r="B413" i="4"/>
  <c r="O412" i="4"/>
  <c r="N412" i="4"/>
  <c r="M412" i="4"/>
  <c r="L412" i="4"/>
  <c r="B412" i="4"/>
  <c r="O411" i="4"/>
  <c r="N411" i="4"/>
  <c r="M411" i="4"/>
  <c r="L411" i="4"/>
  <c r="B411" i="4"/>
  <c r="O410" i="4"/>
  <c r="N410" i="4"/>
  <c r="M410" i="4"/>
  <c r="L410" i="4"/>
  <c r="B410" i="4"/>
  <c r="O409" i="4"/>
  <c r="N409" i="4"/>
  <c r="M409" i="4"/>
  <c r="L409" i="4"/>
  <c r="B409" i="4"/>
  <c r="O408" i="4"/>
  <c r="N408" i="4"/>
  <c r="M408" i="4"/>
  <c r="L408" i="4"/>
  <c r="B408" i="4"/>
  <c r="O407" i="4"/>
  <c r="N407" i="4"/>
  <c r="M407" i="4"/>
  <c r="L407" i="4"/>
  <c r="B407" i="4"/>
  <c r="O406" i="4"/>
  <c r="N406" i="4"/>
  <c r="M406" i="4"/>
  <c r="L406" i="4"/>
  <c r="B406" i="4"/>
  <c r="O405" i="4"/>
  <c r="N405" i="4"/>
  <c r="M405" i="4"/>
  <c r="L405" i="4"/>
  <c r="B405" i="4"/>
  <c r="O404" i="4"/>
  <c r="N404" i="4"/>
  <c r="M404" i="4"/>
  <c r="L404" i="4"/>
  <c r="B404" i="4"/>
  <c r="O403" i="4"/>
  <c r="N403" i="4"/>
  <c r="M403" i="4"/>
  <c r="L403" i="4"/>
  <c r="B403" i="4"/>
  <c r="O402" i="4"/>
  <c r="N402" i="4"/>
  <c r="M402" i="4"/>
  <c r="L402" i="4"/>
  <c r="B402" i="4"/>
  <c r="O401" i="4"/>
  <c r="N401" i="4"/>
  <c r="M401" i="4"/>
  <c r="L401" i="4"/>
  <c r="B401" i="4"/>
  <c r="O400" i="4"/>
  <c r="N400" i="4"/>
  <c r="M400" i="4"/>
  <c r="L400" i="4"/>
  <c r="B400" i="4"/>
  <c r="O399" i="4"/>
  <c r="N399" i="4"/>
  <c r="M399" i="4"/>
  <c r="L399" i="4"/>
  <c r="B399" i="4"/>
  <c r="O398" i="4"/>
  <c r="N398" i="4"/>
  <c r="M398" i="4"/>
  <c r="L398" i="4"/>
  <c r="B398" i="4"/>
  <c r="O397" i="4"/>
  <c r="N397" i="4"/>
  <c r="M397" i="4"/>
  <c r="L397" i="4"/>
  <c r="B397" i="4"/>
  <c r="O396" i="4"/>
  <c r="N396" i="4"/>
  <c r="M396" i="4"/>
  <c r="L396" i="4"/>
  <c r="B396" i="4"/>
  <c r="O395" i="4"/>
  <c r="N395" i="4"/>
  <c r="M395" i="4"/>
  <c r="L395" i="4"/>
  <c r="B395" i="4"/>
  <c r="O394" i="4"/>
  <c r="N394" i="4"/>
  <c r="M394" i="4"/>
  <c r="L394" i="4"/>
  <c r="B394" i="4"/>
  <c r="O393" i="4"/>
  <c r="N393" i="4"/>
  <c r="M393" i="4"/>
  <c r="L393" i="4"/>
  <c r="B393" i="4"/>
  <c r="O392" i="4"/>
  <c r="N392" i="4"/>
  <c r="M392" i="4"/>
  <c r="L392" i="4"/>
  <c r="B392" i="4"/>
  <c r="O391" i="4"/>
  <c r="N391" i="4"/>
  <c r="M391" i="4"/>
  <c r="L391" i="4"/>
  <c r="B391" i="4"/>
  <c r="O390" i="4"/>
  <c r="N390" i="4"/>
  <c r="M390" i="4"/>
  <c r="L390" i="4"/>
  <c r="B390" i="4"/>
  <c r="O389" i="4"/>
  <c r="N389" i="4"/>
  <c r="M389" i="4"/>
  <c r="L389" i="4"/>
  <c r="B389" i="4"/>
  <c r="O388" i="4"/>
  <c r="N388" i="4"/>
  <c r="M388" i="4"/>
  <c r="L388" i="4"/>
  <c r="B388" i="4"/>
  <c r="O387" i="4"/>
  <c r="N387" i="4"/>
  <c r="M387" i="4"/>
  <c r="L387" i="4"/>
  <c r="B387" i="4"/>
  <c r="O386" i="4"/>
  <c r="N386" i="4"/>
  <c r="M386" i="4"/>
  <c r="L386" i="4"/>
  <c r="B386" i="4"/>
  <c r="O385" i="4"/>
  <c r="N385" i="4"/>
  <c r="M385" i="4"/>
  <c r="L385" i="4"/>
  <c r="B385" i="4"/>
  <c r="O384" i="4"/>
  <c r="N384" i="4"/>
  <c r="M384" i="4"/>
  <c r="L384" i="4"/>
  <c r="B384" i="4"/>
  <c r="O383" i="4"/>
  <c r="N383" i="4"/>
  <c r="M383" i="4"/>
  <c r="L383" i="4"/>
  <c r="B383" i="4"/>
  <c r="O382" i="4"/>
  <c r="N382" i="4"/>
  <c r="M382" i="4"/>
  <c r="L382" i="4"/>
  <c r="B382" i="4"/>
  <c r="O381" i="4"/>
  <c r="N381" i="4"/>
  <c r="M381" i="4"/>
  <c r="L381" i="4"/>
  <c r="B381" i="4"/>
  <c r="O380" i="4"/>
  <c r="N380" i="4"/>
  <c r="M380" i="4"/>
  <c r="L380" i="4"/>
  <c r="B380" i="4"/>
  <c r="O379" i="4"/>
  <c r="N379" i="4"/>
  <c r="M379" i="4"/>
  <c r="L379" i="4"/>
  <c r="B379" i="4"/>
  <c r="O378" i="4"/>
  <c r="N378" i="4"/>
  <c r="M378" i="4"/>
  <c r="L378" i="4"/>
  <c r="B378" i="4"/>
  <c r="O377" i="4"/>
  <c r="N377" i="4"/>
  <c r="M377" i="4"/>
  <c r="L377" i="4"/>
  <c r="B377" i="4"/>
  <c r="O376" i="4"/>
  <c r="N376" i="4"/>
  <c r="M376" i="4"/>
  <c r="L376" i="4"/>
  <c r="B376" i="4"/>
  <c r="O375" i="4"/>
  <c r="N375" i="4"/>
  <c r="M375" i="4"/>
  <c r="L375" i="4"/>
  <c r="B375" i="4"/>
  <c r="N374" i="4"/>
  <c r="M374" i="4"/>
  <c r="L374" i="4"/>
  <c r="B374" i="4"/>
  <c r="O373" i="4"/>
  <c r="N373" i="4"/>
  <c r="M373" i="4"/>
  <c r="L373" i="4"/>
  <c r="B373" i="4"/>
  <c r="O372" i="4"/>
  <c r="N372" i="4"/>
  <c r="M372" i="4"/>
  <c r="L372" i="4"/>
  <c r="B372" i="4"/>
  <c r="O371" i="4"/>
  <c r="N371" i="4"/>
  <c r="M371" i="4"/>
  <c r="L371" i="4"/>
  <c r="B371" i="4"/>
  <c r="O370" i="4"/>
  <c r="N370" i="4"/>
  <c r="M370" i="4"/>
  <c r="L370" i="4"/>
  <c r="B370" i="4"/>
  <c r="O369" i="4"/>
  <c r="N369" i="4"/>
  <c r="M369" i="4"/>
  <c r="L369" i="4"/>
  <c r="B369" i="4"/>
  <c r="O368" i="4"/>
  <c r="N368" i="4"/>
  <c r="M368" i="4"/>
  <c r="L368" i="4"/>
  <c r="B368" i="4"/>
  <c r="O367" i="4"/>
  <c r="N367" i="4"/>
  <c r="M367" i="4"/>
  <c r="L367" i="4"/>
  <c r="B367" i="4"/>
  <c r="O366" i="4"/>
  <c r="N366" i="4"/>
  <c r="M366" i="4"/>
  <c r="L366" i="4"/>
  <c r="B366" i="4"/>
  <c r="O365" i="4"/>
  <c r="N365" i="4"/>
  <c r="M365" i="4"/>
  <c r="L365" i="4"/>
  <c r="B365" i="4"/>
  <c r="O364" i="4"/>
  <c r="N364" i="4"/>
  <c r="M364" i="4"/>
  <c r="L364" i="4"/>
  <c r="B364" i="4"/>
  <c r="O363" i="4"/>
  <c r="N363" i="4"/>
  <c r="M363" i="4"/>
  <c r="L363" i="4"/>
  <c r="B363" i="4"/>
  <c r="O362" i="4"/>
  <c r="N362" i="4"/>
  <c r="M362" i="4"/>
  <c r="L362" i="4"/>
  <c r="B362" i="4"/>
  <c r="O361" i="4"/>
  <c r="N361" i="4"/>
  <c r="M361" i="4"/>
  <c r="L361" i="4"/>
  <c r="B361" i="4"/>
  <c r="O360" i="4"/>
  <c r="N360" i="4"/>
  <c r="M360" i="4"/>
  <c r="L360" i="4"/>
  <c r="B360" i="4"/>
  <c r="O359" i="4"/>
  <c r="N359" i="4"/>
  <c r="M359" i="4"/>
  <c r="L359" i="4"/>
  <c r="B359" i="4"/>
  <c r="O358" i="4"/>
  <c r="N358" i="4"/>
  <c r="M358" i="4"/>
  <c r="L358" i="4"/>
  <c r="B358" i="4"/>
  <c r="O357" i="4"/>
  <c r="N357" i="4"/>
  <c r="M357" i="4"/>
  <c r="L357" i="4"/>
  <c r="B357" i="4"/>
  <c r="O356" i="4"/>
  <c r="N356" i="4"/>
  <c r="M356" i="4"/>
  <c r="L356" i="4"/>
  <c r="B356" i="4"/>
  <c r="O355" i="4"/>
  <c r="N355" i="4"/>
  <c r="M355" i="4"/>
  <c r="L355" i="4"/>
  <c r="B355" i="4"/>
  <c r="O354" i="4"/>
  <c r="N354" i="4"/>
  <c r="M354" i="4"/>
  <c r="L354" i="4"/>
  <c r="B354" i="4"/>
  <c r="O353" i="4"/>
  <c r="N353" i="4"/>
  <c r="M353" i="4"/>
  <c r="L353" i="4"/>
  <c r="B353" i="4"/>
  <c r="O352" i="4"/>
  <c r="N352" i="4"/>
  <c r="M352" i="4"/>
  <c r="L352" i="4"/>
  <c r="B352" i="4"/>
  <c r="O351" i="4"/>
  <c r="N351" i="4"/>
  <c r="M351" i="4"/>
  <c r="L351" i="4"/>
  <c r="B351" i="4"/>
  <c r="O350" i="4"/>
  <c r="N350" i="4"/>
  <c r="M350" i="4"/>
  <c r="L350" i="4"/>
  <c r="B350" i="4"/>
  <c r="O349" i="4"/>
  <c r="N349" i="4"/>
  <c r="M349" i="4"/>
  <c r="L349" i="4"/>
  <c r="B349" i="4"/>
  <c r="O348" i="4"/>
  <c r="N348" i="4"/>
  <c r="M348" i="4"/>
  <c r="L348" i="4"/>
  <c r="B348" i="4"/>
  <c r="O347" i="4"/>
  <c r="N347" i="4"/>
  <c r="M347" i="4"/>
  <c r="L347" i="4"/>
  <c r="B347" i="4"/>
  <c r="O346" i="4"/>
  <c r="N346" i="4"/>
  <c r="M346" i="4"/>
  <c r="L346" i="4"/>
  <c r="B346" i="4"/>
  <c r="O345" i="4"/>
  <c r="N345" i="4"/>
  <c r="M345" i="4"/>
  <c r="L345" i="4"/>
  <c r="B345" i="4"/>
  <c r="O344" i="4"/>
  <c r="N344" i="4"/>
  <c r="M344" i="4"/>
  <c r="L344" i="4"/>
  <c r="B344" i="4"/>
  <c r="O343" i="4"/>
  <c r="N343" i="4"/>
  <c r="M343" i="4"/>
  <c r="L343" i="4"/>
  <c r="B343" i="4"/>
  <c r="O342" i="4"/>
  <c r="N342" i="4"/>
  <c r="M342" i="4"/>
  <c r="L342" i="4"/>
  <c r="B342" i="4"/>
  <c r="O341" i="4"/>
  <c r="N341" i="4"/>
  <c r="M341" i="4"/>
  <c r="L341" i="4"/>
  <c r="B341" i="4"/>
  <c r="O340" i="4"/>
  <c r="N340" i="4"/>
  <c r="M340" i="4"/>
  <c r="L340" i="4"/>
  <c r="B340" i="4"/>
  <c r="O339" i="4"/>
  <c r="N339" i="4"/>
  <c r="M339" i="4"/>
  <c r="L339" i="4"/>
  <c r="B339" i="4"/>
  <c r="O338" i="4"/>
  <c r="N338" i="4"/>
  <c r="M338" i="4"/>
  <c r="L338" i="4"/>
  <c r="B338" i="4"/>
  <c r="O337" i="4"/>
  <c r="N337" i="4"/>
  <c r="M337" i="4"/>
  <c r="L337" i="4"/>
  <c r="B337" i="4"/>
  <c r="O336" i="4"/>
  <c r="N336" i="4"/>
  <c r="M336" i="4"/>
  <c r="L336" i="4"/>
  <c r="B336" i="4"/>
  <c r="O335" i="4"/>
  <c r="N335" i="4"/>
  <c r="M335" i="4"/>
  <c r="L335" i="4"/>
  <c r="B335" i="4"/>
  <c r="O334" i="4"/>
  <c r="N334" i="4"/>
  <c r="M334" i="4"/>
  <c r="L334" i="4"/>
  <c r="B334" i="4"/>
  <c r="O333" i="4"/>
  <c r="N333" i="4"/>
  <c r="M333" i="4"/>
  <c r="L333" i="4"/>
  <c r="B333" i="4"/>
  <c r="O332" i="4"/>
  <c r="N332" i="4"/>
  <c r="M332" i="4"/>
  <c r="L332" i="4"/>
  <c r="B332" i="4"/>
  <c r="O331" i="4"/>
  <c r="N331" i="4"/>
  <c r="M331" i="4"/>
  <c r="L331" i="4"/>
  <c r="B331" i="4"/>
  <c r="O330" i="4"/>
  <c r="N330" i="4"/>
  <c r="M330" i="4"/>
  <c r="L330" i="4"/>
  <c r="B330" i="4"/>
  <c r="O329" i="4"/>
  <c r="N329" i="4"/>
  <c r="M329" i="4"/>
  <c r="L329" i="4"/>
  <c r="B329" i="4"/>
  <c r="O328" i="4"/>
  <c r="N328" i="4"/>
  <c r="M328" i="4"/>
  <c r="L328" i="4"/>
  <c r="B328" i="4"/>
  <c r="O327" i="4"/>
  <c r="N327" i="4"/>
  <c r="M327" i="4"/>
  <c r="L327" i="4"/>
  <c r="B327" i="4"/>
  <c r="O326" i="4"/>
  <c r="N326" i="4"/>
  <c r="M326" i="4"/>
  <c r="L326" i="4"/>
  <c r="B326" i="4"/>
  <c r="O325" i="4"/>
  <c r="N325" i="4"/>
  <c r="M325" i="4"/>
  <c r="L325" i="4"/>
  <c r="B325" i="4"/>
  <c r="O324" i="4"/>
  <c r="N324" i="4"/>
  <c r="M324" i="4"/>
  <c r="L324" i="4"/>
  <c r="B324" i="4"/>
  <c r="O323" i="4"/>
  <c r="N323" i="4"/>
  <c r="M323" i="4"/>
  <c r="L323" i="4"/>
  <c r="B323" i="4"/>
  <c r="O322" i="4"/>
  <c r="N322" i="4"/>
  <c r="M322" i="4"/>
  <c r="L322" i="4"/>
  <c r="B322" i="4"/>
  <c r="O321" i="4"/>
  <c r="N321" i="4"/>
  <c r="M321" i="4"/>
  <c r="L321" i="4"/>
  <c r="B321" i="4"/>
  <c r="O320" i="4"/>
  <c r="N320" i="4"/>
  <c r="M320" i="4"/>
  <c r="L320" i="4"/>
  <c r="B320" i="4"/>
  <c r="O319" i="4"/>
  <c r="N319" i="4"/>
  <c r="M319" i="4"/>
  <c r="L319" i="4"/>
  <c r="B319" i="4"/>
  <c r="O318" i="4"/>
  <c r="N318" i="4"/>
  <c r="M318" i="4"/>
  <c r="L318" i="4"/>
  <c r="B318" i="4"/>
  <c r="O317" i="4"/>
  <c r="N317" i="4"/>
  <c r="M317" i="4"/>
  <c r="L317" i="4"/>
  <c r="B317" i="4"/>
  <c r="O316" i="4"/>
  <c r="N316" i="4"/>
  <c r="M316" i="4"/>
  <c r="L316" i="4"/>
  <c r="B316" i="4"/>
  <c r="O315" i="4"/>
  <c r="N315" i="4"/>
  <c r="M315" i="4"/>
  <c r="L315" i="4"/>
  <c r="B315" i="4"/>
  <c r="O314" i="4"/>
  <c r="N314" i="4"/>
  <c r="M314" i="4"/>
  <c r="L314" i="4"/>
  <c r="B314" i="4"/>
  <c r="O313" i="4"/>
  <c r="N313" i="4"/>
  <c r="M313" i="4"/>
  <c r="L313" i="4"/>
  <c r="B313" i="4"/>
  <c r="O312" i="4"/>
  <c r="N312" i="4"/>
  <c r="M312" i="4"/>
  <c r="L312" i="4"/>
  <c r="B312" i="4"/>
  <c r="O311" i="4"/>
  <c r="N311" i="4"/>
  <c r="M311" i="4"/>
  <c r="L311" i="4"/>
  <c r="B311" i="4"/>
  <c r="O310" i="4"/>
  <c r="N310" i="4"/>
  <c r="M310" i="4"/>
  <c r="L310" i="4"/>
  <c r="B310" i="4"/>
  <c r="O309" i="4"/>
  <c r="N309" i="4"/>
  <c r="M309" i="4"/>
  <c r="L309" i="4"/>
  <c r="B309" i="4"/>
  <c r="O308" i="4"/>
  <c r="N308" i="4"/>
  <c r="M308" i="4"/>
  <c r="L308" i="4"/>
  <c r="B308" i="4"/>
  <c r="O307" i="4"/>
  <c r="N307" i="4"/>
  <c r="M307" i="4"/>
  <c r="L307" i="4"/>
  <c r="B307" i="4"/>
  <c r="O306" i="4"/>
  <c r="N306" i="4"/>
  <c r="M306" i="4"/>
  <c r="L306" i="4"/>
  <c r="B306" i="4"/>
  <c r="O305" i="4"/>
  <c r="N305" i="4"/>
  <c r="M305" i="4"/>
  <c r="L305" i="4"/>
  <c r="B305" i="4"/>
  <c r="O304" i="4"/>
  <c r="N304" i="4"/>
  <c r="M304" i="4"/>
  <c r="L304" i="4"/>
  <c r="B304" i="4"/>
  <c r="O303" i="4"/>
  <c r="N303" i="4"/>
  <c r="M303" i="4"/>
  <c r="L303" i="4"/>
  <c r="B303" i="4"/>
  <c r="O302" i="4"/>
  <c r="N302" i="4"/>
  <c r="M302" i="4"/>
  <c r="L302" i="4"/>
  <c r="B302" i="4"/>
  <c r="O301" i="4"/>
  <c r="N301" i="4"/>
  <c r="M301" i="4"/>
  <c r="L301" i="4"/>
  <c r="B301" i="4"/>
  <c r="O300" i="4"/>
  <c r="N300" i="4"/>
  <c r="M300" i="4"/>
  <c r="L300" i="4"/>
  <c r="B300" i="4"/>
  <c r="O299" i="4"/>
  <c r="N299" i="4"/>
  <c r="M299" i="4"/>
  <c r="L299" i="4"/>
  <c r="B299" i="4"/>
  <c r="O298" i="4"/>
  <c r="N298" i="4"/>
  <c r="M298" i="4"/>
  <c r="L298" i="4"/>
  <c r="B298" i="4"/>
  <c r="O297" i="4"/>
  <c r="N297" i="4"/>
  <c r="M297" i="4"/>
  <c r="L297" i="4"/>
  <c r="B297" i="4"/>
  <c r="O296" i="4"/>
  <c r="N296" i="4"/>
  <c r="M296" i="4"/>
  <c r="L296" i="4"/>
  <c r="B296" i="4"/>
  <c r="O295" i="4"/>
  <c r="N295" i="4"/>
  <c r="M295" i="4"/>
  <c r="L295" i="4"/>
  <c r="B295" i="4"/>
  <c r="O294" i="4"/>
  <c r="N294" i="4"/>
  <c r="M294" i="4"/>
  <c r="L294" i="4"/>
  <c r="B294" i="4"/>
  <c r="O293" i="4"/>
  <c r="N293" i="4"/>
  <c r="M293" i="4"/>
  <c r="L293" i="4"/>
  <c r="B293" i="4"/>
  <c r="O292" i="4"/>
  <c r="N292" i="4"/>
  <c r="M292" i="4"/>
  <c r="L292" i="4"/>
  <c r="B292" i="4"/>
  <c r="O291" i="4"/>
  <c r="N291" i="4"/>
  <c r="M291" i="4"/>
  <c r="L291" i="4"/>
  <c r="B291" i="4"/>
  <c r="O290" i="4"/>
  <c r="N290" i="4"/>
  <c r="M290" i="4"/>
  <c r="L290" i="4"/>
  <c r="B290" i="4"/>
  <c r="O289" i="4"/>
  <c r="N289" i="4"/>
  <c r="M289" i="4"/>
  <c r="L289" i="4"/>
  <c r="B289" i="4"/>
  <c r="O288" i="4"/>
  <c r="N288" i="4"/>
  <c r="M288" i="4"/>
  <c r="L288" i="4"/>
  <c r="B288" i="4"/>
  <c r="O287" i="4"/>
  <c r="N287" i="4"/>
  <c r="M287" i="4"/>
  <c r="L287" i="4"/>
  <c r="B287" i="4"/>
  <c r="O286" i="4"/>
  <c r="N286" i="4"/>
  <c r="M286" i="4"/>
  <c r="L286" i="4"/>
  <c r="B286" i="4"/>
  <c r="O285" i="4"/>
  <c r="N285" i="4"/>
  <c r="M285" i="4"/>
  <c r="L285" i="4"/>
  <c r="B285" i="4"/>
  <c r="O284" i="4"/>
  <c r="N284" i="4"/>
  <c r="M284" i="4"/>
  <c r="L284" i="4"/>
  <c r="B284" i="4"/>
  <c r="O283" i="4"/>
  <c r="N283" i="4"/>
  <c r="M283" i="4"/>
  <c r="L283" i="4"/>
  <c r="B283" i="4"/>
  <c r="O282" i="4"/>
  <c r="N282" i="4"/>
  <c r="M282" i="4"/>
  <c r="L282" i="4"/>
  <c r="B282" i="4"/>
  <c r="O281" i="4"/>
  <c r="N281" i="4"/>
  <c r="M281" i="4"/>
  <c r="L281" i="4"/>
  <c r="B281" i="4"/>
  <c r="O280" i="4"/>
  <c r="N280" i="4"/>
  <c r="M280" i="4"/>
  <c r="L280" i="4"/>
  <c r="B280" i="4"/>
  <c r="O279" i="4"/>
  <c r="N279" i="4"/>
  <c r="M279" i="4"/>
  <c r="L279" i="4"/>
  <c r="B279" i="4"/>
  <c r="O278" i="4"/>
  <c r="N278" i="4"/>
  <c r="M278" i="4"/>
  <c r="L278" i="4"/>
  <c r="B278" i="4"/>
  <c r="O277" i="4"/>
  <c r="N277" i="4"/>
  <c r="M277" i="4"/>
  <c r="L277" i="4"/>
  <c r="B277" i="4"/>
  <c r="O276" i="4"/>
  <c r="N276" i="4"/>
  <c r="M276" i="4"/>
  <c r="L276" i="4"/>
  <c r="B276" i="4"/>
  <c r="O275" i="4"/>
  <c r="N275" i="4"/>
  <c r="M275" i="4"/>
  <c r="L275" i="4"/>
  <c r="B275" i="4"/>
  <c r="O274" i="4"/>
  <c r="N274" i="4"/>
  <c r="M274" i="4"/>
  <c r="L274" i="4"/>
  <c r="B274" i="4"/>
  <c r="O273" i="4"/>
  <c r="N273" i="4"/>
  <c r="M273" i="4"/>
  <c r="L273" i="4"/>
  <c r="B273" i="4"/>
  <c r="O272" i="4"/>
  <c r="N272" i="4"/>
  <c r="M272" i="4"/>
  <c r="L272" i="4"/>
  <c r="B272" i="4"/>
  <c r="O271" i="4"/>
  <c r="N271" i="4"/>
  <c r="M271" i="4"/>
  <c r="L271" i="4"/>
  <c r="B271" i="4"/>
  <c r="O270" i="4"/>
  <c r="N270" i="4"/>
  <c r="M270" i="4"/>
  <c r="L270" i="4"/>
  <c r="B270" i="4"/>
  <c r="O269" i="4"/>
  <c r="N269" i="4"/>
  <c r="M269" i="4"/>
  <c r="L269" i="4"/>
  <c r="B269" i="4"/>
  <c r="O268" i="4"/>
  <c r="N268" i="4"/>
  <c r="M268" i="4"/>
  <c r="L268" i="4"/>
  <c r="B268" i="4"/>
  <c r="O267" i="4"/>
  <c r="N267" i="4"/>
  <c r="M267" i="4"/>
  <c r="L267" i="4"/>
  <c r="B267" i="4"/>
  <c r="O266" i="4"/>
  <c r="N266" i="4"/>
  <c r="M266" i="4"/>
  <c r="L266" i="4"/>
  <c r="B266" i="4"/>
  <c r="O265" i="4"/>
  <c r="N265" i="4"/>
  <c r="M265" i="4"/>
  <c r="L265" i="4"/>
  <c r="B265" i="4"/>
  <c r="O264" i="4"/>
  <c r="N264" i="4"/>
  <c r="M264" i="4"/>
  <c r="L264" i="4"/>
  <c r="B264" i="4"/>
  <c r="O263" i="4"/>
  <c r="N263" i="4"/>
  <c r="M263" i="4"/>
  <c r="L263" i="4"/>
  <c r="B263" i="4"/>
  <c r="O262" i="4"/>
  <c r="N262" i="4"/>
  <c r="M262" i="4"/>
  <c r="L262" i="4"/>
  <c r="B262" i="4"/>
  <c r="O261" i="4"/>
  <c r="N261" i="4"/>
  <c r="M261" i="4"/>
  <c r="L261" i="4"/>
  <c r="B261" i="4"/>
  <c r="O260" i="4"/>
  <c r="N260" i="4"/>
  <c r="M260" i="4"/>
  <c r="L260" i="4"/>
  <c r="B260" i="4"/>
  <c r="O259" i="4"/>
  <c r="N259" i="4"/>
  <c r="M259" i="4"/>
  <c r="L259" i="4"/>
  <c r="B259" i="4"/>
  <c r="O258" i="4"/>
  <c r="N258" i="4"/>
  <c r="M258" i="4"/>
  <c r="L258" i="4"/>
  <c r="B258" i="4"/>
  <c r="DF8" i="6" l="1" a="1"/>
  <c r="DF8" i="6" s="1"/>
  <c r="DF7" i="6" a="1"/>
  <c r="DF7" i="6" s="1"/>
  <c r="DF6" i="6" a="1"/>
  <c r="DF6" i="6" s="1"/>
  <c r="DF5" i="6" a="1"/>
  <c r="DF5" i="6" s="1"/>
  <c r="DF4" i="6" a="1"/>
  <c r="DF4" i="6" s="1"/>
  <c r="DF3" i="6" a="1"/>
  <c r="DF3" i="6" s="1"/>
  <c r="DE8" i="6" a="1"/>
  <c r="DE8" i="6" s="1"/>
  <c r="DE7" i="6" a="1"/>
  <c r="DE7" i="6" s="1"/>
  <c r="DE6" i="6" a="1"/>
  <c r="DE6" i="6" s="1"/>
  <c r="DE5" i="6" a="1"/>
  <c r="DE5" i="6" s="1"/>
  <c r="DE3" i="6" a="1"/>
  <c r="DE3" i="6" s="1"/>
  <c r="DE4" i="6" a="1"/>
  <c r="DE4" i="6" s="1"/>
  <c r="AZ8" i="6"/>
  <c r="AZ7" i="6"/>
  <c r="AZ6" i="6"/>
  <c r="AZ5" i="6"/>
  <c r="AZ4" i="6"/>
  <c r="AZ3" i="6"/>
  <c r="AY8" i="6"/>
  <c r="AY7" i="6"/>
  <c r="AY6" i="6"/>
  <c r="AY5" i="6"/>
  <c r="AY4" i="6"/>
  <c r="AY3" i="6"/>
  <c r="DD3" i="6" l="1" a="1"/>
  <c r="DD3" i="6" s="1"/>
  <c r="DD8" i="6" a="1"/>
  <c r="DD8" i="6" s="1"/>
  <c r="DD7" i="6" a="1"/>
  <c r="DD7" i="6" s="1"/>
  <c r="DD6" i="6" a="1"/>
  <c r="DD6" i="6" s="1"/>
  <c r="DD5" i="6" a="1"/>
  <c r="DD5" i="6" s="1"/>
  <c r="DD4" i="6" a="1"/>
  <c r="DD4" i="6" s="1"/>
  <c r="W45" i="6"/>
  <c r="AX8" i="6"/>
  <c r="AX7" i="6"/>
  <c r="AX6" i="6"/>
  <c r="AX5" i="6"/>
  <c r="AX4" i="6"/>
  <c r="AX3" i="6"/>
  <c r="AW8" i="6"/>
  <c r="AW7" i="6"/>
  <c r="AW6" i="6"/>
  <c r="AW5" i="6"/>
  <c r="AW4" i="6"/>
  <c r="AW3" i="6"/>
  <c r="DC8" i="6" a="1"/>
  <c r="DC8" i="6" s="1"/>
  <c r="DC7" i="6" a="1"/>
  <c r="DC7" i="6" s="1"/>
  <c r="DC6" i="6" a="1"/>
  <c r="DC6" i="6" s="1"/>
  <c r="DC5" i="6" a="1"/>
  <c r="DC5" i="6" s="1"/>
  <c r="DC4" i="6" a="1"/>
  <c r="DC4" i="6" s="1"/>
  <c r="DC3" i="6" a="1"/>
  <c r="DC3" i="6" s="1"/>
  <c r="DB8" i="6" l="1" a="1"/>
  <c r="DB8" i="6" s="1"/>
  <c r="DB7" i="6" a="1"/>
  <c r="DB7" i="6" s="1"/>
  <c r="DB6" i="6" a="1"/>
  <c r="DB6" i="6" s="1"/>
  <c r="DB5" i="6" a="1"/>
  <c r="DB5" i="6" s="1"/>
  <c r="DB4" i="6" a="1"/>
  <c r="DB4" i="6" s="1"/>
  <c r="DB3" i="6" a="1"/>
  <c r="DB3" i="6" s="1"/>
  <c r="DA8" i="6" a="1"/>
  <c r="DA8" i="6" s="1"/>
  <c r="DA7" i="6" a="1"/>
  <c r="DA7" i="6" s="1"/>
  <c r="DA6" i="6" a="1"/>
  <c r="DA6" i="6" s="1"/>
  <c r="DA5" i="6" a="1"/>
  <c r="DA5" i="6" s="1"/>
  <c r="DA4" i="6" a="1"/>
  <c r="DA4" i="6" s="1"/>
  <c r="DA3" i="6" a="1"/>
  <c r="DA3" i="6" s="1"/>
  <c r="AV8" i="6"/>
  <c r="AU8" i="6"/>
  <c r="AV7" i="6"/>
  <c r="AU7" i="6"/>
  <c r="AV6" i="6"/>
  <c r="AU6" i="6"/>
  <c r="AV5" i="6"/>
  <c r="AU5" i="6"/>
  <c r="AV4" i="6"/>
  <c r="AU4" i="6"/>
  <c r="AV3" i="6"/>
  <c r="AU3" i="6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G70" i="3"/>
  <c r="B71" i="3"/>
  <c r="G71" i="3"/>
  <c r="B72" i="3"/>
  <c r="G72" i="3"/>
  <c r="B73" i="3"/>
  <c r="G73" i="3"/>
  <c r="B74" i="3"/>
  <c r="G74" i="3"/>
  <c r="B75" i="3"/>
  <c r="G75" i="3"/>
  <c r="B76" i="3"/>
  <c r="G76" i="3"/>
  <c r="B77" i="3"/>
  <c r="G77" i="3"/>
  <c r="B78" i="3"/>
  <c r="G78" i="3"/>
  <c r="B79" i="3"/>
  <c r="G79" i="3"/>
  <c r="B80" i="3"/>
  <c r="G80" i="3"/>
  <c r="B81" i="3"/>
  <c r="G81" i="3"/>
  <c r="B82" i="3"/>
  <c r="G82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92" i="3"/>
  <c r="G92" i="3"/>
  <c r="B93" i="3"/>
  <c r="G93" i="3"/>
  <c r="B94" i="3"/>
  <c r="G94" i="3"/>
  <c r="B95" i="3"/>
  <c r="G95" i="3"/>
  <c r="B96" i="3"/>
  <c r="G96" i="3"/>
  <c r="B97" i="3"/>
  <c r="G97" i="3"/>
  <c r="B98" i="3"/>
  <c r="G98" i="3"/>
  <c r="B99" i="3"/>
  <c r="G99" i="3"/>
  <c r="B100" i="3"/>
  <c r="G100" i="3"/>
  <c r="B101" i="3"/>
  <c r="G101" i="3"/>
  <c r="B102" i="3"/>
  <c r="G102" i="3"/>
  <c r="B103" i="3"/>
  <c r="G103" i="3"/>
  <c r="B104" i="3"/>
  <c r="G104" i="3"/>
  <c r="B105" i="3"/>
  <c r="G105" i="3"/>
  <c r="B106" i="3"/>
  <c r="G106" i="3"/>
  <c r="B107" i="3"/>
  <c r="G107" i="3"/>
  <c r="B108" i="3"/>
  <c r="G108" i="3"/>
  <c r="B109" i="3"/>
  <c r="G109" i="3"/>
  <c r="B110" i="3"/>
  <c r="G110" i="3"/>
  <c r="AC33" i="3" l="1"/>
  <c r="Y33" i="3"/>
  <c r="X33" i="3"/>
  <c r="AC32" i="3"/>
  <c r="Y32" i="3"/>
  <c r="X32" i="3"/>
  <c r="AC31" i="3"/>
  <c r="Y31" i="3"/>
  <c r="X31" i="3"/>
  <c r="AC30" i="3"/>
  <c r="Y30" i="3"/>
  <c r="X30" i="3"/>
  <c r="AC29" i="3"/>
  <c r="Y29" i="3"/>
  <c r="X29" i="3"/>
  <c r="AC28" i="3"/>
  <c r="Y28" i="3"/>
  <c r="X28" i="3"/>
  <c r="AC27" i="3"/>
  <c r="Y27" i="3"/>
  <c r="X27" i="3"/>
  <c r="AC26" i="3"/>
  <c r="Y26" i="3"/>
  <c r="X26" i="3"/>
  <c r="AC25" i="3"/>
  <c r="Y25" i="3"/>
  <c r="X25" i="3"/>
  <c r="AC24" i="3"/>
  <c r="Y24" i="3"/>
  <c r="X24" i="3"/>
  <c r="AC23" i="3"/>
  <c r="Y23" i="3"/>
  <c r="X23" i="3"/>
  <c r="AC22" i="3"/>
  <c r="Y22" i="3"/>
  <c r="X22" i="3"/>
  <c r="AC21" i="3"/>
  <c r="Y21" i="3"/>
  <c r="X21" i="3"/>
  <c r="AC20" i="3"/>
  <c r="Y20" i="3"/>
  <c r="X20" i="3"/>
  <c r="AC19" i="3"/>
  <c r="Y19" i="3"/>
  <c r="X19" i="3"/>
  <c r="AC18" i="3"/>
  <c r="Y18" i="3"/>
  <c r="X18" i="3"/>
  <c r="AC17" i="3"/>
  <c r="Y17" i="3"/>
  <c r="X17" i="3"/>
  <c r="AC16" i="3"/>
  <c r="Y16" i="3"/>
  <c r="X16" i="3"/>
  <c r="AC15" i="3"/>
  <c r="Y15" i="3"/>
  <c r="X15" i="3"/>
  <c r="AC14" i="3"/>
  <c r="Y14" i="3"/>
  <c r="X14" i="3"/>
  <c r="AC13" i="3"/>
  <c r="Y13" i="3"/>
  <c r="X13" i="3"/>
  <c r="AC12" i="3"/>
  <c r="Y12" i="3"/>
  <c r="X12" i="3"/>
  <c r="AC11" i="3"/>
  <c r="Y11" i="3"/>
  <c r="X11" i="3"/>
  <c r="AC10" i="3"/>
  <c r="Y10" i="3"/>
  <c r="X10" i="3"/>
  <c r="AC9" i="3"/>
  <c r="Y9" i="3"/>
  <c r="X9" i="3"/>
  <c r="AC8" i="3"/>
  <c r="Y8" i="3"/>
  <c r="X8" i="3"/>
  <c r="AC7" i="3"/>
  <c r="Y7" i="3"/>
  <c r="X7" i="3"/>
  <c r="AC6" i="3"/>
  <c r="Y6" i="3"/>
  <c r="X6" i="3"/>
  <c r="R101" i="6" l="1"/>
  <c r="CS101" i="6" s="1"/>
  <c r="U101" i="6"/>
  <c r="V101" i="6"/>
  <c r="W101" i="6"/>
  <c r="BX101" i="6" s="1"/>
  <c r="X101" i="6"/>
  <c r="AC101" i="6"/>
  <c r="CE101" i="6"/>
  <c r="CF101" i="6"/>
  <c r="CG101" i="6"/>
  <c r="CH101" i="6"/>
  <c r="CI101" i="6"/>
  <c r="CP101" i="6"/>
  <c r="CQ101" i="6" s="1"/>
  <c r="R102" i="6"/>
  <c r="CS102" i="6" s="1"/>
  <c r="U102" i="6"/>
  <c r="V102" i="6"/>
  <c r="W102" i="6"/>
  <c r="BX102" i="6" s="1"/>
  <c r="X102" i="6"/>
  <c r="AA102" i="6" s="1"/>
  <c r="AC102" i="6"/>
  <c r="CE102" i="6"/>
  <c r="CF102" i="6"/>
  <c r="CG102" i="6"/>
  <c r="CH102" i="6"/>
  <c r="CI102" i="6"/>
  <c r="CP102" i="6"/>
  <c r="CQ102" i="6" s="1"/>
  <c r="R103" i="6"/>
  <c r="CS103" i="6" s="1"/>
  <c r="U103" i="6"/>
  <c r="V103" i="6"/>
  <c r="W103" i="6"/>
  <c r="BX103" i="6" s="1"/>
  <c r="X103" i="6"/>
  <c r="AC103" i="6"/>
  <c r="CE103" i="6"/>
  <c r="CF103" i="6"/>
  <c r="CG103" i="6"/>
  <c r="CH103" i="6"/>
  <c r="CI103" i="6"/>
  <c r="CP103" i="6"/>
  <c r="CQ103" i="6" s="1"/>
  <c r="R104" i="6"/>
  <c r="CS104" i="6" s="1"/>
  <c r="U104" i="6"/>
  <c r="V104" i="6"/>
  <c r="W104" i="6"/>
  <c r="BX104" i="6" s="1"/>
  <c r="X104" i="6"/>
  <c r="AA104" i="6" s="1"/>
  <c r="AC104" i="6"/>
  <c r="CE104" i="6"/>
  <c r="CF104" i="6"/>
  <c r="CG104" i="6"/>
  <c r="CH104" i="6"/>
  <c r="CI104" i="6"/>
  <c r="CP104" i="6"/>
  <c r="CQ104" i="6" s="1"/>
  <c r="R105" i="6"/>
  <c r="CS105" i="6" s="1"/>
  <c r="U105" i="6"/>
  <c r="V105" i="6"/>
  <c r="W105" i="6"/>
  <c r="BX105" i="6" s="1"/>
  <c r="X105" i="6"/>
  <c r="AC105" i="6"/>
  <c r="CE105" i="6"/>
  <c r="CF105" i="6"/>
  <c r="CG105" i="6"/>
  <c r="CH105" i="6"/>
  <c r="CI105" i="6"/>
  <c r="CP105" i="6"/>
  <c r="CQ105" i="6" s="1"/>
  <c r="R106" i="6"/>
  <c r="CS106" i="6" s="1"/>
  <c r="U106" i="6"/>
  <c r="V106" i="6"/>
  <c r="BL106" i="6" s="1"/>
  <c r="W106" i="6"/>
  <c r="BX106" i="6" s="1"/>
  <c r="X106" i="6"/>
  <c r="AA106" i="6" s="1"/>
  <c r="AC106" i="6"/>
  <c r="CE106" i="6"/>
  <c r="CF106" i="6"/>
  <c r="CG106" i="6"/>
  <c r="CH106" i="6"/>
  <c r="CI106" i="6"/>
  <c r="CP106" i="6"/>
  <c r="CQ106" i="6" s="1"/>
  <c r="R107" i="6"/>
  <c r="CS107" i="6" s="1"/>
  <c r="U107" i="6"/>
  <c r="V107" i="6"/>
  <c r="W107" i="6"/>
  <c r="BX107" i="6" s="1"/>
  <c r="X107" i="6"/>
  <c r="AA107" i="6" s="1"/>
  <c r="AC107" i="6"/>
  <c r="CE107" i="6"/>
  <c r="CF107" i="6"/>
  <c r="CG107" i="6"/>
  <c r="CH107" i="6"/>
  <c r="CI107" i="6"/>
  <c r="CP107" i="6"/>
  <c r="CQ107" i="6" s="1"/>
  <c r="R108" i="6"/>
  <c r="CS108" i="6" s="1"/>
  <c r="U108" i="6"/>
  <c r="V108" i="6"/>
  <c r="W108" i="6"/>
  <c r="BX108" i="6" s="1"/>
  <c r="X108" i="6"/>
  <c r="BW108" i="6" s="1"/>
  <c r="AC108" i="6"/>
  <c r="CE108" i="6"/>
  <c r="CF108" i="6"/>
  <c r="CG108" i="6"/>
  <c r="CH108" i="6"/>
  <c r="CI108" i="6"/>
  <c r="CP108" i="6"/>
  <c r="CQ108" i="6" s="1"/>
  <c r="R109" i="6"/>
  <c r="CS109" i="6" s="1"/>
  <c r="U109" i="6"/>
  <c r="V109" i="6"/>
  <c r="W109" i="6"/>
  <c r="BX109" i="6" s="1"/>
  <c r="X109" i="6"/>
  <c r="AA109" i="6" s="1"/>
  <c r="AC109" i="6"/>
  <c r="CE109" i="6"/>
  <c r="CF109" i="6"/>
  <c r="CG109" i="6"/>
  <c r="CH109" i="6"/>
  <c r="CI109" i="6"/>
  <c r="CP109" i="6"/>
  <c r="CQ109" i="6" s="1"/>
  <c r="R110" i="6"/>
  <c r="CS110" i="6" s="1"/>
  <c r="U110" i="6"/>
  <c r="V110" i="6"/>
  <c r="W110" i="6"/>
  <c r="BX110" i="6" s="1"/>
  <c r="X110" i="6"/>
  <c r="AA110" i="6" s="1"/>
  <c r="AC110" i="6"/>
  <c r="CE110" i="6"/>
  <c r="CF110" i="6"/>
  <c r="CG110" i="6"/>
  <c r="CH110" i="6"/>
  <c r="CI110" i="6"/>
  <c r="CP110" i="6"/>
  <c r="CQ110" i="6" s="1"/>
  <c r="R111" i="6"/>
  <c r="CS111" i="6" s="1"/>
  <c r="U111" i="6"/>
  <c r="V111" i="6"/>
  <c r="BC111" i="6" s="1"/>
  <c r="W111" i="6"/>
  <c r="BX111" i="6" s="1"/>
  <c r="X111" i="6"/>
  <c r="AA111" i="6" s="1"/>
  <c r="AC111" i="6"/>
  <c r="CE111" i="6"/>
  <c r="CF111" i="6"/>
  <c r="CG111" i="6"/>
  <c r="CH111" i="6"/>
  <c r="CI111" i="6"/>
  <c r="CP111" i="6"/>
  <c r="CQ111" i="6" s="1"/>
  <c r="R112" i="6"/>
  <c r="CS112" i="6" s="1"/>
  <c r="U112" i="6"/>
  <c r="V112" i="6"/>
  <c r="W112" i="6"/>
  <c r="BX112" i="6" s="1"/>
  <c r="X112" i="6"/>
  <c r="BW112" i="6" s="1"/>
  <c r="AC112" i="6"/>
  <c r="CE112" i="6"/>
  <c r="CF112" i="6"/>
  <c r="CG112" i="6"/>
  <c r="CH112" i="6"/>
  <c r="CI112" i="6"/>
  <c r="CP112" i="6"/>
  <c r="CQ112" i="6" s="1"/>
  <c r="R113" i="6"/>
  <c r="CS113" i="6" s="1"/>
  <c r="U113" i="6"/>
  <c r="V113" i="6"/>
  <c r="W113" i="6"/>
  <c r="BX113" i="6" s="1"/>
  <c r="X113" i="6"/>
  <c r="AC113" i="6"/>
  <c r="CE113" i="6"/>
  <c r="CF113" i="6"/>
  <c r="CG113" i="6"/>
  <c r="CH113" i="6"/>
  <c r="CI113" i="6"/>
  <c r="CP113" i="6"/>
  <c r="CQ113" i="6" s="1"/>
  <c r="R114" i="6"/>
  <c r="CS114" i="6" s="1"/>
  <c r="U114" i="6"/>
  <c r="V114" i="6"/>
  <c r="W114" i="6"/>
  <c r="BX114" i="6" s="1"/>
  <c r="X114" i="6"/>
  <c r="BW114" i="6" s="1"/>
  <c r="AC114" i="6"/>
  <c r="CE114" i="6"/>
  <c r="CF114" i="6"/>
  <c r="CG114" i="6"/>
  <c r="CH114" i="6"/>
  <c r="CI114" i="6"/>
  <c r="CP114" i="6"/>
  <c r="CQ114" i="6" s="1"/>
  <c r="R115" i="6"/>
  <c r="CS115" i="6" s="1"/>
  <c r="U115" i="6"/>
  <c r="V115" i="6"/>
  <c r="W115" i="6"/>
  <c r="BX115" i="6" s="1"/>
  <c r="X115" i="6"/>
  <c r="AA115" i="6" s="1"/>
  <c r="AC115" i="6"/>
  <c r="CE115" i="6"/>
  <c r="CF115" i="6"/>
  <c r="CG115" i="6"/>
  <c r="CH115" i="6"/>
  <c r="CI115" i="6"/>
  <c r="CP115" i="6"/>
  <c r="CQ115" i="6" s="1"/>
  <c r="R116" i="6"/>
  <c r="CS116" i="6" s="1"/>
  <c r="U116" i="6"/>
  <c r="V116" i="6"/>
  <c r="W116" i="6"/>
  <c r="BX116" i="6" s="1"/>
  <c r="X116" i="6"/>
  <c r="BW116" i="6" s="1"/>
  <c r="AC116" i="6"/>
  <c r="CE116" i="6"/>
  <c r="CF116" i="6"/>
  <c r="CG116" i="6"/>
  <c r="CH116" i="6"/>
  <c r="CI116" i="6"/>
  <c r="CP116" i="6"/>
  <c r="CQ116" i="6" s="1"/>
  <c r="R117" i="6"/>
  <c r="CS117" i="6" s="1"/>
  <c r="U117" i="6"/>
  <c r="V117" i="6"/>
  <c r="W117" i="6"/>
  <c r="BX117" i="6" s="1"/>
  <c r="X117" i="6"/>
  <c r="AA117" i="6" s="1"/>
  <c r="AC117" i="6"/>
  <c r="CE117" i="6"/>
  <c r="CF117" i="6"/>
  <c r="CG117" i="6"/>
  <c r="CH117" i="6"/>
  <c r="CI117" i="6"/>
  <c r="CP117" i="6"/>
  <c r="CQ117" i="6" s="1"/>
  <c r="R118" i="6"/>
  <c r="CS118" i="6" s="1"/>
  <c r="U118" i="6"/>
  <c r="V118" i="6"/>
  <c r="W118" i="6"/>
  <c r="BX118" i="6" s="1"/>
  <c r="X118" i="6"/>
  <c r="AA118" i="6" s="1"/>
  <c r="AC118" i="6"/>
  <c r="CE118" i="6"/>
  <c r="CF118" i="6"/>
  <c r="CG118" i="6"/>
  <c r="CH118" i="6"/>
  <c r="CI118" i="6"/>
  <c r="CP118" i="6"/>
  <c r="CQ118" i="6" s="1"/>
  <c r="R119" i="6"/>
  <c r="CS119" i="6" s="1"/>
  <c r="U119" i="6"/>
  <c r="V119" i="6"/>
  <c r="W119" i="6"/>
  <c r="BX119" i="6" s="1"/>
  <c r="X119" i="6"/>
  <c r="AA119" i="6" s="1"/>
  <c r="AC119" i="6"/>
  <c r="CE119" i="6"/>
  <c r="CF119" i="6"/>
  <c r="CG119" i="6"/>
  <c r="CH119" i="6"/>
  <c r="CI119" i="6"/>
  <c r="CP119" i="6"/>
  <c r="CQ119" i="6" s="1"/>
  <c r="R120" i="6"/>
  <c r="CS120" i="6" s="1"/>
  <c r="U120" i="6"/>
  <c r="V120" i="6"/>
  <c r="W120" i="6"/>
  <c r="BX120" i="6" s="1"/>
  <c r="X120" i="6"/>
  <c r="BW120" i="6" s="1"/>
  <c r="AC120" i="6"/>
  <c r="CE120" i="6"/>
  <c r="CF120" i="6"/>
  <c r="CG120" i="6"/>
  <c r="CH120" i="6"/>
  <c r="CI120" i="6"/>
  <c r="CP120" i="6"/>
  <c r="CQ120" i="6" s="1"/>
  <c r="X56" i="3"/>
  <c r="Y56" i="3"/>
  <c r="AC56" i="3"/>
  <c r="AD56" i="3"/>
  <c r="AE56" i="3"/>
  <c r="AF56" i="3"/>
  <c r="X57" i="3"/>
  <c r="Y57" i="3"/>
  <c r="AC57" i="3"/>
  <c r="AD57" i="3"/>
  <c r="AE57" i="3"/>
  <c r="AF57" i="3"/>
  <c r="X58" i="3"/>
  <c r="Y58" i="3"/>
  <c r="AC58" i="3"/>
  <c r="AD58" i="3"/>
  <c r="AE58" i="3"/>
  <c r="AF58" i="3"/>
  <c r="X59" i="3"/>
  <c r="Y59" i="3"/>
  <c r="AC59" i="3"/>
  <c r="AD59" i="3"/>
  <c r="AE59" i="3"/>
  <c r="AF59" i="3"/>
  <c r="X60" i="3"/>
  <c r="Y60" i="3"/>
  <c r="AC60" i="3"/>
  <c r="AD60" i="3"/>
  <c r="AE60" i="3"/>
  <c r="AF60" i="3"/>
  <c r="X61" i="3"/>
  <c r="Y61" i="3"/>
  <c r="AC61" i="3"/>
  <c r="AD61" i="3"/>
  <c r="AE61" i="3"/>
  <c r="AF61" i="3"/>
  <c r="X62" i="3"/>
  <c r="Y62" i="3"/>
  <c r="AC62" i="3"/>
  <c r="AD62" i="3"/>
  <c r="AE62" i="3"/>
  <c r="AF62" i="3"/>
  <c r="X63" i="3"/>
  <c r="Y63" i="3"/>
  <c r="AC63" i="3"/>
  <c r="AD63" i="3"/>
  <c r="AE63" i="3"/>
  <c r="AF63" i="3"/>
  <c r="X64" i="3"/>
  <c r="Y64" i="3"/>
  <c r="AC64" i="3"/>
  <c r="AD64" i="3"/>
  <c r="AE64" i="3"/>
  <c r="AF64" i="3"/>
  <c r="X65" i="3"/>
  <c r="Y65" i="3"/>
  <c r="AC65" i="3"/>
  <c r="AD65" i="3"/>
  <c r="AE65" i="3"/>
  <c r="AF65" i="3"/>
  <c r="X66" i="3"/>
  <c r="Y66" i="3"/>
  <c r="AC66" i="3"/>
  <c r="AD66" i="3"/>
  <c r="AE66" i="3"/>
  <c r="AF66" i="3"/>
  <c r="X67" i="3"/>
  <c r="Y67" i="3"/>
  <c r="AC67" i="3"/>
  <c r="AD67" i="3"/>
  <c r="AE67" i="3"/>
  <c r="AF67" i="3"/>
  <c r="X68" i="3"/>
  <c r="Y68" i="3"/>
  <c r="AC68" i="3"/>
  <c r="AD68" i="3"/>
  <c r="AE68" i="3"/>
  <c r="C68" i="3" s="1"/>
  <c r="AF68" i="3"/>
  <c r="X69" i="3"/>
  <c r="Y69" i="3"/>
  <c r="AC69" i="3"/>
  <c r="AD69" i="3"/>
  <c r="AE69" i="3"/>
  <c r="AF69" i="3"/>
  <c r="X70" i="3"/>
  <c r="Y70" i="3"/>
  <c r="AC70" i="3"/>
  <c r="AD70" i="3"/>
  <c r="AE70" i="3"/>
  <c r="AF70" i="3"/>
  <c r="X71" i="3"/>
  <c r="Y71" i="3"/>
  <c r="AC71" i="3"/>
  <c r="AD71" i="3"/>
  <c r="AE71" i="3"/>
  <c r="AF71" i="3"/>
  <c r="X72" i="3"/>
  <c r="Y72" i="3"/>
  <c r="AC72" i="3"/>
  <c r="AD72" i="3"/>
  <c r="AE72" i="3"/>
  <c r="AF72" i="3"/>
  <c r="X73" i="3"/>
  <c r="F73" i="3" s="1"/>
  <c r="Y73" i="3"/>
  <c r="AC73" i="3"/>
  <c r="C73" i="3" s="1"/>
  <c r="AD73" i="3"/>
  <c r="AE73" i="3"/>
  <c r="AF73" i="3"/>
  <c r="X74" i="3"/>
  <c r="Y74" i="3"/>
  <c r="E74" i="3" s="1"/>
  <c r="AC74" i="3"/>
  <c r="C74" i="3" s="1"/>
  <c r="AD74" i="3"/>
  <c r="AE74" i="3"/>
  <c r="AF74" i="3"/>
  <c r="X75" i="3"/>
  <c r="Y75" i="3"/>
  <c r="AC75" i="3"/>
  <c r="AD75" i="3"/>
  <c r="AE75" i="3"/>
  <c r="C75" i="3" s="1"/>
  <c r="AF75" i="3"/>
  <c r="X76" i="3"/>
  <c r="F76" i="3" s="1"/>
  <c r="Y76" i="3"/>
  <c r="AC76" i="3"/>
  <c r="AD76" i="3"/>
  <c r="AE76" i="3"/>
  <c r="C76" i="3" s="1"/>
  <c r="AF76" i="3"/>
  <c r="X77" i="3"/>
  <c r="F77" i="3" s="1"/>
  <c r="Y77" i="3"/>
  <c r="AC77" i="3"/>
  <c r="AD77" i="3"/>
  <c r="AE77" i="3"/>
  <c r="AF77" i="3"/>
  <c r="X78" i="3"/>
  <c r="Y78" i="3"/>
  <c r="E78" i="3" s="1"/>
  <c r="AC78" i="3"/>
  <c r="AD78" i="3"/>
  <c r="AE78" i="3"/>
  <c r="AF78" i="3"/>
  <c r="X79" i="3"/>
  <c r="Y79" i="3"/>
  <c r="AC79" i="3"/>
  <c r="AD79" i="3"/>
  <c r="AE79" i="3"/>
  <c r="C79" i="3" s="1"/>
  <c r="AF79" i="3"/>
  <c r="X80" i="3"/>
  <c r="F80" i="3" s="1"/>
  <c r="Y80" i="3"/>
  <c r="AC80" i="3"/>
  <c r="AD80" i="3"/>
  <c r="AE80" i="3"/>
  <c r="C80" i="3" s="1"/>
  <c r="AF80" i="3"/>
  <c r="X81" i="3"/>
  <c r="F81" i="3" s="1"/>
  <c r="Y81" i="3"/>
  <c r="E81" i="3" s="1"/>
  <c r="AC81" i="3"/>
  <c r="AD81" i="3"/>
  <c r="AE81" i="3"/>
  <c r="AF81" i="3"/>
  <c r="X82" i="3"/>
  <c r="Y82" i="3"/>
  <c r="E82" i="3" s="1"/>
  <c r="AC82" i="3"/>
  <c r="AD82" i="3"/>
  <c r="AE82" i="3"/>
  <c r="AF82" i="3"/>
  <c r="X83" i="3"/>
  <c r="Y83" i="3"/>
  <c r="AC83" i="3"/>
  <c r="AD83" i="3"/>
  <c r="AE83" i="3"/>
  <c r="C83" i="3" s="1"/>
  <c r="AF83" i="3"/>
  <c r="X84" i="3"/>
  <c r="F84" i="3" s="1"/>
  <c r="Y84" i="3"/>
  <c r="AC84" i="3"/>
  <c r="AD84" i="3"/>
  <c r="AE84" i="3"/>
  <c r="C84" i="3" s="1"/>
  <c r="AF84" i="3"/>
  <c r="X85" i="3"/>
  <c r="F85" i="3" s="1"/>
  <c r="Y85" i="3"/>
  <c r="E85" i="3" s="1"/>
  <c r="AC85" i="3"/>
  <c r="AD85" i="3"/>
  <c r="AE85" i="3"/>
  <c r="AF85" i="3"/>
  <c r="X86" i="3"/>
  <c r="Y86" i="3"/>
  <c r="E86" i="3" s="1"/>
  <c r="AC86" i="3"/>
  <c r="AD86" i="3"/>
  <c r="AE86" i="3"/>
  <c r="AF86" i="3"/>
  <c r="X87" i="3"/>
  <c r="Y87" i="3"/>
  <c r="AC87" i="3"/>
  <c r="AD87" i="3"/>
  <c r="AE87" i="3"/>
  <c r="C87" i="3" s="1"/>
  <c r="AF87" i="3"/>
  <c r="X88" i="3"/>
  <c r="F88" i="3" s="1"/>
  <c r="Y88" i="3"/>
  <c r="AC88" i="3"/>
  <c r="AD88" i="3"/>
  <c r="AE88" i="3"/>
  <c r="C88" i="3" s="1"/>
  <c r="AF88" i="3"/>
  <c r="X89" i="3"/>
  <c r="F89" i="3" s="1"/>
  <c r="Y89" i="3"/>
  <c r="E89" i="3" s="1"/>
  <c r="AC89" i="3"/>
  <c r="AD89" i="3"/>
  <c r="AE89" i="3"/>
  <c r="AF89" i="3"/>
  <c r="X90" i="3"/>
  <c r="Y90" i="3"/>
  <c r="E90" i="3" s="1"/>
  <c r="AC90" i="3"/>
  <c r="AD90" i="3"/>
  <c r="AE90" i="3"/>
  <c r="AF90" i="3"/>
  <c r="X91" i="3"/>
  <c r="Y91" i="3"/>
  <c r="AC91" i="3"/>
  <c r="AD91" i="3"/>
  <c r="AE91" i="3"/>
  <c r="C91" i="3" s="1"/>
  <c r="AF91" i="3"/>
  <c r="X92" i="3"/>
  <c r="F92" i="3" s="1"/>
  <c r="Y92" i="3"/>
  <c r="AC92" i="3"/>
  <c r="AD92" i="3"/>
  <c r="AE92" i="3"/>
  <c r="C92" i="3" s="1"/>
  <c r="AF92" i="3"/>
  <c r="X93" i="3"/>
  <c r="F93" i="3" s="1"/>
  <c r="Y93" i="3"/>
  <c r="E93" i="3" s="1"/>
  <c r="AC93" i="3"/>
  <c r="AD93" i="3"/>
  <c r="AE93" i="3"/>
  <c r="AF93" i="3"/>
  <c r="X94" i="3"/>
  <c r="Y94" i="3"/>
  <c r="E94" i="3" s="1"/>
  <c r="AC94" i="3"/>
  <c r="AD94" i="3"/>
  <c r="AE94" i="3"/>
  <c r="AF94" i="3"/>
  <c r="X95" i="3"/>
  <c r="Y95" i="3"/>
  <c r="AC95" i="3"/>
  <c r="AD95" i="3"/>
  <c r="AE95" i="3"/>
  <c r="C95" i="3" s="1"/>
  <c r="AF95" i="3"/>
  <c r="X96" i="3"/>
  <c r="F96" i="3" s="1"/>
  <c r="Y96" i="3"/>
  <c r="AC96" i="3"/>
  <c r="AD96" i="3"/>
  <c r="AE96" i="3"/>
  <c r="C96" i="3" s="1"/>
  <c r="AF96" i="3"/>
  <c r="X97" i="3"/>
  <c r="F97" i="3" s="1"/>
  <c r="Y97" i="3"/>
  <c r="E97" i="3" s="1"/>
  <c r="AC97" i="3"/>
  <c r="AD97" i="3"/>
  <c r="AE97" i="3"/>
  <c r="AF97" i="3"/>
  <c r="X98" i="3"/>
  <c r="Y98" i="3"/>
  <c r="E98" i="3" s="1"/>
  <c r="AC98" i="3"/>
  <c r="AD98" i="3"/>
  <c r="AE98" i="3"/>
  <c r="AF98" i="3"/>
  <c r="X99" i="3"/>
  <c r="Y99" i="3"/>
  <c r="AC99" i="3"/>
  <c r="AD99" i="3"/>
  <c r="AE99" i="3"/>
  <c r="C99" i="3" s="1"/>
  <c r="AF99" i="3"/>
  <c r="X100" i="3"/>
  <c r="F100" i="3" s="1"/>
  <c r="Y100" i="3"/>
  <c r="AC100" i="3"/>
  <c r="AD100" i="3"/>
  <c r="AE100" i="3"/>
  <c r="C100" i="3" s="1"/>
  <c r="AF100" i="3"/>
  <c r="X101" i="3"/>
  <c r="F101" i="3" s="1"/>
  <c r="Y101" i="3"/>
  <c r="E101" i="3" s="1"/>
  <c r="AC101" i="3"/>
  <c r="AD101" i="3"/>
  <c r="AE101" i="3"/>
  <c r="AF101" i="3"/>
  <c r="X102" i="3"/>
  <c r="Y102" i="3"/>
  <c r="E102" i="3" s="1"/>
  <c r="AC102" i="3"/>
  <c r="AD102" i="3"/>
  <c r="AE102" i="3"/>
  <c r="AF102" i="3"/>
  <c r="X103" i="3"/>
  <c r="Y103" i="3"/>
  <c r="AC103" i="3"/>
  <c r="AD103" i="3"/>
  <c r="AE103" i="3"/>
  <c r="C103" i="3" s="1"/>
  <c r="AF103" i="3"/>
  <c r="X104" i="3"/>
  <c r="F104" i="3" s="1"/>
  <c r="Y104" i="3"/>
  <c r="AC104" i="3"/>
  <c r="AD104" i="3"/>
  <c r="AE104" i="3"/>
  <c r="C104" i="3" s="1"/>
  <c r="AF104" i="3"/>
  <c r="X105" i="3"/>
  <c r="F105" i="3" s="1"/>
  <c r="Y105" i="3"/>
  <c r="E105" i="3" s="1"/>
  <c r="AC105" i="3"/>
  <c r="AD105" i="3"/>
  <c r="AE105" i="3"/>
  <c r="AF105" i="3"/>
  <c r="X106" i="3"/>
  <c r="Y106" i="3"/>
  <c r="E106" i="3" s="1"/>
  <c r="AC106" i="3"/>
  <c r="AD106" i="3"/>
  <c r="AE106" i="3"/>
  <c r="AF106" i="3"/>
  <c r="X107" i="3"/>
  <c r="Y107" i="3"/>
  <c r="AC107" i="3"/>
  <c r="AD107" i="3"/>
  <c r="AE107" i="3"/>
  <c r="C107" i="3" s="1"/>
  <c r="AF107" i="3"/>
  <c r="X108" i="3"/>
  <c r="Y108" i="3"/>
  <c r="AC108" i="3"/>
  <c r="AD108" i="3"/>
  <c r="AE108" i="3"/>
  <c r="C108" i="3" s="1"/>
  <c r="AF108" i="3"/>
  <c r="X109" i="3"/>
  <c r="Y109" i="3"/>
  <c r="E109" i="3" s="1"/>
  <c r="AC109" i="3"/>
  <c r="AD109" i="3"/>
  <c r="AE109" i="3"/>
  <c r="AF109" i="3"/>
  <c r="X110" i="3"/>
  <c r="Y110" i="3"/>
  <c r="E110" i="3" s="1"/>
  <c r="AC110" i="3"/>
  <c r="AD110" i="3"/>
  <c r="AE110" i="3"/>
  <c r="AF110" i="3"/>
  <c r="CU108" i="6"/>
  <c r="CU104" i="6"/>
  <c r="CU102" i="6"/>
  <c r="CU113" i="6"/>
  <c r="CU115" i="6"/>
  <c r="CU107" i="6"/>
  <c r="C56" i="3" l="1"/>
  <c r="F72" i="3"/>
  <c r="F94" i="3"/>
  <c r="F90" i="3"/>
  <c r="F86" i="3"/>
  <c r="F82" i="3"/>
  <c r="F78" i="3"/>
  <c r="F74" i="3"/>
  <c r="C71" i="3"/>
  <c r="F70" i="3"/>
  <c r="F66" i="3"/>
  <c r="F62" i="3"/>
  <c r="F58" i="3"/>
  <c r="DF120" i="6"/>
  <c r="DE120" i="6"/>
  <c r="DE118" i="6"/>
  <c r="DF118" i="6"/>
  <c r="DF116" i="6"/>
  <c r="DE116" i="6"/>
  <c r="DE114" i="6"/>
  <c r="DF114" i="6"/>
  <c r="DE112" i="6"/>
  <c r="DF112" i="6"/>
  <c r="DF110" i="6"/>
  <c r="DE110" i="6"/>
  <c r="DE108" i="6"/>
  <c r="DF108" i="6"/>
  <c r="F98" i="3"/>
  <c r="E95" i="3"/>
  <c r="E75" i="3"/>
  <c r="E71" i="3"/>
  <c r="DF106" i="6"/>
  <c r="DE106" i="6"/>
  <c r="DE104" i="6"/>
  <c r="DF104" i="6"/>
  <c r="DF102" i="6"/>
  <c r="DE102" i="6"/>
  <c r="E103" i="3"/>
  <c r="E99" i="3"/>
  <c r="E87" i="3"/>
  <c r="C109" i="3"/>
  <c r="C105" i="3"/>
  <c r="F103" i="3"/>
  <c r="F99" i="3"/>
  <c r="C93" i="3"/>
  <c r="F91" i="3"/>
  <c r="F87" i="3"/>
  <c r="F83" i="3"/>
  <c r="C77" i="3"/>
  <c r="C72" i="3"/>
  <c r="F59" i="3"/>
  <c r="E107" i="3"/>
  <c r="E91" i="3"/>
  <c r="E83" i="3"/>
  <c r="C101" i="3"/>
  <c r="C97" i="3"/>
  <c r="F95" i="3"/>
  <c r="C89" i="3"/>
  <c r="C85" i="3"/>
  <c r="C81" i="3"/>
  <c r="F79" i="3"/>
  <c r="F75" i="3"/>
  <c r="F71" i="3"/>
  <c r="F67" i="3"/>
  <c r="F63" i="3"/>
  <c r="C57" i="3"/>
  <c r="E108" i="3"/>
  <c r="E104" i="3"/>
  <c r="E100" i="3"/>
  <c r="E80" i="3"/>
  <c r="E76" i="3"/>
  <c r="E72" i="3"/>
  <c r="C110" i="3"/>
  <c r="C106" i="3"/>
  <c r="C102" i="3"/>
  <c r="C98" i="3"/>
  <c r="C94" i="3"/>
  <c r="C90" i="3"/>
  <c r="C86" i="3"/>
  <c r="C82" i="3"/>
  <c r="C78" i="3"/>
  <c r="C70" i="3"/>
  <c r="C66" i="3"/>
  <c r="C62" i="3"/>
  <c r="DE119" i="6"/>
  <c r="DF119" i="6"/>
  <c r="DF117" i="6"/>
  <c r="DE117" i="6"/>
  <c r="DE115" i="6"/>
  <c r="DF115" i="6"/>
  <c r="DE113" i="6"/>
  <c r="DF113" i="6"/>
  <c r="DE111" i="6"/>
  <c r="DF111" i="6"/>
  <c r="DF109" i="6"/>
  <c r="DE109" i="6"/>
  <c r="DF107" i="6"/>
  <c r="DE107" i="6"/>
  <c r="DE105" i="6"/>
  <c r="DF105" i="6"/>
  <c r="DF103" i="6"/>
  <c r="DE103" i="6"/>
  <c r="DE101" i="6"/>
  <c r="DF101" i="6"/>
  <c r="C64" i="3"/>
  <c r="C60" i="3"/>
  <c r="C58" i="3"/>
  <c r="AG110" i="3"/>
  <c r="F110" i="3"/>
  <c r="AG106" i="3"/>
  <c r="F106" i="3"/>
  <c r="AG102" i="3"/>
  <c r="F102" i="3"/>
  <c r="AH79" i="3"/>
  <c r="AJ79" i="3" s="1"/>
  <c r="E79" i="3"/>
  <c r="AG107" i="3"/>
  <c r="F107" i="3"/>
  <c r="AH96" i="3"/>
  <c r="E96" i="3"/>
  <c r="AH92" i="3"/>
  <c r="E92" i="3"/>
  <c r="AH88" i="3"/>
  <c r="E88" i="3"/>
  <c r="AH84" i="3"/>
  <c r="E84" i="3"/>
  <c r="AG108" i="3"/>
  <c r="F108" i="3"/>
  <c r="AH77" i="3"/>
  <c r="E77" i="3"/>
  <c r="AH73" i="3"/>
  <c r="AJ73" i="3" s="1"/>
  <c r="E73" i="3"/>
  <c r="AG109" i="3"/>
  <c r="F109" i="3"/>
  <c r="F56" i="3"/>
  <c r="C69" i="3"/>
  <c r="C65" i="3"/>
  <c r="C61" i="3"/>
  <c r="C67" i="3"/>
  <c r="C63" i="3"/>
  <c r="C59" i="3"/>
  <c r="E67" i="3"/>
  <c r="AH63" i="3"/>
  <c r="E63" i="3"/>
  <c r="AH59" i="3"/>
  <c r="E59" i="3"/>
  <c r="E68" i="3"/>
  <c r="E64" i="3"/>
  <c r="E60" i="3"/>
  <c r="F60" i="3"/>
  <c r="F68" i="3"/>
  <c r="F64" i="3"/>
  <c r="AH69" i="3"/>
  <c r="E69" i="3"/>
  <c r="AH65" i="3"/>
  <c r="AJ65" i="3" s="1"/>
  <c r="E65" i="3"/>
  <c r="AH61" i="3"/>
  <c r="E61" i="3"/>
  <c r="F61" i="3"/>
  <c r="F69" i="3"/>
  <c r="F65" i="3"/>
  <c r="E70" i="3"/>
  <c r="E66" i="3"/>
  <c r="E62" i="3"/>
  <c r="E58" i="3"/>
  <c r="E57" i="3"/>
  <c r="F57" i="3"/>
  <c r="E56" i="3"/>
  <c r="BT104" i="6"/>
  <c r="BS104" i="6"/>
  <c r="BT102" i="6"/>
  <c r="BS102" i="6"/>
  <c r="BT119" i="6"/>
  <c r="BS119" i="6"/>
  <c r="BT117" i="6"/>
  <c r="BS117" i="6"/>
  <c r="BT115" i="6"/>
  <c r="BS115" i="6"/>
  <c r="BT113" i="6"/>
  <c r="BS113" i="6"/>
  <c r="BT111" i="6"/>
  <c r="BS111" i="6"/>
  <c r="BT109" i="6"/>
  <c r="BS109" i="6"/>
  <c r="BT107" i="6"/>
  <c r="BS107" i="6"/>
  <c r="BT105" i="6"/>
  <c r="BS105" i="6"/>
  <c r="BT103" i="6"/>
  <c r="BS103" i="6"/>
  <c r="BT101" i="6"/>
  <c r="BS101" i="6"/>
  <c r="BT120" i="6"/>
  <c r="BS120" i="6"/>
  <c r="BT118" i="6"/>
  <c r="BS118" i="6"/>
  <c r="BT116" i="6"/>
  <c r="BS116" i="6"/>
  <c r="BT114" i="6"/>
  <c r="BS114" i="6"/>
  <c r="BT112" i="6"/>
  <c r="BS112" i="6"/>
  <c r="BT110" i="6"/>
  <c r="BS110" i="6"/>
  <c r="BT108" i="6"/>
  <c r="BS108" i="6"/>
  <c r="BE106" i="6"/>
  <c r="BT106" i="6"/>
  <c r="BS106" i="6"/>
  <c r="BI117" i="6"/>
  <c r="BR117" i="6"/>
  <c r="Z117" i="6"/>
  <c r="AB117" i="6" s="1"/>
  <c r="BQ117" i="6"/>
  <c r="BJ111" i="6"/>
  <c r="Z111" i="6"/>
  <c r="AB111" i="6" s="1"/>
  <c r="BR111" i="6"/>
  <c r="BQ111" i="6"/>
  <c r="BC109" i="6"/>
  <c r="BR109" i="6"/>
  <c r="Z109" i="6"/>
  <c r="AB109" i="6" s="1"/>
  <c r="BQ109" i="6"/>
  <c r="Z107" i="6"/>
  <c r="AB107" i="6" s="1"/>
  <c r="BR107" i="6"/>
  <c r="BQ107" i="6"/>
  <c r="DC106" i="6"/>
  <c r="DD106" i="6"/>
  <c r="Z115" i="6"/>
  <c r="AB115" i="6" s="1"/>
  <c r="AD115" i="6" s="1"/>
  <c r="AE115" i="6" s="1"/>
  <c r="BR115" i="6"/>
  <c r="BQ115" i="6"/>
  <c r="BK113" i="6"/>
  <c r="BR113" i="6"/>
  <c r="BQ113" i="6"/>
  <c r="Z113" i="6"/>
  <c r="BR102" i="6"/>
  <c r="BQ102" i="6"/>
  <c r="Z102" i="6"/>
  <c r="AB102" i="6" s="1"/>
  <c r="DC117" i="6"/>
  <c r="DD117" i="6"/>
  <c r="DC115" i="6"/>
  <c r="DD115" i="6"/>
  <c r="DC113" i="6"/>
  <c r="DD113" i="6"/>
  <c r="DC104" i="6"/>
  <c r="DD104" i="6"/>
  <c r="DC102" i="6"/>
  <c r="DD102" i="6"/>
  <c r="DD109" i="6"/>
  <c r="DC109" i="6"/>
  <c r="DD107" i="6"/>
  <c r="DC107" i="6"/>
  <c r="BR105" i="6"/>
  <c r="BQ105" i="6"/>
  <c r="Z105" i="6"/>
  <c r="DC119" i="6"/>
  <c r="DD119" i="6"/>
  <c r="DD111" i="6"/>
  <c r="DC111" i="6"/>
  <c r="BH120" i="6"/>
  <c r="Z120" i="6"/>
  <c r="BR120" i="6"/>
  <c r="BQ120" i="6"/>
  <c r="BL118" i="6"/>
  <c r="BR118" i="6"/>
  <c r="BQ118" i="6"/>
  <c r="Z118" i="6"/>
  <c r="AB118" i="6" s="1"/>
  <c r="Z116" i="6"/>
  <c r="BR116" i="6"/>
  <c r="BQ116" i="6"/>
  <c r="BR114" i="6"/>
  <c r="BQ114" i="6"/>
  <c r="Z114" i="6"/>
  <c r="BD112" i="6"/>
  <c r="Z112" i="6"/>
  <c r="BR112" i="6"/>
  <c r="BQ112" i="6"/>
  <c r="BC103" i="6"/>
  <c r="Z103" i="6"/>
  <c r="BR103" i="6"/>
  <c r="BQ103" i="6"/>
  <c r="BB101" i="6"/>
  <c r="BR101" i="6"/>
  <c r="Z101" i="6"/>
  <c r="BQ101" i="6"/>
  <c r="Z104" i="6"/>
  <c r="AB104" i="6" s="1"/>
  <c r="BR104" i="6"/>
  <c r="BQ104" i="6"/>
  <c r="BR110" i="6"/>
  <c r="BQ110" i="6"/>
  <c r="Z110" i="6"/>
  <c r="AB110" i="6" s="1"/>
  <c r="AD110" i="6" s="1"/>
  <c r="AE110" i="6" s="1"/>
  <c r="Z108" i="6"/>
  <c r="BR108" i="6"/>
  <c r="BQ108" i="6"/>
  <c r="DD105" i="6"/>
  <c r="DC105" i="6"/>
  <c r="BM119" i="6"/>
  <c r="Z119" i="6"/>
  <c r="AB119" i="6" s="1"/>
  <c r="AD119" i="6" s="1"/>
  <c r="AE119" i="6" s="1"/>
  <c r="BR119" i="6"/>
  <c r="BQ119" i="6"/>
  <c r="DD120" i="6"/>
  <c r="DC120" i="6"/>
  <c r="DD118" i="6"/>
  <c r="DC118" i="6"/>
  <c r="DD116" i="6"/>
  <c r="DC116" i="6"/>
  <c r="DD114" i="6"/>
  <c r="DC114" i="6"/>
  <c r="DD112" i="6"/>
  <c r="DC112" i="6"/>
  <c r="DD103" i="6"/>
  <c r="DC103" i="6"/>
  <c r="DD101" i="6"/>
  <c r="DC101" i="6"/>
  <c r="DD110" i="6"/>
  <c r="DC110" i="6"/>
  <c r="DC108" i="6"/>
  <c r="DD108" i="6"/>
  <c r="BM106" i="6"/>
  <c r="BR106" i="6"/>
  <c r="BQ106" i="6"/>
  <c r="Z106" i="6"/>
  <c r="AB106" i="6" s="1"/>
  <c r="BW106" i="6"/>
  <c r="BJ118" i="6"/>
  <c r="DA118" i="6"/>
  <c r="DB118" i="6"/>
  <c r="BW115" i="6"/>
  <c r="DA116" i="6"/>
  <c r="DB116" i="6"/>
  <c r="DA111" i="6"/>
  <c r="DB111" i="6"/>
  <c r="DA119" i="6"/>
  <c r="DB119" i="6"/>
  <c r="BH118" i="6"/>
  <c r="DA114" i="6"/>
  <c r="DB114" i="6"/>
  <c r="DA109" i="6"/>
  <c r="DB109" i="6"/>
  <c r="DA107" i="6"/>
  <c r="DB107" i="6"/>
  <c r="DA106" i="6"/>
  <c r="DB106" i="6"/>
  <c r="DB112" i="6"/>
  <c r="DA112" i="6"/>
  <c r="DB104" i="6"/>
  <c r="DA104" i="6"/>
  <c r="DB102" i="6"/>
  <c r="DA102" i="6"/>
  <c r="DA120" i="6"/>
  <c r="DB120" i="6"/>
  <c r="DB117" i="6"/>
  <c r="DA117" i="6"/>
  <c r="BN112" i="6"/>
  <c r="DA110" i="6"/>
  <c r="DB110" i="6"/>
  <c r="DA115" i="6"/>
  <c r="DB115" i="6"/>
  <c r="DB113" i="6"/>
  <c r="DA113" i="6"/>
  <c r="DB108" i="6"/>
  <c r="DA108" i="6"/>
  <c r="DA105" i="6"/>
  <c r="DB105" i="6"/>
  <c r="BL117" i="6"/>
  <c r="DA103" i="6"/>
  <c r="DB103" i="6"/>
  <c r="DA101" i="6"/>
  <c r="DB101" i="6"/>
  <c r="BI120" i="6"/>
  <c r="BJ101" i="6"/>
  <c r="BL102" i="6"/>
  <c r="BH101" i="6"/>
  <c r="BJ103" i="6"/>
  <c r="DI102" i="6"/>
  <c r="BE102" i="6"/>
  <c r="BK112" i="6"/>
  <c r="BD118" i="6"/>
  <c r="DI117" i="6"/>
  <c r="BN120" i="6"/>
  <c r="BH119" i="6"/>
  <c r="BB118" i="6"/>
  <c r="BJ120" i="6"/>
  <c r="BH116" i="6"/>
  <c r="BP116" i="6"/>
  <c r="BO116" i="6"/>
  <c r="BC101" i="6"/>
  <c r="BJ117" i="6"/>
  <c r="BP117" i="6"/>
  <c r="BO117" i="6"/>
  <c r="BG110" i="6"/>
  <c r="BP110" i="6"/>
  <c r="BO110" i="6"/>
  <c r="BE119" i="6"/>
  <c r="BD119" i="6"/>
  <c r="BH114" i="6"/>
  <c r="BP114" i="6"/>
  <c r="BO114" i="6"/>
  <c r="BH108" i="6"/>
  <c r="BP108" i="6"/>
  <c r="BO108" i="6"/>
  <c r="BI105" i="6"/>
  <c r="BP105" i="6"/>
  <c r="BO105" i="6"/>
  <c r="DI119" i="6"/>
  <c r="BN119" i="6"/>
  <c r="BB119" i="6"/>
  <c r="BN118" i="6"/>
  <c r="BE117" i="6"/>
  <c r="BW119" i="6"/>
  <c r="BH117" i="6"/>
  <c r="AA120" i="6"/>
  <c r="DI118" i="6"/>
  <c r="BC117" i="6"/>
  <c r="BJ116" i="6"/>
  <c r="BB111" i="6"/>
  <c r="BP111" i="6"/>
  <c r="BO111" i="6"/>
  <c r="BG119" i="6"/>
  <c r="BP119" i="6"/>
  <c r="BO119" i="6"/>
  <c r="BC118" i="6"/>
  <c r="BP118" i="6"/>
  <c r="BO118" i="6"/>
  <c r="BE115" i="6"/>
  <c r="BP115" i="6"/>
  <c r="BO115" i="6"/>
  <c r="BW110" i="6"/>
  <c r="BB103" i="6"/>
  <c r="BP103" i="6"/>
  <c r="BO103" i="6"/>
  <c r="BH102" i="6"/>
  <c r="BP102" i="6"/>
  <c r="BO102" i="6"/>
  <c r="BI101" i="6"/>
  <c r="BP101" i="6"/>
  <c r="BO101" i="6"/>
  <c r="BL119" i="6"/>
  <c r="BJ119" i="6"/>
  <c r="BI118" i="6"/>
  <c r="AD117" i="6"/>
  <c r="AE117" i="6" s="1"/>
  <c r="BH112" i="6"/>
  <c r="BP112" i="6"/>
  <c r="BO112" i="6"/>
  <c r="AD109" i="6"/>
  <c r="AE109" i="6" s="1"/>
  <c r="BP109" i="6"/>
  <c r="BO109" i="6"/>
  <c r="BH107" i="6"/>
  <c r="BP107" i="6"/>
  <c r="BO107" i="6"/>
  <c r="BB106" i="6"/>
  <c r="BP106" i="6"/>
  <c r="BO106" i="6"/>
  <c r="BC120" i="6"/>
  <c r="BP120" i="6"/>
  <c r="BO120" i="6"/>
  <c r="BI119" i="6"/>
  <c r="BM117" i="6"/>
  <c r="AA114" i="6"/>
  <c r="BJ113" i="6"/>
  <c r="BP113" i="6"/>
  <c r="BO113" i="6"/>
  <c r="BB104" i="6"/>
  <c r="BP104" i="6"/>
  <c r="BO104" i="6"/>
  <c r="BE116" i="6"/>
  <c r="BD120" i="6"/>
  <c r="BW118" i="6"/>
  <c r="BW117" i="6"/>
  <c r="BC116" i="6"/>
  <c r="BI104" i="6"/>
  <c r="DI120" i="6"/>
  <c r="BB120" i="6"/>
  <c r="BN117" i="6"/>
  <c r="BI113" i="6"/>
  <c r="BC112" i="6"/>
  <c r="BG106" i="6"/>
  <c r="BK105" i="6"/>
  <c r="BH104" i="6"/>
  <c r="BH105" i="6"/>
  <c r="BE104" i="6"/>
  <c r="BM109" i="6"/>
  <c r="BD106" i="6"/>
  <c r="BN116" i="6"/>
  <c r="BL120" i="6"/>
  <c r="BL116" i="6"/>
  <c r="BL109" i="6"/>
  <c r="BG108" i="6"/>
  <c r="BI109" i="6"/>
  <c r="BG116" i="6"/>
  <c r="DI110" i="6"/>
  <c r="AA108" i="6"/>
  <c r="BL114" i="6"/>
  <c r="BG112" i="6"/>
  <c r="BK111" i="6"/>
  <c r="BB109" i="6"/>
  <c r="BG104" i="6"/>
  <c r="BI114" i="6"/>
  <c r="BC114" i="6"/>
  <c r="BI111" i="6"/>
  <c r="BW111" i="6"/>
  <c r="BG115" i="6"/>
  <c r="BH111" i="6"/>
  <c r="BK109" i="6"/>
  <c r="AD104" i="6"/>
  <c r="AE104" i="6" s="1"/>
  <c r="BE109" i="6"/>
  <c r="BI107" i="6"/>
  <c r="BN104" i="6"/>
  <c r="BD109" i="6"/>
  <c r="BD107" i="6"/>
  <c r="Y109" i="6"/>
  <c r="BF109" i="6" s="1"/>
  <c r="BN114" i="6"/>
  <c r="BE114" i="6"/>
  <c r="BE112" i="6"/>
  <c r="BN110" i="6"/>
  <c r="BD110" i="6"/>
  <c r="BW109" i="6"/>
  <c r="BC107" i="6"/>
  <c r="DI106" i="6"/>
  <c r="BN106" i="6"/>
  <c r="BJ105" i="6"/>
  <c r="BI102" i="6"/>
  <c r="BE110" i="6"/>
  <c r="DI114" i="6"/>
  <c r="BM114" i="6"/>
  <c r="BD114" i="6"/>
  <c r="BM110" i="6"/>
  <c r="BC110" i="6"/>
  <c r="BB107" i="6"/>
  <c r="DI104" i="6"/>
  <c r="BW104" i="6"/>
  <c r="BD104" i="6"/>
  <c r="BK103" i="6"/>
  <c r="BG102" i="6"/>
  <c r="BL110" i="6"/>
  <c r="BK114" i="6"/>
  <c r="BB114" i="6"/>
  <c r="DI112" i="6"/>
  <c r="BM112" i="6"/>
  <c r="BK110" i="6"/>
  <c r="DI108" i="6"/>
  <c r="BL107" i="6"/>
  <c r="BI106" i="6"/>
  <c r="BM104" i="6"/>
  <c r="BI103" i="6"/>
  <c r="BD102" i="6"/>
  <c r="BK101" i="6"/>
  <c r="BJ114" i="6"/>
  <c r="BL112" i="6"/>
  <c r="BI110" i="6"/>
  <c r="BJ109" i="6"/>
  <c r="BL108" i="6"/>
  <c r="BK107" i="6"/>
  <c r="BH106" i="6"/>
  <c r="BL104" i="6"/>
  <c r="BH103" i="6"/>
  <c r="BW102" i="6"/>
  <c r="AA112" i="6"/>
  <c r="BH110" i="6"/>
  <c r="BN102" i="6"/>
  <c r="AD102" i="6"/>
  <c r="AE102" i="6" s="1"/>
  <c r="BG114" i="6"/>
  <c r="Y114" i="6"/>
  <c r="BF114" i="6" s="1"/>
  <c r="BI112" i="6"/>
  <c r="BM102" i="6"/>
  <c r="AJ59" i="3"/>
  <c r="AJ96" i="3"/>
  <c r="AA113" i="6"/>
  <c r="BW113" i="6"/>
  <c r="Y117" i="6"/>
  <c r="BF117" i="6" s="1"/>
  <c r="BD117" i="6"/>
  <c r="BI116" i="6"/>
  <c r="AA116" i="6"/>
  <c r="BN115" i="6"/>
  <c r="BD113" i="6"/>
  <c r="BL113" i="6"/>
  <c r="BN113" i="6"/>
  <c r="DI113" i="6"/>
  <c r="AA105" i="6"/>
  <c r="BW105" i="6"/>
  <c r="BD115" i="6"/>
  <c r="BL115" i="6"/>
  <c r="BG120" i="6"/>
  <c r="BK119" i="6"/>
  <c r="BC119" i="6"/>
  <c r="BG118" i="6"/>
  <c r="BK117" i="6"/>
  <c r="BB117" i="6"/>
  <c r="Y116" i="6"/>
  <c r="BF116" i="6" s="1"/>
  <c r="BM115" i="6"/>
  <c r="BC115" i="6"/>
  <c r="BH113" i="6"/>
  <c r="BK115" i="6"/>
  <c r="BB115" i="6"/>
  <c r="BG113" i="6"/>
  <c r="BM120" i="6"/>
  <c r="BE120" i="6"/>
  <c r="BM118" i="6"/>
  <c r="BE118" i="6"/>
  <c r="BM116" i="6"/>
  <c r="BD116" i="6"/>
  <c r="DI115" i="6"/>
  <c r="BJ115" i="6"/>
  <c r="BE113" i="6"/>
  <c r="BI115" i="6"/>
  <c r="BC113" i="6"/>
  <c r="BK120" i="6"/>
  <c r="BK118" i="6"/>
  <c r="BG117" i="6"/>
  <c r="DI116" i="6"/>
  <c r="BK116" i="6"/>
  <c r="BB116" i="6"/>
  <c r="BH115" i="6"/>
  <c r="BM113" i="6"/>
  <c r="BB113" i="6"/>
  <c r="BI108" i="6"/>
  <c r="BD105" i="6"/>
  <c r="BL105" i="6"/>
  <c r="BE105" i="6"/>
  <c r="BM105" i="6"/>
  <c r="BN105" i="6"/>
  <c r="DI105" i="6"/>
  <c r="BG105" i="6"/>
  <c r="BB108" i="6"/>
  <c r="BJ108" i="6"/>
  <c r="BC108" i="6"/>
  <c r="BK108" i="6"/>
  <c r="AA103" i="6"/>
  <c r="BW103" i="6"/>
  <c r="AA101" i="6"/>
  <c r="BW101" i="6"/>
  <c r="BG111" i="6"/>
  <c r="BW107" i="6"/>
  <c r="BE107" i="6"/>
  <c r="BM107" i="6"/>
  <c r="BN107" i="6"/>
  <c r="DI107" i="6"/>
  <c r="BG107" i="6"/>
  <c r="BC105" i="6"/>
  <c r="BJ112" i="6"/>
  <c r="BB112" i="6"/>
  <c r="DI111" i="6"/>
  <c r="BN111" i="6"/>
  <c r="BE108" i="6"/>
  <c r="BB105" i="6"/>
  <c r="BM111" i="6"/>
  <c r="BE111" i="6"/>
  <c r="AD111" i="6"/>
  <c r="AE111" i="6" s="1"/>
  <c r="BN109" i="6"/>
  <c r="DI109" i="6"/>
  <c r="BG109" i="6"/>
  <c r="BN108" i="6"/>
  <c r="BD108" i="6"/>
  <c r="BL111" i="6"/>
  <c r="BD111" i="6"/>
  <c r="BB110" i="6"/>
  <c r="BJ110" i="6"/>
  <c r="BH109" i="6"/>
  <c r="BM108" i="6"/>
  <c r="BJ107" i="6"/>
  <c r="Y104" i="6"/>
  <c r="BF104" i="6" s="1"/>
  <c r="Y102" i="6"/>
  <c r="BF102" i="6" s="1"/>
  <c r="BK106" i="6"/>
  <c r="BC106" i="6"/>
  <c r="BK104" i="6"/>
  <c r="BC104" i="6"/>
  <c r="BG103" i="6"/>
  <c r="BK102" i="6"/>
  <c r="BC102" i="6"/>
  <c r="BG101" i="6"/>
  <c r="BJ106" i="6"/>
  <c r="BJ104" i="6"/>
  <c r="DI103" i="6"/>
  <c r="BN103" i="6"/>
  <c r="BJ102" i="6"/>
  <c r="BB102" i="6"/>
  <c r="DI101" i="6"/>
  <c r="BN101" i="6"/>
  <c r="BM103" i="6"/>
  <c r="BE103" i="6"/>
  <c r="BM101" i="6"/>
  <c r="BE101" i="6"/>
  <c r="BL103" i="6"/>
  <c r="BD103" i="6"/>
  <c r="BL101" i="6"/>
  <c r="BD101" i="6"/>
  <c r="AK110" i="3"/>
  <c r="AK109" i="3"/>
  <c r="AK108" i="3"/>
  <c r="AK107" i="3"/>
  <c r="AK106" i="3"/>
  <c r="AK102" i="3"/>
  <c r="AJ77" i="3"/>
  <c r="AJ63" i="3"/>
  <c r="AJ61" i="3"/>
  <c r="AH91" i="3"/>
  <c r="AJ91" i="3" s="1"/>
  <c r="AH85" i="3"/>
  <c r="AJ85" i="3" s="1"/>
  <c r="AH95" i="3"/>
  <c r="AJ95" i="3" s="1"/>
  <c r="AH89" i="3"/>
  <c r="AJ89" i="3" s="1"/>
  <c r="AJ84" i="3"/>
  <c r="AH93" i="3"/>
  <c r="AJ93" i="3" s="1"/>
  <c r="AH83" i="3"/>
  <c r="AJ83" i="3" s="1"/>
  <c r="AJ88" i="3"/>
  <c r="AH97" i="3"/>
  <c r="AJ97" i="3" s="1"/>
  <c r="AH87" i="3"/>
  <c r="AJ87" i="3" s="1"/>
  <c r="AH81" i="3"/>
  <c r="AJ81" i="3" s="1"/>
  <c r="AH75" i="3"/>
  <c r="AJ75" i="3" s="1"/>
  <c r="AJ69" i="3"/>
  <c r="AJ92" i="3"/>
  <c r="AG94" i="3"/>
  <c r="AK94" i="3" s="1"/>
  <c r="AG82" i="3"/>
  <c r="AK82" i="3" s="1"/>
  <c r="AG78" i="3"/>
  <c r="AK78" i="3" s="1"/>
  <c r="AG74" i="3"/>
  <c r="AK74" i="3" s="1"/>
  <c r="AG70" i="3"/>
  <c r="AK70" i="3" s="1"/>
  <c r="AG66" i="3"/>
  <c r="AK66" i="3" s="1"/>
  <c r="AH58" i="3"/>
  <c r="AJ58" i="3" s="1"/>
  <c r="AG90" i="3"/>
  <c r="AK90" i="3" s="1"/>
  <c r="AG86" i="3"/>
  <c r="AK86" i="3" s="1"/>
  <c r="AH110" i="3"/>
  <c r="AJ110" i="3" s="1"/>
  <c r="AH109" i="3"/>
  <c r="AJ109" i="3" s="1"/>
  <c r="AH108" i="3"/>
  <c r="AJ108" i="3" s="1"/>
  <c r="AH107" i="3"/>
  <c r="AJ107" i="3" s="1"/>
  <c r="AH106" i="3"/>
  <c r="AJ106" i="3" s="1"/>
  <c r="AH105" i="3"/>
  <c r="AJ105" i="3" s="1"/>
  <c r="AH104" i="3"/>
  <c r="AJ104" i="3" s="1"/>
  <c r="AH103" i="3"/>
  <c r="AJ103" i="3" s="1"/>
  <c r="AH102" i="3"/>
  <c r="AJ102" i="3" s="1"/>
  <c r="AH101" i="3"/>
  <c r="AJ101" i="3" s="1"/>
  <c r="AH100" i="3"/>
  <c r="AJ100" i="3" s="1"/>
  <c r="AH99" i="3"/>
  <c r="AJ99" i="3" s="1"/>
  <c r="AH98" i="3"/>
  <c r="AJ98" i="3" s="1"/>
  <c r="AG105" i="3"/>
  <c r="AK105" i="3" s="1"/>
  <c r="AG104" i="3"/>
  <c r="AK104" i="3" s="1"/>
  <c r="AG103" i="3"/>
  <c r="AK103" i="3" s="1"/>
  <c r="AG101" i="3"/>
  <c r="AK101" i="3" s="1"/>
  <c r="AG100" i="3"/>
  <c r="AK100" i="3" s="1"/>
  <c r="AG99" i="3"/>
  <c r="AK99" i="3" s="1"/>
  <c r="AG98" i="3"/>
  <c r="AK98" i="3" s="1"/>
  <c r="AG95" i="3"/>
  <c r="AK95" i="3" s="1"/>
  <c r="AH94" i="3"/>
  <c r="AJ94" i="3" s="1"/>
  <c r="AG91" i="3"/>
  <c r="AK91" i="3" s="1"/>
  <c r="AH90" i="3"/>
  <c r="AJ90" i="3" s="1"/>
  <c r="AG87" i="3"/>
  <c r="AK87" i="3" s="1"/>
  <c r="AH86" i="3"/>
  <c r="AJ86" i="3" s="1"/>
  <c r="AG83" i="3"/>
  <c r="AK83" i="3" s="1"/>
  <c r="AH82" i="3"/>
  <c r="AJ82" i="3" s="1"/>
  <c r="AG79" i="3"/>
  <c r="AK79" i="3" s="1"/>
  <c r="AH78" i="3"/>
  <c r="AJ78" i="3" s="1"/>
  <c r="AG75" i="3"/>
  <c r="AK75" i="3" s="1"/>
  <c r="AH74" i="3"/>
  <c r="AJ74" i="3" s="1"/>
  <c r="AG71" i="3"/>
  <c r="AK71" i="3" s="1"/>
  <c r="AH70" i="3"/>
  <c r="AJ70" i="3" s="1"/>
  <c r="AG67" i="3"/>
  <c r="AK67" i="3" s="1"/>
  <c r="AH66" i="3"/>
  <c r="AJ66" i="3" s="1"/>
  <c r="AH57" i="3"/>
  <c r="AJ57" i="3" s="1"/>
  <c r="AH64" i="3"/>
  <c r="AJ64" i="3" s="1"/>
  <c r="AH62" i="3"/>
  <c r="AJ62" i="3" s="1"/>
  <c r="AH60" i="3"/>
  <c r="AJ60" i="3" s="1"/>
  <c r="AH56" i="3"/>
  <c r="AJ56" i="3" s="1"/>
  <c r="AG96" i="3"/>
  <c r="AK96" i="3" s="1"/>
  <c r="AG92" i="3"/>
  <c r="AK92" i="3" s="1"/>
  <c r="AG88" i="3"/>
  <c r="AK88" i="3" s="1"/>
  <c r="AG84" i="3"/>
  <c r="AK84" i="3" s="1"/>
  <c r="AG80" i="3"/>
  <c r="AK80" i="3" s="1"/>
  <c r="AG76" i="3"/>
  <c r="AK76" i="3" s="1"/>
  <c r="AG72" i="3"/>
  <c r="AK72" i="3" s="1"/>
  <c r="AH71" i="3"/>
  <c r="AJ71" i="3" s="1"/>
  <c r="AG68" i="3"/>
  <c r="AK68" i="3" s="1"/>
  <c r="AH67" i="3"/>
  <c r="AJ67" i="3" s="1"/>
  <c r="AG97" i="3"/>
  <c r="AK97" i="3" s="1"/>
  <c r="AG93" i="3"/>
  <c r="AK93" i="3" s="1"/>
  <c r="AG89" i="3"/>
  <c r="AK89" i="3" s="1"/>
  <c r="AG85" i="3"/>
  <c r="AK85" i="3" s="1"/>
  <c r="AG81" i="3"/>
  <c r="AK81" i="3" s="1"/>
  <c r="AH80" i="3"/>
  <c r="AJ80" i="3" s="1"/>
  <c r="AG77" i="3"/>
  <c r="AK77" i="3" s="1"/>
  <c r="AH76" i="3"/>
  <c r="AJ76" i="3" s="1"/>
  <c r="AG73" i="3"/>
  <c r="AK73" i="3" s="1"/>
  <c r="AH72" i="3"/>
  <c r="AJ72" i="3" s="1"/>
  <c r="AG69" i="3"/>
  <c r="AK69" i="3" s="1"/>
  <c r="AH68" i="3"/>
  <c r="AJ68" i="3" s="1"/>
  <c r="AG65" i="3"/>
  <c r="AK65" i="3" s="1"/>
  <c r="AG64" i="3"/>
  <c r="AK64" i="3" s="1"/>
  <c r="AG63" i="3"/>
  <c r="AK63" i="3" s="1"/>
  <c r="AG62" i="3"/>
  <c r="AK62" i="3" s="1"/>
  <c r="AG61" i="3"/>
  <c r="AK61" i="3" s="1"/>
  <c r="AG60" i="3"/>
  <c r="AK60" i="3" s="1"/>
  <c r="AG59" i="3"/>
  <c r="AK59" i="3" s="1"/>
  <c r="AG58" i="3"/>
  <c r="AK58" i="3" s="1"/>
  <c r="AG57" i="3"/>
  <c r="AK57" i="3" s="1"/>
  <c r="AG56" i="3"/>
  <c r="AK56" i="3" s="1"/>
  <c r="CU103" i="6"/>
  <c r="CU110" i="6"/>
  <c r="CU118" i="6"/>
  <c r="CU111" i="6"/>
  <c r="CU106" i="6"/>
  <c r="CU101" i="6"/>
  <c r="CU114" i="6"/>
  <c r="CU119" i="6"/>
  <c r="CU116" i="6"/>
  <c r="CU112" i="6"/>
  <c r="CU117" i="6"/>
  <c r="CU120" i="6"/>
  <c r="CU109" i="6"/>
  <c r="CU105" i="6"/>
  <c r="AI61" i="3" l="1"/>
  <c r="Y106" i="6"/>
  <c r="BF106" i="6" s="1"/>
  <c r="Y119" i="6"/>
  <c r="BF119" i="6" s="1"/>
  <c r="AI79" i="3"/>
  <c r="AI108" i="3"/>
  <c r="AI96" i="3"/>
  <c r="AI59" i="3"/>
  <c r="AB112" i="6"/>
  <c r="AB113" i="6"/>
  <c r="AB114" i="6"/>
  <c r="AD114" i="6" s="1"/>
  <c r="AE114" i="6" s="1"/>
  <c r="Y112" i="6"/>
  <c r="BF112" i="6" s="1"/>
  <c r="AB103" i="6"/>
  <c r="AB105" i="6"/>
  <c r="AD105" i="6" s="1"/>
  <c r="AE105" i="6" s="1"/>
  <c r="Y113" i="6"/>
  <c r="BF113" i="6" s="1"/>
  <c r="AB120" i="6"/>
  <c r="AD120" i="6" s="1"/>
  <c r="AE120" i="6" s="1"/>
  <c r="AB108" i="6"/>
  <c r="AB101" i="6"/>
  <c r="AD101" i="6" s="1"/>
  <c r="AE101" i="6" s="1"/>
  <c r="AB116" i="6"/>
  <c r="AD116" i="6" s="1"/>
  <c r="AE116" i="6" s="1"/>
  <c r="Y110" i="6"/>
  <c r="BF110" i="6" s="1"/>
  <c r="AD103" i="6"/>
  <c r="AE103" i="6" s="1"/>
  <c r="AI66" i="3"/>
  <c r="AI110" i="3"/>
  <c r="AI77" i="3"/>
  <c r="AI101" i="3"/>
  <c r="AI65" i="3"/>
  <c r="AI63" i="3"/>
  <c r="AD106" i="6"/>
  <c r="AE106" i="6" s="1"/>
  <c r="AI72" i="3"/>
  <c r="AI76" i="3"/>
  <c r="AI84" i="3"/>
  <c r="AI87" i="3"/>
  <c r="AD112" i="6"/>
  <c r="AE112" i="6" s="1"/>
  <c r="AI109" i="3"/>
  <c r="AI107" i="3"/>
  <c r="AI73" i="3"/>
  <c r="AI67" i="3"/>
  <c r="AI92" i="3"/>
  <c r="AI94" i="3"/>
  <c r="AI106" i="3"/>
  <c r="AI102" i="3"/>
  <c r="AI95" i="3"/>
  <c r="AI83" i="3"/>
  <c r="AD108" i="6"/>
  <c r="AE108" i="6" s="1"/>
  <c r="Y108" i="6"/>
  <c r="BF108" i="6" s="1"/>
  <c r="Y105" i="6"/>
  <c r="BF105" i="6" s="1"/>
  <c r="Y120" i="6"/>
  <c r="BF120" i="6" s="1"/>
  <c r="Y111" i="6"/>
  <c r="BF111" i="6" s="1"/>
  <c r="Y101" i="6"/>
  <c r="BF101" i="6" s="1"/>
  <c r="Y115" i="6"/>
  <c r="BF115" i="6" s="1"/>
  <c r="AD113" i="6"/>
  <c r="AE113" i="6" s="1"/>
  <c r="Y103" i="6"/>
  <c r="BF103" i="6" s="1"/>
  <c r="AD107" i="6"/>
  <c r="AE107" i="6" s="1"/>
  <c r="Y107" i="6"/>
  <c r="BF107" i="6" s="1"/>
  <c r="Y118" i="6"/>
  <c r="BF118" i="6" s="1"/>
  <c r="AD118" i="6"/>
  <c r="AE118" i="6" s="1"/>
  <c r="AI93" i="3"/>
  <c r="AI91" i="3"/>
  <c r="AI85" i="3"/>
  <c r="AI82" i="3"/>
  <c r="AI81" i="3"/>
  <c r="AI75" i="3"/>
  <c r="AI105" i="3"/>
  <c r="AI86" i="3"/>
  <c r="AI100" i="3"/>
  <c r="AI89" i="3"/>
  <c r="AI88" i="3"/>
  <c r="AI78" i="3"/>
  <c r="AI69" i="3"/>
  <c r="AI62" i="3"/>
  <c r="AI97" i="3"/>
  <c r="AI70" i="3"/>
  <c r="AI80" i="3"/>
  <c r="AI64" i="3"/>
  <c r="AI98" i="3"/>
  <c r="AI57" i="3"/>
  <c r="AI74" i="3"/>
  <c r="AI99" i="3"/>
  <c r="AI58" i="3"/>
  <c r="AI56" i="3"/>
  <c r="AI68" i="3"/>
  <c r="AI71" i="3"/>
  <c r="AI90" i="3"/>
  <c r="AI103" i="3"/>
  <c r="AI60" i="3"/>
  <c r="AI104" i="3"/>
  <c r="R73" i="5" l="1"/>
  <c r="S73" i="5"/>
  <c r="T73" i="5"/>
  <c r="Q73" i="5"/>
  <c r="Q63" i="5"/>
  <c r="R63" i="5"/>
  <c r="S63" i="5"/>
  <c r="T63" i="5"/>
  <c r="R62" i="5"/>
  <c r="S62" i="5"/>
  <c r="T62" i="5"/>
  <c r="Q62" i="5"/>
  <c r="R58" i="5"/>
  <c r="S58" i="5"/>
  <c r="T58" i="5"/>
  <c r="Q58" i="5"/>
  <c r="Q48" i="5"/>
  <c r="R48" i="5"/>
  <c r="S48" i="5"/>
  <c r="T48" i="5"/>
  <c r="R47" i="5"/>
  <c r="S47" i="5"/>
  <c r="T47" i="5"/>
  <c r="Q47" i="5"/>
  <c r="R43" i="5"/>
  <c r="S43" i="5"/>
  <c r="T43" i="5"/>
  <c r="Q43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39" i="5"/>
  <c r="AO8" i="6" l="1"/>
  <c r="AF7" i="3" l="1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6" i="3"/>
  <c r="AE45" i="3" l="1"/>
  <c r="AE46" i="3"/>
  <c r="AE47" i="3"/>
  <c r="AE48" i="3"/>
  <c r="AE49" i="3"/>
  <c r="AE50" i="3"/>
  <c r="AE51" i="3"/>
  <c r="AE52" i="3"/>
  <c r="AE53" i="3"/>
  <c r="AE54" i="3"/>
  <c r="AE55" i="3"/>
  <c r="R50" i="6" l="1"/>
  <c r="CS50" i="6" s="1"/>
  <c r="U50" i="6"/>
  <c r="V50" i="6"/>
  <c r="W50" i="6"/>
  <c r="X50" i="6"/>
  <c r="BW50" i="6" s="1"/>
  <c r="AC50" i="6"/>
  <c r="CE50" i="6"/>
  <c r="CF50" i="6"/>
  <c r="CG50" i="6"/>
  <c r="CH50" i="6"/>
  <c r="CI50" i="6"/>
  <c r="CP50" i="6"/>
  <c r="CQ50" i="6" s="1"/>
  <c r="R51" i="6"/>
  <c r="CS51" i="6" s="1"/>
  <c r="U51" i="6"/>
  <c r="V51" i="6"/>
  <c r="W51" i="6"/>
  <c r="BX51" i="6" s="1"/>
  <c r="X51" i="6"/>
  <c r="BW51" i="6" s="1"/>
  <c r="AC51" i="6"/>
  <c r="CE51" i="6"/>
  <c r="CF51" i="6"/>
  <c r="CG51" i="6"/>
  <c r="CH51" i="6"/>
  <c r="CI51" i="6"/>
  <c r="CP51" i="6"/>
  <c r="CQ51" i="6" s="1"/>
  <c r="R52" i="6"/>
  <c r="CS52" i="6" s="1"/>
  <c r="U52" i="6"/>
  <c r="V52" i="6"/>
  <c r="W52" i="6"/>
  <c r="BX52" i="6" s="1"/>
  <c r="X52" i="6"/>
  <c r="BW52" i="6" s="1"/>
  <c r="AC52" i="6"/>
  <c r="CE52" i="6"/>
  <c r="CF52" i="6"/>
  <c r="CG52" i="6"/>
  <c r="CH52" i="6"/>
  <c r="CI52" i="6"/>
  <c r="CP52" i="6"/>
  <c r="CQ52" i="6" s="1"/>
  <c r="R53" i="6"/>
  <c r="CS53" i="6" s="1"/>
  <c r="U53" i="6"/>
  <c r="V53" i="6"/>
  <c r="W53" i="6"/>
  <c r="BX53" i="6" s="1"/>
  <c r="X53" i="6"/>
  <c r="AC53" i="6"/>
  <c r="CE53" i="6"/>
  <c r="CF53" i="6"/>
  <c r="CG53" i="6"/>
  <c r="CH53" i="6"/>
  <c r="CI53" i="6"/>
  <c r="CP53" i="6"/>
  <c r="CQ53" i="6" s="1"/>
  <c r="R54" i="6"/>
  <c r="CS54" i="6" s="1"/>
  <c r="U54" i="6"/>
  <c r="V54" i="6"/>
  <c r="W54" i="6"/>
  <c r="BX54" i="6" s="1"/>
  <c r="X54" i="6"/>
  <c r="AC54" i="6"/>
  <c r="CE54" i="6"/>
  <c r="CF54" i="6"/>
  <c r="CG54" i="6"/>
  <c r="CH54" i="6"/>
  <c r="CI54" i="6"/>
  <c r="CP54" i="6"/>
  <c r="CQ54" i="6" s="1"/>
  <c r="R55" i="6"/>
  <c r="CS55" i="6" s="1"/>
  <c r="U55" i="6"/>
  <c r="V55" i="6"/>
  <c r="W55" i="6"/>
  <c r="BX55" i="6" s="1"/>
  <c r="X55" i="6"/>
  <c r="BW55" i="6" s="1"/>
  <c r="AC55" i="6"/>
  <c r="CE55" i="6"/>
  <c r="CF55" i="6"/>
  <c r="CG55" i="6"/>
  <c r="CH55" i="6"/>
  <c r="CI55" i="6"/>
  <c r="CP55" i="6"/>
  <c r="CQ55" i="6" s="1"/>
  <c r="R56" i="6"/>
  <c r="CS56" i="6" s="1"/>
  <c r="U56" i="6"/>
  <c r="V56" i="6"/>
  <c r="W56" i="6"/>
  <c r="BX56" i="6" s="1"/>
  <c r="X56" i="6"/>
  <c r="AC56" i="6"/>
  <c r="CE56" i="6"/>
  <c r="CF56" i="6"/>
  <c r="CG56" i="6"/>
  <c r="CH56" i="6"/>
  <c r="CI56" i="6"/>
  <c r="CP56" i="6"/>
  <c r="CQ56" i="6" s="1"/>
  <c r="R57" i="6"/>
  <c r="CS57" i="6" s="1"/>
  <c r="U57" i="6"/>
  <c r="V57" i="6"/>
  <c r="W57" i="6"/>
  <c r="BX57" i="6" s="1"/>
  <c r="X57" i="6"/>
  <c r="AC57" i="6"/>
  <c r="CE57" i="6"/>
  <c r="CF57" i="6"/>
  <c r="CG57" i="6"/>
  <c r="CH57" i="6"/>
  <c r="CI57" i="6"/>
  <c r="CP57" i="6"/>
  <c r="CQ57" i="6" s="1"/>
  <c r="R58" i="6"/>
  <c r="CS58" i="6" s="1"/>
  <c r="U58" i="6"/>
  <c r="V58" i="6"/>
  <c r="W58" i="6"/>
  <c r="X58" i="6"/>
  <c r="AC58" i="6"/>
  <c r="CE58" i="6"/>
  <c r="CF58" i="6"/>
  <c r="CG58" i="6"/>
  <c r="CH58" i="6"/>
  <c r="CI58" i="6"/>
  <c r="CP58" i="6"/>
  <c r="CQ58" i="6" s="1"/>
  <c r="R59" i="6"/>
  <c r="CS59" i="6" s="1"/>
  <c r="U59" i="6"/>
  <c r="V59" i="6"/>
  <c r="W59" i="6"/>
  <c r="X59" i="6"/>
  <c r="BW59" i="6" s="1"/>
  <c r="AC59" i="6"/>
  <c r="CE59" i="6"/>
  <c r="CF59" i="6"/>
  <c r="CG59" i="6"/>
  <c r="CH59" i="6"/>
  <c r="CI59" i="6"/>
  <c r="CP59" i="6"/>
  <c r="CQ59" i="6" s="1"/>
  <c r="R60" i="6"/>
  <c r="CS60" i="6" s="1"/>
  <c r="U60" i="6"/>
  <c r="V60" i="6"/>
  <c r="W60" i="6"/>
  <c r="X60" i="6"/>
  <c r="AC60" i="6"/>
  <c r="CE60" i="6"/>
  <c r="CF60" i="6"/>
  <c r="CG60" i="6"/>
  <c r="CH60" i="6"/>
  <c r="CI60" i="6"/>
  <c r="CP60" i="6"/>
  <c r="CQ60" i="6" s="1"/>
  <c r="R61" i="6"/>
  <c r="CS61" i="6" s="1"/>
  <c r="U61" i="6"/>
  <c r="V61" i="6"/>
  <c r="W61" i="6"/>
  <c r="X61" i="6"/>
  <c r="AC61" i="6"/>
  <c r="CE61" i="6"/>
  <c r="CF61" i="6"/>
  <c r="CG61" i="6"/>
  <c r="CH61" i="6"/>
  <c r="CI61" i="6"/>
  <c r="CP61" i="6"/>
  <c r="CQ61" i="6" s="1"/>
  <c r="R62" i="6"/>
  <c r="CS62" i="6" s="1"/>
  <c r="U62" i="6"/>
  <c r="V62" i="6"/>
  <c r="W62" i="6"/>
  <c r="X62" i="6"/>
  <c r="AC62" i="6"/>
  <c r="CE62" i="6"/>
  <c r="CF62" i="6"/>
  <c r="CG62" i="6"/>
  <c r="CH62" i="6"/>
  <c r="CI62" i="6"/>
  <c r="CP62" i="6"/>
  <c r="CQ62" i="6" s="1"/>
  <c r="R63" i="6"/>
  <c r="CS63" i="6" s="1"/>
  <c r="U63" i="6"/>
  <c r="V63" i="6"/>
  <c r="W63" i="6"/>
  <c r="X63" i="6"/>
  <c r="AA63" i="6" s="1"/>
  <c r="AC63" i="6"/>
  <c r="CE63" i="6"/>
  <c r="CF63" i="6"/>
  <c r="CG63" i="6"/>
  <c r="CH63" i="6"/>
  <c r="CI63" i="6"/>
  <c r="CP63" i="6"/>
  <c r="CQ63" i="6" s="1"/>
  <c r="R64" i="6"/>
  <c r="CS64" i="6" s="1"/>
  <c r="U64" i="6"/>
  <c r="V64" i="6"/>
  <c r="W64" i="6"/>
  <c r="X64" i="6"/>
  <c r="AA64" i="6" s="1"/>
  <c r="AC64" i="6"/>
  <c r="CE64" i="6"/>
  <c r="CF64" i="6"/>
  <c r="CG64" i="6"/>
  <c r="CH64" i="6"/>
  <c r="CI64" i="6"/>
  <c r="CP64" i="6"/>
  <c r="CQ64" i="6" s="1"/>
  <c r="R65" i="6"/>
  <c r="CS65" i="6" s="1"/>
  <c r="U65" i="6"/>
  <c r="V65" i="6"/>
  <c r="W65" i="6"/>
  <c r="X65" i="6"/>
  <c r="AA65" i="6" s="1"/>
  <c r="AC65" i="6"/>
  <c r="CE65" i="6"/>
  <c r="CF65" i="6"/>
  <c r="CG65" i="6"/>
  <c r="CH65" i="6"/>
  <c r="CI65" i="6"/>
  <c r="CP65" i="6"/>
  <c r="CQ65" i="6" s="1"/>
  <c r="R66" i="6"/>
  <c r="CS66" i="6" s="1"/>
  <c r="U66" i="6"/>
  <c r="V66" i="6"/>
  <c r="W66" i="6"/>
  <c r="X66" i="6"/>
  <c r="AC66" i="6"/>
  <c r="CE66" i="6"/>
  <c r="CF66" i="6"/>
  <c r="CG66" i="6"/>
  <c r="CH66" i="6"/>
  <c r="CI66" i="6"/>
  <c r="CP66" i="6"/>
  <c r="CQ66" i="6" s="1"/>
  <c r="R67" i="6"/>
  <c r="CS67" i="6" s="1"/>
  <c r="U67" i="6"/>
  <c r="V67" i="6"/>
  <c r="W67" i="6"/>
  <c r="BX67" i="6" s="1"/>
  <c r="X67" i="6"/>
  <c r="AC67" i="6"/>
  <c r="CE67" i="6"/>
  <c r="CF67" i="6"/>
  <c r="CG67" i="6"/>
  <c r="CH67" i="6"/>
  <c r="CI67" i="6"/>
  <c r="CP67" i="6"/>
  <c r="CQ67" i="6" s="1"/>
  <c r="R68" i="6"/>
  <c r="CS68" i="6" s="1"/>
  <c r="U68" i="6"/>
  <c r="V68" i="6"/>
  <c r="W68" i="6"/>
  <c r="BX68" i="6" s="1"/>
  <c r="X68" i="6"/>
  <c r="AA68" i="6" s="1"/>
  <c r="AC68" i="6"/>
  <c r="CE68" i="6"/>
  <c r="CF68" i="6"/>
  <c r="CG68" i="6"/>
  <c r="CH68" i="6"/>
  <c r="CI68" i="6"/>
  <c r="CP68" i="6"/>
  <c r="CQ68" i="6" s="1"/>
  <c r="R69" i="6"/>
  <c r="CS69" i="6" s="1"/>
  <c r="U69" i="6"/>
  <c r="V69" i="6"/>
  <c r="W69" i="6"/>
  <c r="BX69" i="6" s="1"/>
  <c r="X69" i="6"/>
  <c r="AC69" i="6"/>
  <c r="CE69" i="6"/>
  <c r="CF69" i="6"/>
  <c r="CG69" i="6"/>
  <c r="CH69" i="6"/>
  <c r="CI69" i="6"/>
  <c r="CP69" i="6"/>
  <c r="CQ69" i="6" s="1"/>
  <c r="R70" i="6"/>
  <c r="CS70" i="6" s="1"/>
  <c r="U70" i="6"/>
  <c r="V70" i="6"/>
  <c r="W70" i="6"/>
  <c r="X70" i="6"/>
  <c r="AC70" i="6"/>
  <c r="CE70" i="6"/>
  <c r="CF70" i="6"/>
  <c r="CG70" i="6"/>
  <c r="CH70" i="6"/>
  <c r="CI70" i="6"/>
  <c r="CP70" i="6"/>
  <c r="CQ70" i="6" s="1"/>
  <c r="R71" i="6"/>
  <c r="CS71" i="6" s="1"/>
  <c r="U71" i="6"/>
  <c r="V71" i="6"/>
  <c r="W71" i="6"/>
  <c r="X71" i="6"/>
  <c r="BW71" i="6" s="1"/>
  <c r="AC71" i="6"/>
  <c r="CE71" i="6"/>
  <c r="CF71" i="6"/>
  <c r="CG71" i="6"/>
  <c r="CH71" i="6"/>
  <c r="CI71" i="6"/>
  <c r="CP71" i="6"/>
  <c r="CQ71" i="6" s="1"/>
  <c r="R72" i="6"/>
  <c r="CS72" i="6" s="1"/>
  <c r="U72" i="6"/>
  <c r="V72" i="6"/>
  <c r="W72" i="6"/>
  <c r="BX72" i="6" s="1"/>
  <c r="X72" i="6"/>
  <c r="BW72" i="6" s="1"/>
  <c r="AC72" i="6"/>
  <c r="CE72" i="6"/>
  <c r="CF72" i="6"/>
  <c r="CG72" i="6"/>
  <c r="CH72" i="6"/>
  <c r="CI72" i="6"/>
  <c r="CP72" i="6"/>
  <c r="CQ72" i="6" s="1"/>
  <c r="R73" i="6"/>
  <c r="CS73" i="6" s="1"/>
  <c r="U73" i="6"/>
  <c r="V73" i="6"/>
  <c r="W73" i="6"/>
  <c r="BX73" i="6" s="1"/>
  <c r="X73" i="6"/>
  <c r="AC73" i="6"/>
  <c r="CE73" i="6"/>
  <c r="CF73" i="6"/>
  <c r="CG73" i="6"/>
  <c r="CH73" i="6"/>
  <c r="CI73" i="6"/>
  <c r="CP73" i="6"/>
  <c r="CQ73" i="6" s="1"/>
  <c r="R74" i="6"/>
  <c r="CS74" i="6" s="1"/>
  <c r="U74" i="6"/>
  <c r="V74" i="6"/>
  <c r="W74" i="6"/>
  <c r="X74" i="6"/>
  <c r="BW74" i="6" s="1"/>
  <c r="AC74" i="6"/>
  <c r="CE74" i="6"/>
  <c r="CF74" i="6"/>
  <c r="CG74" i="6"/>
  <c r="CH74" i="6"/>
  <c r="CI74" i="6"/>
  <c r="CP74" i="6"/>
  <c r="CQ74" i="6" s="1"/>
  <c r="R75" i="6"/>
  <c r="CS75" i="6" s="1"/>
  <c r="U75" i="6"/>
  <c r="V75" i="6"/>
  <c r="W75" i="6"/>
  <c r="BX75" i="6" s="1"/>
  <c r="X75" i="6"/>
  <c r="AC75" i="6"/>
  <c r="CE75" i="6"/>
  <c r="CF75" i="6"/>
  <c r="CG75" i="6"/>
  <c r="CH75" i="6"/>
  <c r="CI75" i="6"/>
  <c r="CP75" i="6"/>
  <c r="CQ75" i="6" s="1"/>
  <c r="R76" i="6"/>
  <c r="CS76" i="6" s="1"/>
  <c r="U76" i="6"/>
  <c r="V76" i="6"/>
  <c r="W76" i="6"/>
  <c r="BX76" i="6" s="1"/>
  <c r="X76" i="6"/>
  <c r="AC76" i="6"/>
  <c r="CE76" i="6"/>
  <c r="CF76" i="6"/>
  <c r="CG76" i="6"/>
  <c r="CH76" i="6"/>
  <c r="CI76" i="6"/>
  <c r="CP76" i="6"/>
  <c r="CQ76" i="6" s="1"/>
  <c r="R77" i="6"/>
  <c r="CS77" i="6" s="1"/>
  <c r="U77" i="6"/>
  <c r="V77" i="6"/>
  <c r="W77" i="6"/>
  <c r="BX77" i="6" s="1"/>
  <c r="X77" i="6"/>
  <c r="AC77" i="6"/>
  <c r="CE77" i="6"/>
  <c r="CF77" i="6"/>
  <c r="CG77" i="6"/>
  <c r="CH77" i="6"/>
  <c r="CI77" i="6"/>
  <c r="CP77" i="6"/>
  <c r="CQ77" i="6" s="1"/>
  <c r="R78" i="6"/>
  <c r="CS78" i="6" s="1"/>
  <c r="U78" i="6"/>
  <c r="V78" i="6"/>
  <c r="W78" i="6"/>
  <c r="BX78" i="6" s="1"/>
  <c r="X78" i="6"/>
  <c r="AC78" i="6"/>
  <c r="CE78" i="6"/>
  <c r="CF78" i="6"/>
  <c r="CG78" i="6"/>
  <c r="CH78" i="6"/>
  <c r="CI78" i="6"/>
  <c r="CP78" i="6"/>
  <c r="CQ78" i="6" s="1"/>
  <c r="R79" i="6"/>
  <c r="CS79" i="6" s="1"/>
  <c r="U79" i="6"/>
  <c r="V79" i="6"/>
  <c r="W79" i="6"/>
  <c r="BX79" i="6" s="1"/>
  <c r="X79" i="6"/>
  <c r="AC79" i="6"/>
  <c r="CE79" i="6"/>
  <c r="CF79" i="6"/>
  <c r="CG79" i="6"/>
  <c r="CH79" i="6"/>
  <c r="CI79" i="6"/>
  <c r="CP79" i="6"/>
  <c r="CQ79" i="6" s="1"/>
  <c r="R80" i="6"/>
  <c r="CS80" i="6" s="1"/>
  <c r="U80" i="6"/>
  <c r="V80" i="6"/>
  <c r="W80" i="6"/>
  <c r="BX80" i="6" s="1"/>
  <c r="X80" i="6"/>
  <c r="AC80" i="6"/>
  <c r="CE80" i="6"/>
  <c r="CF80" i="6"/>
  <c r="CG80" i="6"/>
  <c r="CH80" i="6"/>
  <c r="CI80" i="6"/>
  <c r="CP80" i="6"/>
  <c r="CQ80" i="6" s="1"/>
  <c r="R81" i="6"/>
  <c r="CS81" i="6" s="1"/>
  <c r="U81" i="6"/>
  <c r="V81" i="6"/>
  <c r="W81" i="6"/>
  <c r="BX81" i="6" s="1"/>
  <c r="X81" i="6"/>
  <c r="AC81" i="6"/>
  <c r="CE81" i="6"/>
  <c r="CF81" i="6"/>
  <c r="CG81" i="6"/>
  <c r="CH81" i="6"/>
  <c r="CI81" i="6"/>
  <c r="CP81" i="6"/>
  <c r="CQ81" i="6" s="1"/>
  <c r="R82" i="6"/>
  <c r="CS82" i="6" s="1"/>
  <c r="U82" i="6"/>
  <c r="V82" i="6"/>
  <c r="W82" i="6"/>
  <c r="BX82" i="6" s="1"/>
  <c r="X82" i="6"/>
  <c r="AC82" i="6"/>
  <c r="CE82" i="6"/>
  <c r="CF82" i="6"/>
  <c r="CG82" i="6"/>
  <c r="CH82" i="6"/>
  <c r="CI82" i="6"/>
  <c r="CP82" i="6"/>
  <c r="CQ82" i="6" s="1"/>
  <c r="R83" i="6"/>
  <c r="CS83" i="6" s="1"/>
  <c r="U83" i="6"/>
  <c r="V83" i="6"/>
  <c r="W83" i="6"/>
  <c r="BX83" i="6" s="1"/>
  <c r="X83" i="6"/>
  <c r="BW83" i="6" s="1"/>
  <c r="AC83" i="6"/>
  <c r="CE83" i="6"/>
  <c r="CF83" i="6"/>
  <c r="CG83" i="6"/>
  <c r="CH83" i="6"/>
  <c r="CI83" i="6"/>
  <c r="CP83" i="6"/>
  <c r="CQ83" i="6" s="1"/>
  <c r="R84" i="6"/>
  <c r="CS84" i="6" s="1"/>
  <c r="U84" i="6"/>
  <c r="V84" i="6"/>
  <c r="W84" i="6"/>
  <c r="BX84" i="6" s="1"/>
  <c r="X84" i="6"/>
  <c r="AA84" i="6" s="1"/>
  <c r="AC84" i="6"/>
  <c r="CE84" i="6"/>
  <c r="CF84" i="6"/>
  <c r="CG84" i="6"/>
  <c r="CH84" i="6"/>
  <c r="CI84" i="6"/>
  <c r="CP84" i="6"/>
  <c r="CQ84" i="6" s="1"/>
  <c r="R85" i="6"/>
  <c r="CS85" i="6" s="1"/>
  <c r="U85" i="6"/>
  <c r="V85" i="6"/>
  <c r="W85" i="6"/>
  <c r="BX85" i="6" s="1"/>
  <c r="X85" i="6"/>
  <c r="AC85" i="6"/>
  <c r="CE85" i="6"/>
  <c r="CF85" i="6"/>
  <c r="CG85" i="6"/>
  <c r="CH85" i="6"/>
  <c r="CI85" i="6"/>
  <c r="CP85" i="6"/>
  <c r="CQ85" i="6" s="1"/>
  <c r="R86" i="6"/>
  <c r="CS86" i="6" s="1"/>
  <c r="U86" i="6"/>
  <c r="V86" i="6"/>
  <c r="W86" i="6"/>
  <c r="BX86" i="6" s="1"/>
  <c r="X86" i="6"/>
  <c r="AA86" i="6" s="1"/>
  <c r="AC86" i="6"/>
  <c r="CE86" i="6"/>
  <c r="CF86" i="6"/>
  <c r="CG86" i="6"/>
  <c r="CH86" i="6"/>
  <c r="CI86" i="6"/>
  <c r="CP86" i="6"/>
  <c r="CQ86" i="6" s="1"/>
  <c r="R87" i="6"/>
  <c r="CS87" i="6" s="1"/>
  <c r="U87" i="6"/>
  <c r="V87" i="6"/>
  <c r="W87" i="6"/>
  <c r="BX87" i="6" s="1"/>
  <c r="X87" i="6"/>
  <c r="AA87" i="6" s="1"/>
  <c r="AC87" i="6"/>
  <c r="CE87" i="6"/>
  <c r="CF87" i="6"/>
  <c r="CG87" i="6"/>
  <c r="CH87" i="6"/>
  <c r="CI87" i="6"/>
  <c r="CP87" i="6"/>
  <c r="CQ87" i="6" s="1"/>
  <c r="R88" i="6"/>
  <c r="CS88" i="6" s="1"/>
  <c r="U88" i="6"/>
  <c r="V88" i="6"/>
  <c r="W88" i="6"/>
  <c r="BX88" i="6" s="1"/>
  <c r="X88" i="6"/>
  <c r="AA88" i="6" s="1"/>
  <c r="AC88" i="6"/>
  <c r="CE88" i="6"/>
  <c r="CF88" i="6"/>
  <c r="CG88" i="6"/>
  <c r="CH88" i="6"/>
  <c r="CI88" i="6"/>
  <c r="CP88" i="6"/>
  <c r="CQ88" i="6" s="1"/>
  <c r="R89" i="6"/>
  <c r="CS89" i="6" s="1"/>
  <c r="U89" i="6"/>
  <c r="V89" i="6"/>
  <c r="W89" i="6"/>
  <c r="BX89" i="6" s="1"/>
  <c r="X89" i="6"/>
  <c r="AA89" i="6" s="1"/>
  <c r="AC89" i="6"/>
  <c r="CE89" i="6"/>
  <c r="CF89" i="6"/>
  <c r="CG89" i="6"/>
  <c r="CH89" i="6"/>
  <c r="CI89" i="6"/>
  <c r="CP89" i="6"/>
  <c r="CQ89" i="6" s="1"/>
  <c r="R90" i="6"/>
  <c r="CS90" i="6" s="1"/>
  <c r="U90" i="6"/>
  <c r="V90" i="6"/>
  <c r="W90" i="6"/>
  <c r="BX90" i="6" s="1"/>
  <c r="X90" i="6"/>
  <c r="AA90" i="6" s="1"/>
  <c r="AC90" i="6"/>
  <c r="CE90" i="6"/>
  <c r="CF90" i="6"/>
  <c r="CG90" i="6"/>
  <c r="CH90" i="6"/>
  <c r="CI90" i="6"/>
  <c r="CP90" i="6"/>
  <c r="CQ90" i="6" s="1"/>
  <c r="R91" i="6"/>
  <c r="CS91" i="6" s="1"/>
  <c r="U91" i="6"/>
  <c r="V91" i="6"/>
  <c r="W91" i="6"/>
  <c r="BX91" i="6" s="1"/>
  <c r="X91" i="6"/>
  <c r="AA91" i="6" s="1"/>
  <c r="AC91" i="6"/>
  <c r="CE91" i="6"/>
  <c r="CF91" i="6"/>
  <c r="CG91" i="6"/>
  <c r="CH91" i="6"/>
  <c r="CI91" i="6"/>
  <c r="CP91" i="6"/>
  <c r="CQ91" i="6" s="1"/>
  <c r="R92" i="6"/>
  <c r="CS92" i="6" s="1"/>
  <c r="U92" i="6"/>
  <c r="V92" i="6"/>
  <c r="W92" i="6"/>
  <c r="BX92" i="6" s="1"/>
  <c r="X92" i="6"/>
  <c r="AA92" i="6" s="1"/>
  <c r="AC92" i="6"/>
  <c r="CE92" i="6"/>
  <c r="CF92" i="6"/>
  <c r="CG92" i="6"/>
  <c r="CH92" i="6"/>
  <c r="CI92" i="6"/>
  <c r="CP92" i="6"/>
  <c r="CQ92" i="6" s="1"/>
  <c r="R93" i="6"/>
  <c r="CS93" i="6" s="1"/>
  <c r="U93" i="6"/>
  <c r="V93" i="6"/>
  <c r="W93" i="6"/>
  <c r="BX93" i="6" s="1"/>
  <c r="X93" i="6"/>
  <c r="AA93" i="6" s="1"/>
  <c r="AC93" i="6"/>
  <c r="CE93" i="6"/>
  <c r="CF93" i="6"/>
  <c r="CG93" i="6"/>
  <c r="CH93" i="6"/>
  <c r="CI93" i="6"/>
  <c r="CP93" i="6"/>
  <c r="CQ93" i="6" s="1"/>
  <c r="R94" i="6"/>
  <c r="CS94" i="6" s="1"/>
  <c r="U94" i="6"/>
  <c r="V94" i="6"/>
  <c r="W94" i="6"/>
  <c r="BX94" i="6" s="1"/>
  <c r="X94" i="6"/>
  <c r="AA94" i="6" s="1"/>
  <c r="AC94" i="6"/>
  <c r="CE94" i="6"/>
  <c r="CF94" i="6"/>
  <c r="CG94" i="6"/>
  <c r="CH94" i="6"/>
  <c r="CI94" i="6"/>
  <c r="CP94" i="6"/>
  <c r="CQ94" i="6" s="1"/>
  <c r="R95" i="6"/>
  <c r="CS95" i="6" s="1"/>
  <c r="U95" i="6"/>
  <c r="V95" i="6"/>
  <c r="W95" i="6"/>
  <c r="BX95" i="6" s="1"/>
  <c r="X95" i="6"/>
  <c r="BW95" i="6" s="1"/>
  <c r="AC95" i="6"/>
  <c r="CE95" i="6"/>
  <c r="CF95" i="6"/>
  <c r="CG95" i="6"/>
  <c r="CH95" i="6"/>
  <c r="CI95" i="6"/>
  <c r="CP95" i="6"/>
  <c r="CQ95" i="6" s="1"/>
  <c r="R96" i="6"/>
  <c r="CS96" i="6" s="1"/>
  <c r="U96" i="6"/>
  <c r="V96" i="6"/>
  <c r="W96" i="6"/>
  <c r="BX96" i="6" s="1"/>
  <c r="X96" i="6"/>
  <c r="AA96" i="6" s="1"/>
  <c r="AC96" i="6"/>
  <c r="CE96" i="6"/>
  <c r="CF96" i="6"/>
  <c r="CG96" i="6"/>
  <c r="CH96" i="6"/>
  <c r="CI96" i="6"/>
  <c r="CP96" i="6"/>
  <c r="CQ96" i="6" s="1"/>
  <c r="R97" i="6"/>
  <c r="CS97" i="6" s="1"/>
  <c r="U97" i="6"/>
  <c r="V97" i="6"/>
  <c r="W97" i="6"/>
  <c r="BX97" i="6" s="1"/>
  <c r="X97" i="6"/>
  <c r="AA97" i="6" s="1"/>
  <c r="AC97" i="6"/>
  <c r="CE97" i="6"/>
  <c r="CF97" i="6"/>
  <c r="CG97" i="6"/>
  <c r="CH97" i="6"/>
  <c r="CI97" i="6"/>
  <c r="CP97" i="6"/>
  <c r="CQ97" i="6" s="1"/>
  <c r="R98" i="6"/>
  <c r="CS98" i="6" s="1"/>
  <c r="U98" i="6"/>
  <c r="V98" i="6"/>
  <c r="W98" i="6"/>
  <c r="BX98" i="6" s="1"/>
  <c r="X98" i="6"/>
  <c r="AA98" i="6" s="1"/>
  <c r="AC98" i="6"/>
  <c r="CE98" i="6"/>
  <c r="CF98" i="6"/>
  <c r="CG98" i="6"/>
  <c r="CH98" i="6"/>
  <c r="CI98" i="6"/>
  <c r="CP98" i="6"/>
  <c r="CQ98" i="6" s="1"/>
  <c r="R99" i="6"/>
  <c r="CS99" i="6" s="1"/>
  <c r="U99" i="6"/>
  <c r="V99" i="6"/>
  <c r="W99" i="6"/>
  <c r="BX99" i="6" s="1"/>
  <c r="X99" i="6"/>
  <c r="AA99" i="6" s="1"/>
  <c r="AC99" i="6"/>
  <c r="CE99" i="6"/>
  <c r="CF99" i="6"/>
  <c r="CG99" i="6"/>
  <c r="CH99" i="6"/>
  <c r="CI99" i="6"/>
  <c r="CP99" i="6"/>
  <c r="CQ99" i="6" s="1"/>
  <c r="R100" i="6"/>
  <c r="CS100" i="6" s="1"/>
  <c r="U100" i="6"/>
  <c r="V100" i="6"/>
  <c r="W100" i="6"/>
  <c r="BX100" i="6" s="1"/>
  <c r="X100" i="6"/>
  <c r="AA100" i="6" s="1"/>
  <c r="AC100" i="6"/>
  <c r="CE100" i="6"/>
  <c r="CF100" i="6"/>
  <c r="CG100" i="6"/>
  <c r="CH100" i="6"/>
  <c r="CI100" i="6"/>
  <c r="CP100" i="6"/>
  <c r="CQ100" i="6" s="1"/>
  <c r="CU63" i="6"/>
  <c r="CU64" i="6"/>
  <c r="CU67" i="6"/>
  <c r="CU65" i="6"/>
  <c r="CU59" i="6"/>
  <c r="CU76" i="6"/>
  <c r="CU60" i="6"/>
  <c r="CU56" i="6"/>
  <c r="CU79" i="6"/>
  <c r="CU58" i="6"/>
  <c r="CU75" i="6"/>
  <c r="CU55" i="6"/>
  <c r="CU80" i="6"/>
  <c r="BX71" i="6" l="1"/>
  <c r="BX59" i="6"/>
  <c r="BX74" i="6"/>
  <c r="DE94" i="6"/>
  <c r="DF94" i="6"/>
  <c r="DF99" i="6"/>
  <c r="DE99" i="6"/>
  <c r="DF93" i="6"/>
  <c r="DE93" i="6"/>
  <c r="DE89" i="6"/>
  <c r="DF89" i="6"/>
  <c r="DF85" i="6"/>
  <c r="DE85" i="6"/>
  <c r="DE77" i="6"/>
  <c r="DF77" i="6"/>
  <c r="DE75" i="6"/>
  <c r="DF75" i="6"/>
  <c r="DE73" i="6"/>
  <c r="DF73" i="6"/>
  <c r="DE69" i="6"/>
  <c r="DF69" i="6"/>
  <c r="DF67" i="6"/>
  <c r="DE67" i="6"/>
  <c r="DE65" i="6"/>
  <c r="DF65" i="6"/>
  <c r="DF63" i="6"/>
  <c r="DE63" i="6"/>
  <c r="DE98" i="6"/>
  <c r="DF98" i="6"/>
  <c r="DF92" i="6"/>
  <c r="DE92" i="6"/>
  <c r="DE97" i="6"/>
  <c r="DF97" i="6"/>
  <c r="DE87" i="6"/>
  <c r="DF87" i="6"/>
  <c r="DE79" i="6"/>
  <c r="DF79" i="6"/>
  <c r="DE96" i="6"/>
  <c r="DF96" i="6"/>
  <c r="DE95" i="6"/>
  <c r="DF95" i="6"/>
  <c r="DF81" i="6"/>
  <c r="DE81" i="6"/>
  <c r="DE100" i="6"/>
  <c r="DF100" i="6"/>
  <c r="DE91" i="6"/>
  <c r="DF91" i="6"/>
  <c r="DE83" i="6"/>
  <c r="DF83" i="6"/>
  <c r="DE90" i="6"/>
  <c r="DF90" i="6"/>
  <c r="DF88" i="6"/>
  <c r="DE88" i="6"/>
  <c r="DE86" i="6"/>
  <c r="DF86" i="6"/>
  <c r="DF84" i="6"/>
  <c r="DE84" i="6"/>
  <c r="DE82" i="6"/>
  <c r="DF82" i="6"/>
  <c r="DE80" i="6"/>
  <c r="DF80" i="6"/>
  <c r="DE78" i="6"/>
  <c r="DF78" i="6"/>
  <c r="DE76" i="6"/>
  <c r="DF76" i="6"/>
  <c r="DE74" i="6"/>
  <c r="DF74" i="6"/>
  <c r="DE68" i="6"/>
  <c r="DF68" i="6"/>
  <c r="DF66" i="6"/>
  <c r="DE66" i="6"/>
  <c r="DE64" i="6"/>
  <c r="DF64" i="6"/>
  <c r="BX50" i="6"/>
  <c r="DE60" i="6"/>
  <c r="DF60" i="6"/>
  <c r="DE59" i="6"/>
  <c r="DF59" i="6"/>
  <c r="DF57" i="6"/>
  <c r="DE57" i="6"/>
  <c r="DE55" i="6"/>
  <c r="DF55" i="6"/>
  <c r="DF53" i="6"/>
  <c r="DE53" i="6"/>
  <c r="DE51" i="6"/>
  <c r="DF51" i="6"/>
  <c r="DE61" i="6"/>
  <c r="DF61" i="6"/>
  <c r="DE62" i="6"/>
  <c r="DF62" i="6"/>
  <c r="DE58" i="6"/>
  <c r="DF58" i="6"/>
  <c r="DE56" i="6"/>
  <c r="DF56" i="6"/>
  <c r="DF54" i="6"/>
  <c r="DE54" i="6"/>
  <c r="DF52" i="6"/>
  <c r="DE52" i="6"/>
  <c r="DF50" i="6"/>
  <c r="DE50" i="6"/>
  <c r="DE72" i="6"/>
  <c r="DF72" i="6"/>
  <c r="DF71" i="6"/>
  <c r="DE71" i="6"/>
  <c r="DE70" i="6"/>
  <c r="DF70" i="6"/>
  <c r="BT99" i="6"/>
  <c r="BS99" i="6"/>
  <c r="BT97" i="6"/>
  <c r="BS97" i="6"/>
  <c r="BT95" i="6"/>
  <c r="BS95" i="6"/>
  <c r="BT93" i="6"/>
  <c r="BS93" i="6"/>
  <c r="BT91" i="6"/>
  <c r="BS91" i="6"/>
  <c r="BT89" i="6"/>
  <c r="BS89" i="6"/>
  <c r="BT87" i="6"/>
  <c r="BS87" i="6"/>
  <c r="BT85" i="6"/>
  <c r="BS85" i="6"/>
  <c r="BT83" i="6"/>
  <c r="BS83" i="6"/>
  <c r="BT81" i="6"/>
  <c r="BS81" i="6"/>
  <c r="BT79" i="6"/>
  <c r="BS79" i="6"/>
  <c r="BT77" i="6"/>
  <c r="BS77" i="6"/>
  <c r="BT75" i="6"/>
  <c r="BS75" i="6"/>
  <c r="BT73" i="6"/>
  <c r="BS73" i="6"/>
  <c r="BT71" i="6"/>
  <c r="BS71" i="6"/>
  <c r="BT69" i="6"/>
  <c r="BS69" i="6"/>
  <c r="BT67" i="6"/>
  <c r="BS67" i="6"/>
  <c r="BT65" i="6"/>
  <c r="BS65" i="6"/>
  <c r="BT63" i="6"/>
  <c r="BS63" i="6"/>
  <c r="BT61" i="6"/>
  <c r="BS61" i="6"/>
  <c r="BT59" i="6"/>
  <c r="BS59" i="6"/>
  <c r="BT57" i="6"/>
  <c r="BS57" i="6"/>
  <c r="BT55" i="6"/>
  <c r="BS55" i="6"/>
  <c r="BT53" i="6"/>
  <c r="BS53" i="6"/>
  <c r="BT51" i="6"/>
  <c r="BS51" i="6"/>
  <c r="BT100" i="6"/>
  <c r="BS100" i="6"/>
  <c r="BT98" i="6"/>
  <c r="BS98" i="6"/>
  <c r="BT96" i="6"/>
  <c r="BS96" i="6"/>
  <c r="BT94" i="6"/>
  <c r="BS94" i="6"/>
  <c r="BT92" i="6"/>
  <c r="BS92" i="6"/>
  <c r="BT90" i="6"/>
  <c r="BS90" i="6"/>
  <c r="BT88" i="6"/>
  <c r="BS88" i="6"/>
  <c r="BT86" i="6"/>
  <c r="BS86" i="6"/>
  <c r="BT84" i="6"/>
  <c r="BS84" i="6"/>
  <c r="BT82" i="6"/>
  <c r="BS82" i="6"/>
  <c r="BT80" i="6"/>
  <c r="BS80" i="6"/>
  <c r="BT78" i="6"/>
  <c r="BS78" i="6"/>
  <c r="BT76" i="6"/>
  <c r="BS76" i="6"/>
  <c r="BT74" i="6"/>
  <c r="BS74" i="6"/>
  <c r="BT72" i="6"/>
  <c r="BS72" i="6"/>
  <c r="BT70" i="6"/>
  <c r="BS70" i="6"/>
  <c r="BT68" i="6"/>
  <c r="BS68" i="6"/>
  <c r="BT66" i="6"/>
  <c r="BS66" i="6"/>
  <c r="BT64" i="6"/>
  <c r="BS64" i="6"/>
  <c r="BT62" i="6"/>
  <c r="BS62" i="6"/>
  <c r="BT60" i="6"/>
  <c r="BS60" i="6"/>
  <c r="BT58" i="6"/>
  <c r="BS58" i="6"/>
  <c r="BT56" i="6"/>
  <c r="BS56" i="6"/>
  <c r="BT54" i="6"/>
  <c r="BS54" i="6"/>
  <c r="BT52" i="6"/>
  <c r="BS52" i="6"/>
  <c r="BT50" i="6"/>
  <c r="BS50" i="6"/>
  <c r="DC98" i="6"/>
  <c r="DD98" i="6"/>
  <c r="Z99" i="6"/>
  <c r="AB99" i="6" s="1"/>
  <c r="BR99" i="6"/>
  <c r="BQ99" i="6"/>
  <c r="BR97" i="6"/>
  <c r="BQ97" i="6"/>
  <c r="Z97" i="6"/>
  <c r="AB97" i="6" s="1"/>
  <c r="Z95" i="6"/>
  <c r="BR95" i="6"/>
  <c r="BQ95" i="6"/>
  <c r="BR93" i="6"/>
  <c r="Z93" i="6"/>
  <c r="AB93" i="6" s="1"/>
  <c r="BQ93" i="6"/>
  <c r="Z91" i="6"/>
  <c r="AB91" i="6" s="1"/>
  <c r="BR91" i="6"/>
  <c r="BQ91" i="6"/>
  <c r="BR89" i="6"/>
  <c r="BQ89" i="6"/>
  <c r="Z89" i="6"/>
  <c r="AB89" i="6" s="1"/>
  <c r="Z87" i="6"/>
  <c r="AB87" i="6" s="1"/>
  <c r="BR87" i="6"/>
  <c r="BQ87" i="6"/>
  <c r="BR85" i="6"/>
  <c r="Z85" i="6"/>
  <c r="BQ85" i="6"/>
  <c r="Z83" i="6"/>
  <c r="Y83" i="6" s="1"/>
  <c r="BF83" i="6" s="1"/>
  <c r="BR83" i="6"/>
  <c r="BQ83" i="6"/>
  <c r="BR81" i="6"/>
  <c r="BQ81" i="6"/>
  <c r="Z81" i="6"/>
  <c r="Z79" i="6"/>
  <c r="BR79" i="6"/>
  <c r="BQ79" i="6"/>
  <c r="BR77" i="6"/>
  <c r="Z77" i="6"/>
  <c r="BQ77" i="6"/>
  <c r="Z75" i="6"/>
  <c r="BR75" i="6"/>
  <c r="BQ75" i="6"/>
  <c r="BR73" i="6"/>
  <c r="BQ73" i="6"/>
  <c r="Z73" i="6"/>
  <c r="Z71" i="6"/>
  <c r="BR71" i="6"/>
  <c r="BQ71" i="6"/>
  <c r="BR69" i="6"/>
  <c r="Z69" i="6"/>
  <c r="BQ69" i="6"/>
  <c r="Z67" i="6"/>
  <c r="Y67" i="6" s="1"/>
  <c r="BF67" i="6" s="1"/>
  <c r="BR67" i="6"/>
  <c r="BQ67" i="6"/>
  <c r="BR65" i="6"/>
  <c r="BQ65" i="6"/>
  <c r="Z65" i="6"/>
  <c r="AB65" i="6" s="1"/>
  <c r="Z63" i="6"/>
  <c r="AB63" i="6" s="1"/>
  <c r="BR63" i="6"/>
  <c r="BQ63" i="6"/>
  <c r="BR61" i="6"/>
  <c r="Z61" i="6"/>
  <c r="BQ61" i="6"/>
  <c r="Z59" i="6"/>
  <c r="BR59" i="6"/>
  <c r="BQ59" i="6"/>
  <c r="BR57" i="6"/>
  <c r="BQ57" i="6"/>
  <c r="Z57" i="6"/>
  <c r="Y57" i="6" s="1"/>
  <c r="BF57" i="6" s="1"/>
  <c r="Z55" i="6"/>
  <c r="BR55" i="6"/>
  <c r="BQ55" i="6"/>
  <c r="BR53" i="6"/>
  <c r="Z53" i="6"/>
  <c r="BQ53" i="6"/>
  <c r="DD100" i="6"/>
  <c r="DC100" i="6"/>
  <c r="DD97" i="6"/>
  <c r="DC97" i="6"/>
  <c r="DD95" i="6"/>
  <c r="DC95" i="6"/>
  <c r="DD93" i="6"/>
  <c r="DC93" i="6"/>
  <c r="DD91" i="6"/>
  <c r="DC91" i="6"/>
  <c r="DC89" i="6"/>
  <c r="DD89" i="6"/>
  <c r="DC87" i="6"/>
  <c r="DD87" i="6"/>
  <c r="DC85" i="6"/>
  <c r="DD85" i="6"/>
  <c r="DC83" i="6"/>
  <c r="DD83" i="6"/>
  <c r="DC81" i="6"/>
  <c r="DD81" i="6"/>
  <c r="DD79" i="6"/>
  <c r="DC79" i="6"/>
  <c r="DD77" i="6"/>
  <c r="DC77" i="6"/>
  <c r="DD75" i="6"/>
  <c r="DC75" i="6"/>
  <c r="DD73" i="6"/>
  <c r="DC73" i="6"/>
  <c r="DD71" i="6"/>
  <c r="DC71" i="6"/>
  <c r="DD69" i="6"/>
  <c r="DC69" i="6"/>
  <c r="DD67" i="6"/>
  <c r="DC67" i="6"/>
  <c r="DD65" i="6"/>
  <c r="DC65" i="6"/>
  <c r="DD63" i="6"/>
  <c r="DC63" i="6"/>
  <c r="DD61" i="6"/>
  <c r="DC61" i="6"/>
  <c r="DC59" i="6"/>
  <c r="DD59" i="6"/>
  <c r="DC57" i="6"/>
  <c r="DD57" i="6"/>
  <c r="DC55" i="6"/>
  <c r="DD55" i="6"/>
  <c r="DC53" i="6"/>
  <c r="DD53" i="6"/>
  <c r="DD99" i="6"/>
  <c r="DC99" i="6"/>
  <c r="Z100" i="6"/>
  <c r="AB100" i="6" s="1"/>
  <c r="BR100" i="6"/>
  <c r="BQ100" i="6"/>
  <c r="BR98" i="6"/>
  <c r="BQ98" i="6"/>
  <c r="Z98" i="6"/>
  <c r="AB98" i="6" s="1"/>
  <c r="Z96" i="6"/>
  <c r="AB96" i="6" s="1"/>
  <c r="BR96" i="6"/>
  <c r="BQ96" i="6"/>
  <c r="BR94" i="6"/>
  <c r="BQ94" i="6"/>
  <c r="Z94" i="6"/>
  <c r="AB94" i="6" s="1"/>
  <c r="Z92" i="6"/>
  <c r="AB92" i="6" s="1"/>
  <c r="BR92" i="6"/>
  <c r="BQ92" i="6"/>
  <c r="BR90" i="6"/>
  <c r="BQ90" i="6"/>
  <c r="Z90" i="6"/>
  <c r="AB90" i="6" s="1"/>
  <c r="Z88" i="6"/>
  <c r="AB88" i="6" s="1"/>
  <c r="BR88" i="6"/>
  <c r="BQ88" i="6"/>
  <c r="BR86" i="6"/>
  <c r="BQ86" i="6"/>
  <c r="Z86" i="6"/>
  <c r="AB86" i="6" s="1"/>
  <c r="Z84" i="6"/>
  <c r="AB84" i="6" s="1"/>
  <c r="BR84" i="6"/>
  <c r="BQ84" i="6"/>
  <c r="BR82" i="6"/>
  <c r="BQ82" i="6"/>
  <c r="Z82" i="6"/>
  <c r="Z80" i="6"/>
  <c r="BR80" i="6"/>
  <c r="BQ80" i="6"/>
  <c r="BR78" i="6"/>
  <c r="BQ78" i="6"/>
  <c r="Z78" i="6"/>
  <c r="Z76" i="6"/>
  <c r="BR76" i="6"/>
  <c r="BQ76" i="6"/>
  <c r="BR74" i="6"/>
  <c r="BQ74" i="6"/>
  <c r="Z74" i="6"/>
  <c r="Z72" i="6"/>
  <c r="BR72" i="6"/>
  <c r="BQ72" i="6"/>
  <c r="BR70" i="6"/>
  <c r="BQ70" i="6"/>
  <c r="Z70" i="6"/>
  <c r="Z68" i="6"/>
  <c r="AB68" i="6" s="1"/>
  <c r="BR68" i="6"/>
  <c r="BQ68" i="6"/>
  <c r="BR66" i="6"/>
  <c r="BQ66" i="6"/>
  <c r="Z66" i="6"/>
  <c r="Z64" i="6"/>
  <c r="AB64" i="6" s="1"/>
  <c r="BR64" i="6"/>
  <c r="BQ64" i="6"/>
  <c r="BR62" i="6"/>
  <c r="BQ62" i="6"/>
  <c r="Z62" i="6"/>
  <c r="Y62" i="6" s="1"/>
  <c r="BF62" i="6" s="1"/>
  <c r="Z60" i="6"/>
  <c r="Y60" i="6" s="1"/>
  <c r="BF60" i="6" s="1"/>
  <c r="BR60" i="6"/>
  <c r="BQ60" i="6"/>
  <c r="BR58" i="6"/>
  <c r="BQ58" i="6"/>
  <c r="Z58" i="6"/>
  <c r="Z56" i="6"/>
  <c r="BR56" i="6"/>
  <c r="BQ56" i="6"/>
  <c r="BR54" i="6"/>
  <c r="BQ54" i="6"/>
  <c r="Z54" i="6"/>
  <c r="Y54" i="6" s="1"/>
  <c r="BF54" i="6" s="1"/>
  <c r="Z52" i="6"/>
  <c r="BR52" i="6"/>
  <c r="BQ52" i="6"/>
  <c r="DD96" i="6"/>
  <c r="DC96" i="6"/>
  <c r="DD94" i="6"/>
  <c r="DC94" i="6"/>
  <c r="DD92" i="6"/>
  <c r="DC92" i="6"/>
  <c r="DD90" i="6"/>
  <c r="DC90" i="6"/>
  <c r="DD88" i="6"/>
  <c r="DC88" i="6"/>
  <c r="DD86" i="6"/>
  <c r="DC86" i="6"/>
  <c r="DD84" i="6"/>
  <c r="DC84" i="6"/>
  <c r="DD82" i="6"/>
  <c r="DC82" i="6"/>
  <c r="DD80" i="6"/>
  <c r="DC80" i="6"/>
  <c r="DD78" i="6"/>
  <c r="DC78" i="6"/>
  <c r="DC76" i="6"/>
  <c r="DD76" i="6"/>
  <c r="DD74" i="6"/>
  <c r="DC74" i="6"/>
  <c r="DC72" i="6"/>
  <c r="DD72" i="6"/>
  <c r="DC70" i="6"/>
  <c r="DD70" i="6"/>
  <c r="DC68" i="6"/>
  <c r="DD68" i="6"/>
  <c r="DC66" i="6"/>
  <c r="DD66" i="6"/>
  <c r="DD64" i="6"/>
  <c r="DC64" i="6"/>
  <c r="DD62" i="6"/>
  <c r="DC62" i="6"/>
  <c r="DD60" i="6"/>
  <c r="DC60" i="6"/>
  <c r="DD58" i="6"/>
  <c r="DC58" i="6"/>
  <c r="DD56" i="6"/>
  <c r="DC56" i="6"/>
  <c r="DD54" i="6"/>
  <c r="DC54" i="6"/>
  <c r="DD52" i="6"/>
  <c r="DC52" i="6"/>
  <c r="DC51" i="6"/>
  <c r="DD51" i="6"/>
  <c r="DD50" i="6"/>
  <c r="DC50" i="6"/>
  <c r="BR51" i="6"/>
  <c r="Z51" i="6"/>
  <c r="BQ51" i="6"/>
  <c r="Z50" i="6"/>
  <c r="BR50" i="6"/>
  <c r="BQ50" i="6"/>
  <c r="DB98" i="6"/>
  <c r="DA98" i="6"/>
  <c r="DA95" i="6"/>
  <c r="DB95" i="6"/>
  <c r="DA93" i="6"/>
  <c r="DB93" i="6"/>
  <c r="DA91" i="6"/>
  <c r="DB91" i="6"/>
  <c r="DA89" i="6"/>
  <c r="DB89" i="6"/>
  <c r="DA87" i="6"/>
  <c r="DB87" i="6"/>
  <c r="DA85" i="6"/>
  <c r="DB85" i="6"/>
  <c r="DA83" i="6"/>
  <c r="DB83" i="6"/>
  <c r="DA81" i="6"/>
  <c r="DB81" i="6"/>
  <c r="DA79" i="6"/>
  <c r="DB79" i="6"/>
  <c r="DA77" i="6"/>
  <c r="DB77" i="6"/>
  <c r="DA75" i="6"/>
  <c r="DB75" i="6"/>
  <c r="DA73" i="6"/>
  <c r="DB73" i="6"/>
  <c r="DA71" i="6"/>
  <c r="DB71" i="6"/>
  <c r="DA69" i="6"/>
  <c r="DB69" i="6"/>
  <c r="DB67" i="6"/>
  <c r="DA67" i="6"/>
  <c r="DB65" i="6"/>
  <c r="DA65" i="6"/>
  <c r="DA63" i="6"/>
  <c r="DB63" i="6"/>
  <c r="DB61" i="6"/>
  <c r="DA61" i="6"/>
  <c r="DA59" i="6"/>
  <c r="DB59" i="6"/>
  <c r="DB57" i="6"/>
  <c r="DA57" i="6"/>
  <c r="DA55" i="6"/>
  <c r="DB55" i="6"/>
  <c r="DA53" i="6"/>
  <c r="DB53" i="6"/>
  <c r="DA51" i="6"/>
  <c r="DB51" i="6"/>
  <c r="DB99" i="6"/>
  <c r="DA99" i="6"/>
  <c r="DA97" i="6"/>
  <c r="DB97" i="6"/>
  <c r="DA100" i="6"/>
  <c r="DB100" i="6"/>
  <c r="DB96" i="6"/>
  <c r="DA96" i="6"/>
  <c r="DB94" i="6"/>
  <c r="DA94" i="6"/>
  <c r="DA92" i="6"/>
  <c r="DB92" i="6"/>
  <c r="DB90" i="6"/>
  <c r="DA90" i="6"/>
  <c r="DA88" i="6"/>
  <c r="DB88" i="6"/>
  <c r="DA86" i="6"/>
  <c r="DB86" i="6"/>
  <c r="DA84" i="6"/>
  <c r="DB84" i="6"/>
  <c r="DA82" i="6"/>
  <c r="DB82" i="6"/>
  <c r="DB80" i="6"/>
  <c r="DA80" i="6"/>
  <c r="DA78" i="6"/>
  <c r="DB78" i="6"/>
  <c r="DB76" i="6"/>
  <c r="DA76" i="6"/>
  <c r="DB74" i="6"/>
  <c r="DA74" i="6"/>
  <c r="DB72" i="6"/>
  <c r="DA72" i="6"/>
  <c r="DB70" i="6"/>
  <c r="DA70" i="6"/>
  <c r="DA68" i="6"/>
  <c r="DB68" i="6"/>
  <c r="DB66" i="6"/>
  <c r="DA66" i="6"/>
  <c r="DB64" i="6"/>
  <c r="DA64" i="6"/>
  <c r="DB62" i="6"/>
  <c r="DA62" i="6"/>
  <c r="DA60" i="6"/>
  <c r="DB60" i="6"/>
  <c r="DA58" i="6"/>
  <c r="DB58" i="6"/>
  <c r="DA56" i="6"/>
  <c r="DB56" i="6"/>
  <c r="DA54" i="6"/>
  <c r="DB54" i="6"/>
  <c r="DA52" i="6"/>
  <c r="DB52" i="6"/>
  <c r="DA50" i="6"/>
  <c r="DB50" i="6"/>
  <c r="BM99" i="6"/>
  <c r="BP99" i="6"/>
  <c r="BO99" i="6"/>
  <c r="BE97" i="6"/>
  <c r="BP97" i="6"/>
  <c r="BO97" i="6"/>
  <c r="BB95" i="6"/>
  <c r="BP95" i="6"/>
  <c r="BO95" i="6"/>
  <c r="BD93" i="6"/>
  <c r="BP93" i="6"/>
  <c r="BO93" i="6"/>
  <c r="BB91" i="6"/>
  <c r="BP91" i="6"/>
  <c r="BO91" i="6"/>
  <c r="BC89" i="6"/>
  <c r="BP89" i="6"/>
  <c r="BO89" i="6"/>
  <c r="BD87" i="6"/>
  <c r="BP87" i="6"/>
  <c r="BO87" i="6"/>
  <c r="BP85" i="6"/>
  <c r="BO85" i="6"/>
  <c r="BB83" i="6"/>
  <c r="BP83" i="6"/>
  <c r="BO83" i="6"/>
  <c r="BB81" i="6"/>
  <c r="BP81" i="6"/>
  <c r="BO81" i="6"/>
  <c r="BK79" i="6"/>
  <c r="BP79" i="6"/>
  <c r="BO79" i="6"/>
  <c r="BB77" i="6"/>
  <c r="BP77" i="6"/>
  <c r="BO77" i="6"/>
  <c r="BK75" i="6"/>
  <c r="BP75" i="6"/>
  <c r="BO75" i="6"/>
  <c r="BM73" i="6"/>
  <c r="BP73" i="6"/>
  <c r="BO73" i="6"/>
  <c r="BN71" i="6"/>
  <c r="BP71" i="6"/>
  <c r="BO71" i="6"/>
  <c r="BI69" i="6"/>
  <c r="BP69" i="6"/>
  <c r="BO69" i="6"/>
  <c r="BG67" i="6"/>
  <c r="BP67" i="6"/>
  <c r="BO67" i="6"/>
  <c r="BC65" i="6"/>
  <c r="BP65" i="6"/>
  <c r="BO65" i="6"/>
  <c r="BD63" i="6"/>
  <c r="BP63" i="6"/>
  <c r="BO63" i="6"/>
  <c r="BC61" i="6"/>
  <c r="BP61" i="6"/>
  <c r="BO61" i="6"/>
  <c r="BP59" i="6"/>
  <c r="BO59" i="6"/>
  <c r="BE57" i="6"/>
  <c r="BP57" i="6"/>
  <c r="BO57" i="6"/>
  <c r="BG55" i="6"/>
  <c r="BP55" i="6"/>
  <c r="BO55" i="6"/>
  <c r="BP53" i="6"/>
  <c r="BO53" i="6"/>
  <c r="BE51" i="6"/>
  <c r="BP51" i="6"/>
  <c r="BO51" i="6"/>
  <c r="BH100" i="6"/>
  <c r="BP100" i="6"/>
  <c r="BO100" i="6"/>
  <c r="BH98" i="6"/>
  <c r="BP98" i="6"/>
  <c r="BO98" i="6"/>
  <c r="BE96" i="6"/>
  <c r="BP96" i="6"/>
  <c r="BO96" i="6"/>
  <c r="BP94" i="6"/>
  <c r="BO94" i="6"/>
  <c r="BD92" i="6"/>
  <c r="BP92" i="6"/>
  <c r="BO92" i="6"/>
  <c r="DI90" i="6"/>
  <c r="BP90" i="6"/>
  <c r="BO90" i="6"/>
  <c r="BJ88" i="6"/>
  <c r="BP88" i="6"/>
  <c r="BO88" i="6"/>
  <c r="BP86" i="6"/>
  <c r="BO86" i="6"/>
  <c r="BN84" i="6"/>
  <c r="BP84" i="6"/>
  <c r="BO84" i="6"/>
  <c r="BB82" i="6"/>
  <c r="BP82" i="6"/>
  <c r="BO82" i="6"/>
  <c r="BI80" i="6"/>
  <c r="BP80" i="6"/>
  <c r="BO80" i="6"/>
  <c r="BB78" i="6"/>
  <c r="BP78" i="6"/>
  <c r="BO78" i="6"/>
  <c r="BB76" i="6"/>
  <c r="BP76" i="6"/>
  <c r="BO76" i="6"/>
  <c r="BB74" i="6"/>
  <c r="BP74" i="6"/>
  <c r="BO74" i="6"/>
  <c r="BP72" i="6"/>
  <c r="BO72" i="6"/>
  <c r="BM70" i="6"/>
  <c r="BP70" i="6"/>
  <c r="BO70" i="6"/>
  <c r="BC68" i="6"/>
  <c r="BP68" i="6"/>
  <c r="BO68" i="6"/>
  <c r="BI66" i="6"/>
  <c r="BP66" i="6"/>
  <c r="BO66" i="6"/>
  <c r="BM64" i="6"/>
  <c r="BP64" i="6"/>
  <c r="BO64" i="6"/>
  <c r="BD62" i="6"/>
  <c r="BP62" i="6"/>
  <c r="BO62" i="6"/>
  <c r="BG60" i="6"/>
  <c r="BP60" i="6"/>
  <c r="BO60" i="6"/>
  <c r="BM58" i="6"/>
  <c r="BP58" i="6"/>
  <c r="BO58" i="6"/>
  <c r="BG56" i="6"/>
  <c r="BP56" i="6"/>
  <c r="BO56" i="6"/>
  <c r="BP54" i="6"/>
  <c r="BO54" i="6"/>
  <c r="BE52" i="6"/>
  <c r="BP52" i="6"/>
  <c r="BO52" i="6"/>
  <c r="BP50" i="6"/>
  <c r="BO50" i="6"/>
  <c r="BD54" i="6"/>
  <c r="DI61" i="6"/>
  <c r="BE61" i="6"/>
  <c r="BC62" i="6"/>
  <c r="AA59" i="6"/>
  <c r="BE58" i="6"/>
  <c r="DI79" i="6"/>
  <c r="BM96" i="6"/>
  <c r="BN54" i="6"/>
  <c r="DI54" i="6"/>
  <c r="BE54" i="6"/>
  <c r="DI84" i="6"/>
  <c r="Y91" i="6"/>
  <c r="BF91" i="6" s="1"/>
  <c r="BK84" i="6"/>
  <c r="BM62" i="6"/>
  <c r="BJ61" i="6"/>
  <c r="BM84" i="6"/>
  <c r="BE84" i="6"/>
  <c r="BJ56" i="6"/>
  <c r="BD84" i="6"/>
  <c r="BE69" i="6"/>
  <c r="BH56" i="6"/>
  <c r="BB84" i="6"/>
  <c r="BC56" i="6"/>
  <c r="BH93" i="6"/>
  <c r="BI86" i="6"/>
  <c r="BC93" i="6"/>
  <c r="BG57" i="6"/>
  <c r="BD57" i="6"/>
  <c r="BI57" i="6"/>
  <c r="BH99" i="6"/>
  <c r="BW94" i="6"/>
  <c r="Y82" i="6"/>
  <c r="BF82" i="6" s="1"/>
  <c r="BW64" i="6"/>
  <c r="BX64" i="6" s="1"/>
  <c r="BC57" i="6"/>
  <c r="BK78" i="6"/>
  <c r="BN73" i="6"/>
  <c r="BE72" i="6"/>
  <c r="BH67" i="6"/>
  <c r="BE85" i="6"/>
  <c r="BH83" i="6"/>
  <c r="BI76" i="6"/>
  <c r="BC73" i="6"/>
  <c r="BN91" i="6"/>
  <c r="BC90" i="6"/>
  <c r="BB73" i="6"/>
  <c r="DI62" i="6"/>
  <c r="BL62" i="6"/>
  <c r="BL57" i="6"/>
  <c r="BJ54" i="6"/>
  <c r="BJ91" i="6"/>
  <c r="BI62" i="6"/>
  <c r="DI57" i="6"/>
  <c r="BK57" i="6"/>
  <c r="BB79" i="6"/>
  <c r="BI60" i="6"/>
  <c r="BM98" i="6"/>
  <c r="BL85" i="6"/>
  <c r="BM83" i="6"/>
  <c r="BE83" i="6"/>
  <c r="BW65" i="6"/>
  <c r="BX65" i="6" s="1"/>
  <c r="BW63" i="6"/>
  <c r="BX63" i="6" s="1"/>
  <c r="BM60" i="6"/>
  <c r="BD60" i="6"/>
  <c r="BC59" i="6"/>
  <c r="BM86" i="6"/>
  <c r="BD86" i="6"/>
  <c r="DI83" i="6"/>
  <c r="BB98" i="6"/>
  <c r="BJ93" i="6"/>
  <c r="BM91" i="6"/>
  <c r="BL86" i="6"/>
  <c r="BC86" i="6"/>
  <c r="BH85" i="6"/>
  <c r="BI83" i="6"/>
  <c r="BD83" i="6"/>
  <c r="AD68" i="6"/>
  <c r="AE68" i="6" s="1"/>
  <c r="BM67" i="6"/>
  <c r="BH62" i="6"/>
  <c r="BL61" i="6"/>
  <c r="BK60" i="6"/>
  <c r="BC60" i="6"/>
  <c r="AD98" i="6"/>
  <c r="AE98" i="6" s="1"/>
  <c r="BE93" i="6"/>
  <c r="BH86" i="6"/>
  <c r="BN83" i="6"/>
  <c r="BG83" i="6"/>
  <c r="BH60" i="6"/>
  <c r="BJ59" i="6"/>
  <c r="BM57" i="6"/>
  <c r="BH57" i="6"/>
  <c r="BB57" i="6"/>
  <c r="BB97" i="6"/>
  <c r="AD100" i="6"/>
  <c r="AE100" i="6" s="1"/>
  <c r="BK93" i="6"/>
  <c r="BD91" i="6"/>
  <c r="BW90" i="6"/>
  <c r="BE89" i="6"/>
  <c r="BM85" i="6"/>
  <c r="BG84" i="6"/>
  <c r="BJ83" i="6"/>
  <c r="DI82" i="6"/>
  <c r="BK82" i="6"/>
  <c r="BD66" i="6"/>
  <c r="BM61" i="6"/>
  <c r="BK56" i="6"/>
  <c r="BH97" i="6"/>
  <c r="BL87" i="6"/>
  <c r="AD86" i="6"/>
  <c r="AE86" i="6" s="1"/>
  <c r="BL84" i="6"/>
  <c r="BC84" i="6"/>
  <c r="DI78" i="6"/>
  <c r="BM78" i="6"/>
  <c r="BN77" i="6"/>
  <c r="BM63" i="6"/>
  <c r="BH61" i="6"/>
  <c r="BD56" i="6"/>
  <c r="BK87" i="6"/>
  <c r="BN80" i="6"/>
  <c r="BM77" i="6"/>
  <c r="BJ63" i="6"/>
  <c r="DI93" i="6"/>
  <c r="BB93" i="6"/>
  <c r="BG87" i="6"/>
  <c r="BJ84" i="6"/>
  <c r="DI80" i="6"/>
  <c r="BB80" i="6"/>
  <c r="BG78" i="6"/>
  <c r="BD61" i="6"/>
  <c r="BB56" i="6"/>
  <c r="BM100" i="6"/>
  <c r="AD97" i="6"/>
  <c r="AE97" i="6" s="1"/>
  <c r="BW93" i="6"/>
  <c r="BI91" i="6"/>
  <c r="BI84" i="6"/>
  <c r="AD84" i="6"/>
  <c r="AE84" i="6" s="1"/>
  <c r="BL83" i="6"/>
  <c r="BC83" i="6"/>
  <c r="AA55" i="6"/>
  <c r="AA51" i="6"/>
  <c r="BM97" i="6"/>
  <c r="BN93" i="6"/>
  <c r="AD93" i="6"/>
  <c r="AE93" i="6" s="1"/>
  <c r="BE91" i="6"/>
  <c r="BW89" i="6"/>
  <c r="AD87" i="6"/>
  <c r="AE87" i="6" s="1"/>
  <c r="BH84" i="6"/>
  <c r="BK83" i="6"/>
  <c r="Y78" i="6"/>
  <c r="BF78" i="6" s="1"/>
  <c r="BW68" i="6"/>
  <c r="BK66" i="6"/>
  <c r="Y61" i="6"/>
  <c r="BF61" i="6" s="1"/>
  <c r="BE60" i="6"/>
  <c r="BN56" i="6"/>
  <c r="BL54" i="6"/>
  <c r="AA52" i="6"/>
  <c r="BI54" i="6"/>
  <c r="BB88" i="6"/>
  <c r="BG88" i="6"/>
  <c r="BK88" i="6"/>
  <c r="BC88" i="6"/>
  <c r="BH88" i="6"/>
  <c r="BL88" i="6"/>
  <c r="BB75" i="6"/>
  <c r="BW60" i="6"/>
  <c r="BX60" i="6" s="1"/>
  <c r="AA60" i="6"/>
  <c r="BW53" i="6"/>
  <c r="AA53" i="6"/>
  <c r="BW96" i="6"/>
  <c r="BE92" i="6"/>
  <c r="BI92" i="6"/>
  <c r="AD92" i="6"/>
  <c r="AE92" i="6" s="1"/>
  <c r="BM92" i="6"/>
  <c r="BI88" i="6"/>
  <c r="BC79" i="6"/>
  <c r="BE79" i="6"/>
  <c r="BJ79" i="6"/>
  <c r="BC76" i="6"/>
  <c r="BM76" i="6"/>
  <c r="DI76" i="6"/>
  <c r="BG76" i="6"/>
  <c r="BN76" i="6"/>
  <c r="BW70" i="6"/>
  <c r="BX70" i="6" s="1"/>
  <c r="AA70" i="6"/>
  <c r="BN69" i="6"/>
  <c r="BJ69" i="6"/>
  <c r="BM65" i="6"/>
  <c r="BD65" i="6"/>
  <c r="BB63" i="6"/>
  <c r="BG63" i="6"/>
  <c r="BK63" i="6"/>
  <c r="DI63" i="6"/>
  <c r="BC63" i="6"/>
  <c r="BH63" i="6"/>
  <c r="BL63" i="6"/>
  <c r="BB58" i="6"/>
  <c r="BI58" i="6"/>
  <c r="BN58" i="6"/>
  <c r="DI58" i="6"/>
  <c r="BD58" i="6"/>
  <c r="BJ58" i="6"/>
  <c r="BH55" i="6"/>
  <c r="BC55" i="6"/>
  <c r="BL55" i="6"/>
  <c r="BD55" i="6"/>
  <c r="DI55" i="6"/>
  <c r="AA95" i="6"/>
  <c r="BD90" i="6"/>
  <c r="BH90" i="6"/>
  <c r="BL90" i="6"/>
  <c r="BK89" i="6"/>
  <c r="DI88" i="6"/>
  <c r="BN88" i="6"/>
  <c r="BE88" i="6"/>
  <c r="BE86" i="6"/>
  <c r="BJ86" i="6"/>
  <c r="BN86" i="6"/>
  <c r="Y86" i="6"/>
  <c r="BF86" i="6" s="1"/>
  <c r="BB86" i="6"/>
  <c r="BG86" i="6"/>
  <c r="BK86" i="6"/>
  <c r="DI86" i="6"/>
  <c r="BG77" i="6"/>
  <c r="BC77" i="6"/>
  <c r="BI77" i="6"/>
  <c r="AA71" i="6"/>
  <c r="BI63" i="6"/>
  <c r="BE62" i="6"/>
  <c r="BJ62" i="6"/>
  <c r="BN62" i="6"/>
  <c r="BB62" i="6"/>
  <c r="BG62" i="6"/>
  <c r="BK62" i="6"/>
  <c r="BL58" i="6"/>
  <c r="BW81" i="6"/>
  <c r="AA81" i="6"/>
  <c r="BC75" i="6"/>
  <c r="BE75" i="6"/>
  <c r="BM75" i="6"/>
  <c r="DI75" i="6"/>
  <c r="Y75" i="6"/>
  <c r="BF75" i="6" s="1"/>
  <c r="BG75" i="6"/>
  <c r="BE100" i="6"/>
  <c r="BB100" i="6"/>
  <c r="BI94" i="6"/>
  <c r="BE94" i="6"/>
  <c r="BN94" i="6"/>
  <c r="BM88" i="6"/>
  <c r="BD88" i="6"/>
  <c r="BM79" i="6"/>
  <c r="BJ76" i="6"/>
  <c r="BJ75" i="6"/>
  <c r="AA74" i="6"/>
  <c r="BD67" i="6"/>
  <c r="BC67" i="6"/>
  <c r="BK67" i="6"/>
  <c r="BE67" i="6"/>
  <c r="BL67" i="6"/>
  <c r="BE66" i="6"/>
  <c r="BL66" i="6"/>
  <c r="BG66" i="6"/>
  <c r="BN63" i="6"/>
  <c r="BE63" i="6"/>
  <c r="BG59" i="6"/>
  <c r="BK59" i="6"/>
  <c r="BB59" i="6"/>
  <c r="BN59" i="6"/>
  <c r="DI59" i="6"/>
  <c r="BH58" i="6"/>
  <c r="BW56" i="6"/>
  <c r="AA56" i="6"/>
  <c r="BK55" i="6"/>
  <c r="AA54" i="6"/>
  <c r="BW54" i="6"/>
  <c r="BL93" i="6"/>
  <c r="BG93" i="6"/>
  <c r="BW86" i="6"/>
  <c r="BG82" i="6"/>
  <c r="AA72" i="6"/>
  <c r="BN61" i="6"/>
  <c r="BI61" i="6"/>
  <c r="DI60" i="6"/>
  <c r="BL60" i="6"/>
  <c r="BN57" i="6"/>
  <c r="BJ57" i="6"/>
  <c r="DI56" i="6"/>
  <c r="BL56" i="6"/>
  <c r="BL52" i="6"/>
  <c r="Y52" i="6"/>
  <c r="BF52" i="6" s="1"/>
  <c r="AA50" i="6"/>
  <c r="BW78" i="6"/>
  <c r="AA78" i="6"/>
  <c r="BJ70" i="6"/>
  <c r="BI70" i="6"/>
  <c r="BL64" i="6"/>
  <c r="BH64" i="6"/>
  <c r="BW100" i="6"/>
  <c r="BW98" i="6"/>
  <c r="Y96" i="6"/>
  <c r="BF96" i="6" s="1"/>
  <c r="BM95" i="6"/>
  <c r="BM94" i="6"/>
  <c r="BB94" i="6"/>
  <c r="BL92" i="6"/>
  <c r="BG90" i="6"/>
  <c r="BN89" i="6"/>
  <c r="BJ89" i="6"/>
  <c r="BD89" i="6"/>
  <c r="BE87" i="6"/>
  <c r="BJ87" i="6"/>
  <c r="BN87" i="6"/>
  <c r="BC81" i="6"/>
  <c r="BI81" i="6"/>
  <c r="BG81" i="6"/>
  <c r="BM80" i="6"/>
  <c r="BE70" i="6"/>
  <c r="BG64" i="6"/>
  <c r="BL51" i="6"/>
  <c r="BW99" i="6"/>
  <c r="BW97" i="6"/>
  <c r="BB96" i="6"/>
  <c r="BH95" i="6"/>
  <c r="BJ94" i="6"/>
  <c r="BM93" i="6"/>
  <c r="BI93" i="6"/>
  <c r="DI92" i="6"/>
  <c r="BK92" i="6"/>
  <c r="BG92" i="6"/>
  <c r="BB92" i="6"/>
  <c r="BL91" i="6"/>
  <c r="BH91" i="6"/>
  <c r="BC91" i="6"/>
  <c r="BN90" i="6"/>
  <c r="BJ90" i="6"/>
  <c r="BE90" i="6"/>
  <c r="BM89" i="6"/>
  <c r="BI89" i="6"/>
  <c r="BI87" i="6"/>
  <c r="BC87" i="6"/>
  <c r="BJ85" i="6"/>
  <c r="BD85" i="6"/>
  <c r="AA83" i="6"/>
  <c r="BB70" i="6"/>
  <c r="BW69" i="6"/>
  <c r="AA69" i="6"/>
  <c r="AA67" i="6"/>
  <c r="BW67" i="6"/>
  <c r="BC64" i="6"/>
  <c r="AA61" i="6"/>
  <c r="BW61" i="6"/>
  <c r="BX61" i="6" s="1"/>
  <c r="BM50" i="6"/>
  <c r="BI50" i="6"/>
  <c r="BE50" i="6"/>
  <c r="BB89" i="6"/>
  <c r="BG89" i="6"/>
  <c r="BE80" i="6"/>
  <c r="BK80" i="6"/>
  <c r="BC80" i="6"/>
  <c r="BJ80" i="6"/>
  <c r="BW73" i="6"/>
  <c r="AA73" i="6"/>
  <c r="AA66" i="6"/>
  <c r="BW66" i="6"/>
  <c r="BX66" i="6" s="1"/>
  <c r="BM51" i="6"/>
  <c r="BD51" i="6"/>
  <c r="BH96" i="6"/>
  <c r="BH92" i="6"/>
  <c r="BC92" i="6"/>
  <c r="BK90" i="6"/>
  <c r="BB90" i="6"/>
  <c r="Y85" i="6"/>
  <c r="BF85" i="6" s="1"/>
  <c r="BB85" i="6"/>
  <c r="BG85" i="6"/>
  <c r="BK85" i="6"/>
  <c r="BW77" i="6"/>
  <c r="AA77" i="6"/>
  <c r="DI94" i="6"/>
  <c r="BN92" i="6"/>
  <c r="BJ92" i="6"/>
  <c r="DI91" i="6"/>
  <c r="BK91" i="6"/>
  <c r="BG91" i="6"/>
  <c r="BM90" i="6"/>
  <c r="BI90" i="6"/>
  <c r="DI89" i="6"/>
  <c r="BL89" i="6"/>
  <c r="BH89" i="6"/>
  <c r="DI87" i="6"/>
  <c r="BM87" i="6"/>
  <c r="BH87" i="6"/>
  <c r="BB87" i="6"/>
  <c r="DI85" i="6"/>
  <c r="BN85" i="6"/>
  <c r="BI85" i="6"/>
  <c r="BC85" i="6"/>
  <c r="AA85" i="6"/>
  <c r="BW85" i="6"/>
  <c r="BW82" i="6"/>
  <c r="AA82" i="6"/>
  <c r="BM81" i="6"/>
  <c r="BG80" i="6"/>
  <c r="BM74" i="6"/>
  <c r="DI74" i="6"/>
  <c r="BK74" i="6"/>
  <c r="BE71" i="6"/>
  <c r="DI70" i="6"/>
  <c r="BN70" i="6"/>
  <c r="Y59" i="6"/>
  <c r="BF59" i="6" s="1"/>
  <c r="BE59" i="6"/>
  <c r="BI59" i="6"/>
  <c r="BM59" i="6"/>
  <c r="BD59" i="6"/>
  <c r="BH59" i="6"/>
  <c r="BL59" i="6"/>
  <c r="BB55" i="6"/>
  <c r="BJ55" i="6"/>
  <c r="BN55" i="6"/>
  <c r="BE55" i="6"/>
  <c r="BI55" i="6"/>
  <c r="BM55" i="6"/>
  <c r="BD52" i="6"/>
  <c r="BM52" i="6"/>
  <c r="BG79" i="6"/>
  <c r="Y79" i="6"/>
  <c r="BF79" i="6" s="1"/>
  <c r="BK76" i="6"/>
  <c r="BE76" i="6"/>
  <c r="BM69" i="6"/>
  <c r="BB69" i="6"/>
  <c r="Y69" i="6"/>
  <c r="BF69" i="6" s="1"/>
  <c r="BM66" i="6"/>
  <c r="BH66" i="6"/>
  <c r="BC66" i="6"/>
  <c r="BK61" i="6"/>
  <c r="BG61" i="6"/>
  <c r="BB61" i="6"/>
  <c r="BN60" i="6"/>
  <c r="BJ60" i="6"/>
  <c r="BB60" i="6"/>
  <c r="BK58" i="6"/>
  <c r="BG58" i="6"/>
  <c r="BC58" i="6"/>
  <c r="BM56" i="6"/>
  <c r="BI56" i="6"/>
  <c r="BE56" i="6"/>
  <c r="BM54" i="6"/>
  <c r="BH54" i="6"/>
  <c r="BB54" i="6"/>
  <c r="BC99" i="6"/>
  <c r="BG99" i="6"/>
  <c r="BK99" i="6"/>
  <c r="BC98" i="6"/>
  <c r="BG98" i="6"/>
  <c r="BK98" i="6"/>
  <c r="BC95" i="6"/>
  <c r="BG95" i="6"/>
  <c r="BK95" i="6"/>
  <c r="DI99" i="6"/>
  <c r="BL99" i="6"/>
  <c r="DI98" i="6"/>
  <c r="BL97" i="6"/>
  <c r="BL96" i="6"/>
  <c r="BL95" i="6"/>
  <c r="BW91" i="6"/>
  <c r="BW87" i="6"/>
  <c r="BJ100" i="6"/>
  <c r="BJ99" i="6"/>
  <c r="BE99" i="6"/>
  <c r="BJ98" i="6"/>
  <c r="BE98" i="6"/>
  <c r="BJ97" i="6"/>
  <c r="BJ96" i="6"/>
  <c r="BJ95" i="6"/>
  <c r="BE95" i="6"/>
  <c r="BC94" i="6"/>
  <c r="BG94" i="6"/>
  <c r="BK94" i="6"/>
  <c r="BD94" i="6"/>
  <c r="BH94" i="6"/>
  <c r="BL94" i="6"/>
  <c r="BW92" i="6"/>
  <c r="BW88" i="6"/>
  <c r="BW84" i="6"/>
  <c r="BW75" i="6"/>
  <c r="AA75" i="6"/>
  <c r="BD74" i="6"/>
  <c r="BH74" i="6"/>
  <c r="BL74" i="6"/>
  <c r="BC74" i="6"/>
  <c r="BI74" i="6"/>
  <c r="BN74" i="6"/>
  <c r="BE74" i="6"/>
  <c r="BJ74" i="6"/>
  <c r="BG74" i="6"/>
  <c r="BD73" i="6"/>
  <c r="BH73" i="6"/>
  <c r="BL73" i="6"/>
  <c r="BE73" i="6"/>
  <c r="BJ73" i="6"/>
  <c r="BK73" i="6"/>
  <c r="DI73" i="6"/>
  <c r="BG73" i="6"/>
  <c r="BI73" i="6"/>
  <c r="BC71" i="6"/>
  <c r="BG71" i="6"/>
  <c r="BK71" i="6"/>
  <c r="BD71" i="6"/>
  <c r="BH71" i="6"/>
  <c r="BL71" i="6"/>
  <c r="BI71" i="6"/>
  <c r="BB71" i="6"/>
  <c r="BJ71" i="6"/>
  <c r="DI71" i="6"/>
  <c r="BM71" i="6"/>
  <c r="BB68" i="6"/>
  <c r="BJ68" i="6"/>
  <c r="BN68" i="6"/>
  <c r="BD68" i="6"/>
  <c r="BI68" i="6"/>
  <c r="BE68" i="6"/>
  <c r="BK68" i="6"/>
  <c r="BG68" i="6"/>
  <c r="DI68" i="6"/>
  <c r="BH68" i="6"/>
  <c r="BL68" i="6"/>
  <c r="BM68" i="6"/>
  <c r="AA62" i="6"/>
  <c r="BW62" i="6"/>
  <c r="BX62" i="6" s="1"/>
  <c r="BW58" i="6"/>
  <c r="BX58" i="6" s="1"/>
  <c r="AA58" i="6"/>
  <c r="BC100" i="6"/>
  <c r="BG100" i="6"/>
  <c r="BK100" i="6"/>
  <c r="BB99" i="6"/>
  <c r="BC97" i="6"/>
  <c r="BG97" i="6"/>
  <c r="BK97" i="6"/>
  <c r="BC96" i="6"/>
  <c r="BG96" i="6"/>
  <c r="BK96" i="6"/>
  <c r="BC72" i="6"/>
  <c r="BG72" i="6"/>
  <c r="BK72" i="6"/>
  <c r="Y72" i="6"/>
  <c r="BF72" i="6" s="1"/>
  <c r="BD72" i="6"/>
  <c r="BH72" i="6"/>
  <c r="BL72" i="6"/>
  <c r="BN72" i="6"/>
  <c r="DI72" i="6"/>
  <c r="BI72" i="6"/>
  <c r="BM72" i="6"/>
  <c r="BB72" i="6"/>
  <c r="DI100" i="6"/>
  <c r="BL100" i="6"/>
  <c r="BL98" i="6"/>
  <c r="DI97" i="6"/>
  <c r="DI96" i="6"/>
  <c r="DI95" i="6"/>
  <c r="BN100" i="6"/>
  <c r="BI100" i="6"/>
  <c r="BD100" i="6"/>
  <c r="BN99" i="6"/>
  <c r="BI99" i="6"/>
  <c r="BD99" i="6"/>
  <c r="BN98" i="6"/>
  <c r="BI98" i="6"/>
  <c r="BD98" i="6"/>
  <c r="BN97" i="6"/>
  <c r="BI97" i="6"/>
  <c r="BD97" i="6"/>
  <c r="BN96" i="6"/>
  <c r="BI96" i="6"/>
  <c r="BD96" i="6"/>
  <c r="BN95" i="6"/>
  <c r="BI95" i="6"/>
  <c r="BD95" i="6"/>
  <c r="BW76" i="6"/>
  <c r="AA76" i="6"/>
  <c r="BJ72" i="6"/>
  <c r="BM82" i="6"/>
  <c r="BN81" i="6"/>
  <c r="BW80" i="6"/>
  <c r="AA80" i="6"/>
  <c r="BW79" i="6"/>
  <c r="AA79" i="6"/>
  <c r="BD78" i="6"/>
  <c r="BH78" i="6"/>
  <c r="BL78" i="6"/>
  <c r="BC78" i="6"/>
  <c r="BI78" i="6"/>
  <c r="BN78" i="6"/>
  <c r="BE78" i="6"/>
  <c r="BJ78" i="6"/>
  <c r="BD77" i="6"/>
  <c r="BH77" i="6"/>
  <c r="BL77" i="6"/>
  <c r="BE77" i="6"/>
  <c r="BJ77" i="6"/>
  <c r="BK77" i="6"/>
  <c r="DI77" i="6"/>
  <c r="BW57" i="6"/>
  <c r="AA57" i="6"/>
  <c r="BC53" i="6"/>
  <c r="BG53" i="6"/>
  <c r="BK53" i="6"/>
  <c r="BL53" i="6"/>
  <c r="DI53" i="6"/>
  <c r="BB53" i="6"/>
  <c r="BH53" i="6"/>
  <c r="BM53" i="6"/>
  <c r="BI53" i="6"/>
  <c r="BJ53" i="6"/>
  <c r="BN53" i="6"/>
  <c r="BD53" i="6"/>
  <c r="BE53" i="6"/>
  <c r="BD82" i="6"/>
  <c r="BH82" i="6"/>
  <c r="BL82" i="6"/>
  <c r="BC82" i="6"/>
  <c r="BI82" i="6"/>
  <c r="BN82" i="6"/>
  <c r="BE82" i="6"/>
  <c r="BJ82" i="6"/>
  <c r="BD81" i="6"/>
  <c r="BH81" i="6"/>
  <c r="BL81" i="6"/>
  <c r="BE81" i="6"/>
  <c r="BJ81" i="6"/>
  <c r="BK81" i="6"/>
  <c r="DI81" i="6"/>
  <c r="BB65" i="6"/>
  <c r="BJ65" i="6"/>
  <c r="BN65" i="6"/>
  <c r="DI65" i="6"/>
  <c r="BE65" i="6"/>
  <c r="BK65" i="6"/>
  <c r="BG65" i="6"/>
  <c r="BL65" i="6"/>
  <c r="BH65" i="6"/>
  <c r="BI65" i="6"/>
  <c r="BD80" i="6"/>
  <c r="BH80" i="6"/>
  <c r="BL80" i="6"/>
  <c r="BN79" i="6"/>
  <c r="BI79" i="6"/>
  <c r="BD76" i="6"/>
  <c r="BH76" i="6"/>
  <c r="BL76" i="6"/>
  <c r="BN75" i="6"/>
  <c r="BI75" i="6"/>
  <c r="BC70" i="6"/>
  <c r="BG70" i="6"/>
  <c r="BK70" i="6"/>
  <c r="BD70" i="6"/>
  <c r="BH70" i="6"/>
  <c r="BL70" i="6"/>
  <c r="DI69" i="6"/>
  <c r="BB64" i="6"/>
  <c r="BJ64" i="6"/>
  <c r="BN64" i="6"/>
  <c r="DI64" i="6"/>
  <c r="BD64" i="6"/>
  <c r="BI64" i="6"/>
  <c r="BE64" i="6"/>
  <c r="BK64" i="6"/>
  <c r="BD79" i="6"/>
  <c r="BH79" i="6"/>
  <c r="BL79" i="6"/>
  <c r="BD75" i="6"/>
  <c r="BH75" i="6"/>
  <c r="BL75" i="6"/>
  <c r="BC69" i="6"/>
  <c r="BG69" i="6"/>
  <c r="BK69" i="6"/>
  <c r="BD69" i="6"/>
  <c r="BH69" i="6"/>
  <c r="BL69" i="6"/>
  <c r="BI67" i="6"/>
  <c r="BB66" i="6"/>
  <c r="BJ66" i="6"/>
  <c r="BN66" i="6"/>
  <c r="DI66" i="6"/>
  <c r="BB67" i="6"/>
  <c r="BJ67" i="6"/>
  <c r="BN67" i="6"/>
  <c r="DI67" i="6"/>
  <c r="BB52" i="6"/>
  <c r="BJ52" i="6"/>
  <c r="BN52" i="6"/>
  <c r="DI52" i="6"/>
  <c r="BC52" i="6"/>
  <c r="BG52" i="6"/>
  <c r="BK52" i="6"/>
  <c r="BH52" i="6"/>
  <c r="BI52" i="6"/>
  <c r="BB51" i="6"/>
  <c r="BJ51" i="6"/>
  <c r="BN51" i="6"/>
  <c r="DI51" i="6"/>
  <c r="BC51" i="6"/>
  <c r="BG51" i="6"/>
  <c r="BK51" i="6"/>
  <c r="BH51" i="6"/>
  <c r="BI51" i="6"/>
  <c r="BC54" i="6"/>
  <c r="BG54" i="6"/>
  <c r="BK54" i="6"/>
  <c r="BD50" i="6"/>
  <c r="BH50" i="6"/>
  <c r="BL50" i="6"/>
  <c r="BB50" i="6"/>
  <c r="BJ50" i="6"/>
  <c r="BN50" i="6"/>
  <c r="DI50" i="6"/>
  <c r="BC50" i="6"/>
  <c r="BG50" i="6"/>
  <c r="BK50" i="6"/>
  <c r="U12" i="6"/>
  <c r="V12" i="6"/>
  <c r="W12" i="6"/>
  <c r="X12" i="6"/>
  <c r="U13" i="6"/>
  <c r="V13" i="6"/>
  <c r="W13" i="6"/>
  <c r="X13" i="6"/>
  <c r="U14" i="6"/>
  <c r="V14" i="6"/>
  <c r="W14" i="6"/>
  <c r="X14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19" i="6"/>
  <c r="V19" i="6"/>
  <c r="W19" i="6"/>
  <c r="X19" i="6"/>
  <c r="U20" i="6"/>
  <c r="V20" i="6"/>
  <c r="W20" i="6"/>
  <c r="X20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5" i="6"/>
  <c r="V25" i="6"/>
  <c r="W25" i="6"/>
  <c r="X25" i="6"/>
  <c r="U26" i="6"/>
  <c r="V26" i="6"/>
  <c r="W26" i="6"/>
  <c r="X26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U31" i="6"/>
  <c r="V31" i="6"/>
  <c r="W31" i="6"/>
  <c r="X31" i="6"/>
  <c r="U32" i="6"/>
  <c r="V32" i="6"/>
  <c r="W32" i="6"/>
  <c r="X32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7" i="6"/>
  <c r="V37" i="6"/>
  <c r="W37" i="6"/>
  <c r="X37" i="6"/>
  <c r="U38" i="6"/>
  <c r="V38" i="6"/>
  <c r="W38" i="6"/>
  <c r="X38" i="6"/>
  <c r="U39" i="6"/>
  <c r="V39" i="6"/>
  <c r="W39" i="6"/>
  <c r="X39" i="6"/>
  <c r="U40" i="6"/>
  <c r="V40" i="6"/>
  <c r="W40" i="6"/>
  <c r="X40" i="6"/>
  <c r="U41" i="6"/>
  <c r="V41" i="6"/>
  <c r="W41" i="6"/>
  <c r="X41" i="6"/>
  <c r="U42" i="6"/>
  <c r="V42" i="6"/>
  <c r="W42" i="6"/>
  <c r="X42" i="6"/>
  <c r="U43" i="6"/>
  <c r="V43" i="6"/>
  <c r="W43" i="6"/>
  <c r="X43" i="6"/>
  <c r="U44" i="6"/>
  <c r="V44" i="6"/>
  <c r="W44" i="6"/>
  <c r="X44" i="6"/>
  <c r="U45" i="6"/>
  <c r="V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AA48" i="6" s="1"/>
  <c r="U49" i="6"/>
  <c r="V49" i="6"/>
  <c r="W49" i="6"/>
  <c r="X49" i="6"/>
  <c r="X11" i="6"/>
  <c r="W11" i="6"/>
  <c r="U11" i="6"/>
  <c r="V11" i="6"/>
  <c r="CU77" i="6"/>
  <c r="CU72" i="6"/>
  <c r="CU57" i="6"/>
  <c r="CU70" i="6"/>
  <c r="CU82" i="6"/>
  <c r="CU85" i="6"/>
  <c r="CU86" i="6"/>
  <c r="CU89" i="6"/>
  <c r="CU87" i="6"/>
  <c r="CU51" i="6"/>
  <c r="CU94" i="6"/>
  <c r="CU97" i="6"/>
  <c r="CU93" i="6"/>
  <c r="CU99" i="6"/>
  <c r="CU95" i="6"/>
  <c r="CU66" i="6"/>
  <c r="CU71" i="6"/>
  <c r="CU52" i="6"/>
  <c r="CU74" i="6"/>
  <c r="CU54" i="6"/>
  <c r="CU62" i="6"/>
  <c r="CU84" i="6"/>
  <c r="CU92" i="6"/>
  <c r="CU61" i="6"/>
  <c r="CU98" i="6"/>
  <c r="CU53" i="6"/>
  <c r="CU83" i="6"/>
  <c r="CU100" i="6"/>
  <c r="CU73" i="6"/>
  <c r="CU78" i="6"/>
  <c r="CU68" i="6"/>
  <c r="CU88" i="6"/>
  <c r="CU96" i="6"/>
  <c r="CU90" i="6"/>
  <c r="CU91" i="6"/>
  <c r="CU50" i="6"/>
  <c r="CU81" i="6"/>
  <c r="CU69" i="6"/>
  <c r="AB50" i="6" l="1"/>
  <c r="AB51" i="6"/>
  <c r="BT35" i="6"/>
  <c r="BS35" i="6"/>
  <c r="BT31" i="6"/>
  <c r="BS31" i="6"/>
  <c r="BT25" i="6"/>
  <c r="BS25" i="6"/>
  <c r="Z47" i="6"/>
  <c r="BT47" i="6"/>
  <c r="BS47" i="6"/>
  <c r="BT11" i="6"/>
  <c r="BS11" i="6"/>
  <c r="BT42" i="6"/>
  <c r="BS42" i="6"/>
  <c r="BT32" i="6"/>
  <c r="BS32" i="6"/>
  <c r="BT22" i="6"/>
  <c r="BS22" i="6"/>
  <c r="BT14" i="6"/>
  <c r="BS14" i="6"/>
  <c r="BT12" i="6"/>
  <c r="BS12" i="6"/>
  <c r="BT43" i="6"/>
  <c r="BS43" i="6"/>
  <c r="BT44" i="6"/>
  <c r="BS44" i="6"/>
  <c r="BT36" i="6"/>
  <c r="BS36" i="6"/>
  <c r="BT26" i="6"/>
  <c r="BS26" i="6"/>
  <c r="BT16" i="6"/>
  <c r="BS16" i="6"/>
  <c r="BT38" i="6"/>
  <c r="BS38" i="6"/>
  <c r="BT30" i="6"/>
  <c r="BS30" i="6"/>
  <c r="BT20" i="6"/>
  <c r="BS20" i="6"/>
  <c r="Z45" i="6"/>
  <c r="BT45" i="6"/>
  <c r="BS45" i="6"/>
  <c r="BT40" i="6"/>
  <c r="BS40" i="6"/>
  <c r="BT34" i="6"/>
  <c r="BS34" i="6"/>
  <c r="BT28" i="6"/>
  <c r="BS28" i="6"/>
  <c r="BT24" i="6"/>
  <c r="BS24" i="6"/>
  <c r="BT18" i="6"/>
  <c r="BS18" i="6"/>
  <c r="BT48" i="6"/>
  <c r="BS48" i="6"/>
  <c r="Z46" i="6"/>
  <c r="BT46" i="6"/>
  <c r="BS46" i="6"/>
  <c r="BT37" i="6"/>
  <c r="BS37" i="6"/>
  <c r="BT27" i="6"/>
  <c r="BS27" i="6"/>
  <c r="BT21" i="6"/>
  <c r="BS21" i="6"/>
  <c r="BT19" i="6"/>
  <c r="BS19" i="6"/>
  <c r="BT17" i="6"/>
  <c r="BS17" i="6"/>
  <c r="BT15" i="6"/>
  <c r="BS15" i="6"/>
  <c r="BT13" i="6"/>
  <c r="BS13" i="6"/>
  <c r="BT41" i="6"/>
  <c r="BS41" i="6"/>
  <c r="BT33" i="6"/>
  <c r="BS33" i="6"/>
  <c r="BT23" i="6"/>
  <c r="BS23" i="6"/>
  <c r="BT39" i="6"/>
  <c r="BS39" i="6"/>
  <c r="BT29" i="6"/>
  <c r="BS29" i="6"/>
  <c r="BT49" i="6"/>
  <c r="BS49" i="6"/>
  <c r="AB62" i="6"/>
  <c r="AD62" i="6" s="1"/>
  <c r="AE62" i="6" s="1"/>
  <c r="AB78" i="6"/>
  <c r="AB81" i="6"/>
  <c r="AB56" i="6"/>
  <c r="AB72" i="6"/>
  <c r="AD72" i="6" s="1"/>
  <c r="AE72" i="6" s="1"/>
  <c r="AB59" i="6"/>
  <c r="AB75" i="6"/>
  <c r="AD75" i="6" s="1"/>
  <c r="AE75" i="6" s="1"/>
  <c r="AB58" i="6"/>
  <c r="AB74" i="6"/>
  <c r="AD74" i="6" s="1"/>
  <c r="AE74" i="6" s="1"/>
  <c r="AB52" i="6"/>
  <c r="AB55" i="6"/>
  <c r="AD55" i="6" s="1"/>
  <c r="AE55" i="6" s="1"/>
  <c r="AB61" i="6"/>
  <c r="AD61" i="6" s="1"/>
  <c r="AE61" i="6" s="1"/>
  <c r="AB71" i="6"/>
  <c r="AD71" i="6" s="1"/>
  <c r="AE71" i="6" s="1"/>
  <c r="AB77" i="6"/>
  <c r="AB54" i="6"/>
  <c r="AD54" i="6" s="1"/>
  <c r="AE54" i="6" s="1"/>
  <c r="AB70" i="6"/>
  <c r="AB57" i="6"/>
  <c r="AD57" i="6" s="1"/>
  <c r="AE57" i="6" s="1"/>
  <c r="AB73" i="6"/>
  <c r="AB80" i="6"/>
  <c r="AB67" i="6"/>
  <c r="AB83" i="6"/>
  <c r="AD83" i="6" s="1"/>
  <c r="AE83" i="6" s="1"/>
  <c r="AB66" i="6"/>
  <c r="AB82" i="6"/>
  <c r="AD82" i="6" s="1"/>
  <c r="AE82" i="6" s="1"/>
  <c r="AB60" i="6"/>
  <c r="AB76" i="6"/>
  <c r="AB53" i="6"/>
  <c r="AB69" i="6"/>
  <c r="AB79" i="6"/>
  <c r="AD79" i="6" s="1"/>
  <c r="AE79" i="6" s="1"/>
  <c r="AB85" i="6"/>
  <c r="AD85" i="6" s="1"/>
  <c r="AE85" i="6" s="1"/>
  <c r="AB95" i="6"/>
  <c r="BQ49" i="6"/>
  <c r="Z49" i="6"/>
  <c r="BR49" i="6"/>
  <c r="Z11" i="6"/>
  <c r="BR11" i="6"/>
  <c r="BQ11" i="6"/>
  <c r="Z44" i="6"/>
  <c r="BR44" i="6"/>
  <c r="BQ44" i="6"/>
  <c r="BQ42" i="6"/>
  <c r="Z42" i="6"/>
  <c r="BR42" i="6"/>
  <c r="BR40" i="6"/>
  <c r="BQ40" i="6"/>
  <c r="Z40" i="6"/>
  <c r="BR38" i="6"/>
  <c r="BQ38" i="6"/>
  <c r="Z38" i="6"/>
  <c r="Z36" i="6"/>
  <c r="BR36" i="6"/>
  <c r="BQ36" i="6"/>
  <c r="Z34" i="6"/>
  <c r="BR34" i="6"/>
  <c r="BQ34" i="6"/>
  <c r="BR32" i="6"/>
  <c r="BQ32" i="6"/>
  <c r="Z32" i="6"/>
  <c r="BQ30" i="6"/>
  <c r="BR30" i="6"/>
  <c r="Z30" i="6"/>
  <c r="Z28" i="6"/>
  <c r="BR28" i="6"/>
  <c r="BQ28" i="6"/>
  <c r="Z26" i="6"/>
  <c r="BQ26" i="6"/>
  <c r="BR26" i="6"/>
  <c r="BR24" i="6"/>
  <c r="BQ24" i="6"/>
  <c r="Z24" i="6"/>
  <c r="BR22" i="6"/>
  <c r="BQ22" i="6"/>
  <c r="Z22" i="6"/>
  <c r="Z20" i="6"/>
  <c r="BR20" i="6"/>
  <c r="BQ20" i="6"/>
  <c r="BQ18" i="6"/>
  <c r="BR18" i="6"/>
  <c r="Z18" i="6"/>
  <c r="BR16" i="6"/>
  <c r="BQ16" i="6"/>
  <c r="Z16" i="6"/>
  <c r="BQ14" i="6"/>
  <c r="BR14" i="6"/>
  <c r="Z14" i="6"/>
  <c r="Z12" i="6"/>
  <c r="BR12" i="6"/>
  <c r="BQ12" i="6"/>
  <c r="BQ48" i="6"/>
  <c r="Z48" i="6"/>
  <c r="BR48" i="6"/>
  <c r="Z43" i="6"/>
  <c r="BR43" i="6"/>
  <c r="BQ43" i="6"/>
  <c r="BQ41" i="6"/>
  <c r="BR41" i="6"/>
  <c r="Z41" i="6"/>
  <c r="BR39" i="6"/>
  <c r="BQ39" i="6"/>
  <c r="Z39" i="6"/>
  <c r="BQ37" i="6"/>
  <c r="Z37" i="6"/>
  <c r="BR37" i="6"/>
  <c r="Z35" i="6"/>
  <c r="BR35" i="6"/>
  <c r="BQ35" i="6"/>
  <c r="BQ33" i="6"/>
  <c r="BR33" i="6"/>
  <c r="Z33" i="6"/>
  <c r="BR31" i="6"/>
  <c r="BQ31" i="6"/>
  <c r="Z31" i="6"/>
  <c r="BQ29" i="6"/>
  <c r="Z29" i="6"/>
  <c r="BR29" i="6"/>
  <c r="Z27" i="6"/>
  <c r="BR27" i="6"/>
  <c r="BQ27" i="6"/>
  <c r="BQ25" i="6"/>
  <c r="BR25" i="6"/>
  <c r="Z25" i="6"/>
  <c r="BR23" i="6"/>
  <c r="BQ23" i="6"/>
  <c r="Z23" i="6"/>
  <c r="BQ21" i="6"/>
  <c r="BR21" i="6"/>
  <c r="Z21" i="6"/>
  <c r="Z19" i="6"/>
  <c r="BR19" i="6"/>
  <c r="BQ19" i="6"/>
  <c r="BQ17" i="6"/>
  <c r="Z17" i="6"/>
  <c r="BR17" i="6"/>
  <c r="BR15" i="6"/>
  <c r="BQ15" i="6"/>
  <c r="Z15" i="6"/>
  <c r="BQ13" i="6"/>
  <c r="BR13" i="6"/>
  <c r="Z13" i="6"/>
  <c r="BR47" i="6"/>
  <c r="BQ47" i="6"/>
  <c r="BR46" i="6"/>
  <c r="BQ46" i="6"/>
  <c r="BQ45" i="6"/>
  <c r="BR45" i="6"/>
  <c r="AD59" i="6"/>
  <c r="AE59" i="6" s="1"/>
  <c r="BP46" i="6"/>
  <c r="BO46" i="6"/>
  <c r="BP44" i="6"/>
  <c r="BO44" i="6"/>
  <c r="BP42" i="6"/>
  <c r="BO42" i="6"/>
  <c r="BP38" i="6"/>
  <c r="BO38" i="6"/>
  <c r="BP36" i="6"/>
  <c r="BO36" i="6"/>
  <c r="BP32" i="6"/>
  <c r="BO32" i="6"/>
  <c r="BP30" i="6"/>
  <c r="BO30" i="6"/>
  <c r="BP26" i="6"/>
  <c r="BO26" i="6"/>
  <c r="BP24" i="6"/>
  <c r="BO24" i="6"/>
  <c r="BP18" i="6"/>
  <c r="BO18" i="6"/>
  <c r="BP49" i="6"/>
  <c r="BO49" i="6"/>
  <c r="BP45" i="6"/>
  <c r="BO45" i="6"/>
  <c r="BP41" i="6"/>
  <c r="BO41" i="6"/>
  <c r="BP35" i="6"/>
  <c r="BO35" i="6"/>
  <c r="BP31" i="6"/>
  <c r="BO31" i="6"/>
  <c r="BP27" i="6"/>
  <c r="BO27" i="6"/>
  <c r="BP23" i="6"/>
  <c r="BO23" i="6"/>
  <c r="BP19" i="6"/>
  <c r="BO19" i="6"/>
  <c r="BP17" i="6"/>
  <c r="BO17" i="6"/>
  <c r="BP15" i="6"/>
  <c r="BO15" i="6"/>
  <c r="BP13" i="6"/>
  <c r="BO13" i="6"/>
  <c r="BP47" i="6"/>
  <c r="BO47" i="6"/>
  <c r="BP43" i="6"/>
  <c r="BO43" i="6"/>
  <c r="BP39" i="6"/>
  <c r="BO39" i="6"/>
  <c r="BP37" i="6"/>
  <c r="BO37" i="6"/>
  <c r="BP33" i="6"/>
  <c r="BO33" i="6"/>
  <c r="BP29" i="6"/>
  <c r="BO29" i="6"/>
  <c r="BP25" i="6"/>
  <c r="BO25" i="6"/>
  <c r="BP21" i="6"/>
  <c r="BO21" i="6"/>
  <c r="BP11" i="6"/>
  <c r="BO11" i="6"/>
  <c r="BP48" i="6"/>
  <c r="BO48" i="6"/>
  <c r="BP40" i="6"/>
  <c r="BO40" i="6"/>
  <c r="BP34" i="6"/>
  <c r="BO34" i="6"/>
  <c r="DI28" i="6"/>
  <c r="BP28" i="6"/>
  <c r="BO28" i="6"/>
  <c r="BP22" i="6"/>
  <c r="BO22" i="6"/>
  <c r="BP20" i="6"/>
  <c r="BO20" i="6"/>
  <c r="BP16" i="6"/>
  <c r="BO16" i="6"/>
  <c r="BP14" i="6"/>
  <c r="BO14" i="6"/>
  <c r="BP12" i="6"/>
  <c r="BO12" i="6"/>
  <c r="Y87" i="6"/>
  <c r="BF87" i="6" s="1"/>
  <c r="Y100" i="6"/>
  <c r="BF100" i="6" s="1"/>
  <c r="AD91" i="6"/>
  <c r="AE91" i="6" s="1"/>
  <c r="Y50" i="6"/>
  <c r="BF50" i="6" s="1"/>
  <c r="Y92" i="6"/>
  <c r="BF92" i="6" s="1"/>
  <c r="AD60" i="6"/>
  <c r="AE60" i="6" s="1"/>
  <c r="Y98" i="6"/>
  <c r="BF98" i="6" s="1"/>
  <c r="Y68" i="6"/>
  <c r="BF68" i="6" s="1"/>
  <c r="AD67" i="6"/>
  <c r="AE67" i="6" s="1"/>
  <c r="AD56" i="6"/>
  <c r="AE56" i="6" s="1"/>
  <c r="AD90" i="6"/>
  <c r="AE90" i="6" s="1"/>
  <c r="AD81" i="6"/>
  <c r="AE81" i="6" s="1"/>
  <c r="Y80" i="6"/>
  <c r="BF80" i="6" s="1"/>
  <c r="AD80" i="6"/>
  <c r="AE80" i="6" s="1"/>
  <c r="AD96" i="6"/>
  <c r="AE96" i="6" s="1"/>
  <c r="Y76" i="6"/>
  <c r="BF76" i="6" s="1"/>
  <c r="AD76" i="6"/>
  <c r="AE76" i="6" s="1"/>
  <c r="AD77" i="6"/>
  <c r="AE77" i="6" s="1"/>
  <c r="Y56" i="6"/>
  <c r="BF56" i="6" s="1"/>
  <c r="Y58" i="6"/>
  <c r="BF58" i="6" s="1"/>
  <c r="AD58" i="6"/>
  <c r="AE58" i="6" s="1"/>
  <c r="Y63" i="6"/>
  <c r="BF63" i="6" s="1"/>
  <c r="AD63" i="6"/>
  <c r="AE63" i="6" s="1"/>
  <c r="Y55" i="6"/>
  <c r="BF55" i="6" s="1"/>
  <c r="Y93" i="6"/>
  <c r="BF93" i="6" s="1"/>
  <c r="AD65" i="6"/>
  <c r="AE65" i="6" s="1"/>
  <c r="AD73" i="6"/>
  <c r="AE73" i="6" s="1"/>
  <c r="AD94" i="6"/>
  <c r="AE94" i="6" s="1"/>
  <c r="AD64" i="6"/>
  <c r="AE64" i="6" s="1"/>
  <c r="AD88" i="6"/>
  <c r="AE88" i="6" s="1"/>
  <c r="AD70" i="6"/>
  <c r="AE70" i="6" s="1"/>
  <c r="Y97" i="6"/>
  <c r="BF97" i="6" s="1"/>
  <c r="AD69" i="6"/>
  <c r="AE69" i="6" s="1"/>
  <c r="AD99" i="6"/>
  <c r="AE99" i="6" s="1"/>
  <c r="AD89" i="6"/>
  <c r="AE89" i="6" s="1"/>
  <c r="AD95" i="6"/>
  <c r="AE95" i="6" s="1"/>
  <c r="Y66" i="6"/>
  <c r="BF66" i="6" s="1"/>
  <c r="AD66" i="6"/>
  <c r="AE66" i="6" s="1"/>
  <c r="AD78" i="6"/>
  <c r="AE78" i="6" s="1"/>
  <c r="Y84" i="6"/>
  <c r="BF84" i="6" s="1"/>
  <c r="BK42" i="6"/>
  <c r="BN42" i="6"/>
  <c r="Y81" i="6"/>
  <c r="BF81" i="6" s="1"/>
  <c r="Y89" i="6"/>
  <c r="BF89" i="6" s="1"/>
  <c r="Y64" i="6"/>
  <c r="BF64" i="6" s="1"/>
  <c r="Y88" i="6"/>
  <c r="BF88" i="6" s="1"/>
  <c r="Y51" i="6"/>
  <c r="BF51" i="6" s="1"/>
  <c r="Y70" i="6"/>
  <c r="BF70" i="6" s="1"/>
  <c r="Y73" i="6"/>
  <c r="BF73" i="6" s="1"/>
  <c r="Y94" i="6"/>
  <c r="BF94" i="6" s="1"/>
  <c r="Y95" i="6"/>
  <c r="BF95" i="6" s="1"/>
  <c r="Y74" i="6"/>
  <c r="BF74" i="6" s="1"/>
  <c r="Y77" i="6"/>
  <c r="BF77" i="6" s="1"/>
  <c r="Y90" i="6"/>
  <c r="BF90" i="6" s="1"/>
  <c r="Y65" i="6"/>
  <c r="BF65" i="6" s="1"/>
  <c r="Y53" i="6"/>
  <c r="BF53" i="6" s="1"/>
  <c r="Y99" i="6"/>
  <c r="BF99" i="6" s="1"/>
  <c r="Y71" i="6"/>
  <c r="BF71" i="6" s="1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11" i="6"/>
  <c r="AD51" i="6" l="1"/>
  <c r="AE51" i="6" s="1"/>
  <c r="AD52" i="6"/>
  <c r="AE52" i="6" s="1"/>
  <c r="AD53" i="6"/>
  <c r="AE53" i="6" s="1"/>
  <c r="AD50" i="6"/>
  <c r="AE50" i="6" s="1"/>
  <c r="BC11" i="6"/>
  <c r="R12" i="6" l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11" i="6"/>
  <c r="BC22" i="6" l="1"/>
  <c r="AA22" i="6"/>
  <c r="AB22" i="6" s="1"/>
  <c r="BB22" i="6"/>
  <c r="BG22" i="6"/>
  <c r="BJ22" i="6"/>
  <c r="BK22" i="6"/>
  <c r="BW22" i="6"/>
  <c r="BX22" i="6" s="1"/>
  <c r="CE22" i="6"/>
  <c r="CF22" i="6"/>
  <c r="CG22" i="6"/>
  <c r="CH22" i="6"/>
  <c r="CI22" i="6"/>
  <c r="CP22" i="6"/>
  <c r="CQ22" i="6" s="1"/>
  <c r="CS22" i="6"/>
  <c r="CS23" i="6"/>
  <c r="AA23" i="6"/>
  <c r="AB23" i="6" s="1"/>
  <c r="BW23" i="6"/>
  <c r="BX23" i="6" s="1"/>
  <c r="CE23" i="6"/>
  <c r="CF23" i="6"/>
  <c r="CG23" i="6"/>
  <c r="CH23" i="6"/>
  <c r="CI23" i="6"/>
  <c r="CP23" i="6"/>
  <c r="CQ23" i="6" s="1"/>
  <c r="CS24" i="6"/>
  <c r="AA24" i="6"/>
  <c r="AB24" i="6" s="1"/>
  <c r="BB24" i="6"/>
  <c r="BG24" i="6"/>
  <c r="BK24" i="6"/>
  <c r="BW24" i="6"/>
  <c r="BX24" i="6" s="1"/>
  <c r="CE24" i="6"/>
  <c r="CF24" i="6"/>
  <c r="CG24" i="6"/>
  <c r="CH24" i="6"/>
  <c r="CI24" i="6"/>
  <c r="CP24" i="6"/>
  <c r="CQ24" i="6" s="1"/>
  <c r="BB25" i="6"/>
  <c r="BC25" i="6"/>
  <c r="BD25" i="6"/>
  <c r="BG25" i="6"/>
  <c r="BH25" i="6"/>
  <c r="BJ25" i="6"/>
  <c r="BK25" i="6"/>
  <c r="BL25" i="6"/>
  <c r="BN25" i="6"/>
  <c r="CE25" i="6"/>
  <c r="CF25" i="6"/>
  <c r="CG25" i="6"/>
  <c r="CH25" i="6"/>
  <c r="CI25" i="6"/>
  <c r="CP25" i="6"/>
  <c r="CQ25" i="6" s="1"/>
  <c r="CS25" i="6"/>
  <c r="CS26" i="6"/>
  <c r="AA26" i="6"/>
  <c r="AB26" i="6" s="1"/>
  <c r="BW26" i="6"/>
  <c r="BX26" i="6" s="1"/>
  <c r="CE26" i="6"/>
  <c r="CF26" i="6"/>
  <c r="CG26" i="6"/>
  <c r="CH26" i="6"/>
  <c r="CI26" i="6"/>
  <c r="CP26" i="6"/>
  <c r="CQ26" i="6" s="1"/>
  <c r="CS27" i="6"/>
  <c r="BB27" i="6"/>
  <c r="BJ27" i="6"/>
  <c r="BM27" i="6"/>
  <c r="CE27" i="6"/>
  <c r="CF27" i="6"/>
  <c r="CG27" i="6"/>
  <c r="CH27" i="6"/>
  <c r="CI27" i="6"/>
  <c r="CP27" i="6"/>
  <c r="CQ27" i="6" s="1"/>
  <c r="AA28" i="6"/>
  <c r="AB28" i="6" s="1"/>
  <c r="BB28" i="6"/>
  <c r="BC28" i="6"/>
  <c r="BD28" i="6"/>
  <c r="BE28" i="6"/>
  <c r="BG28" i="6"/>
  <c r="BH28" i="6"/>
  <c r="BI28" i="6"/>
  <c r="BJ28" i="6"/>
  <c r="BK28" i="6"/>
  <c r="BL28" i="6"/>
  <c r="BM28" i="6"/>
  <c r="BN28" i="6"/>
  <c r="CE28" i="6"/>
  <c r="CF28" i="6"/>
  <c r="CG28" i="6"/>
  <c r="CH28" i="6"/>
  <c r="CI28" i="6"/>
  <c r="CP28" i="6"/>
  <c r="CQ28" i="6" s="1"/>
  <c r="CS28" i="6"/>
  <c r="BE29" i="6"/>
  <c r="CE29" i="6"/>
  <c r="CF29" i="6"/>
  <c r="CG29" i="6"/>
  <c r="CH29" i="6"/>
  <c r="CI29" i="6"/>
  <c r="CP29" i="6"/>
  <c r="CQ29" i="6" s="1"/>
  <c r="CS29" i="6"/>
  <c r="AA30" i="6"/>
  <c r="AB30" i="6" s="1"/>
  <c r="BB30" i="6"/>
  <c r="BC30" i="6"/>
  <c r="BD30" i="6"/>
  <c r="BE30" i="6"/>
  <c r="BG30" i="6"/>
  <c r="BH30" i="6"/>
  <c r="BI30" i="6"/>
  <c r="BJ30" i="6"/>
  <c r="BK30" i="6"/>
  <c r="BL30" i="6"/>
  <c r="BM30" i="6"/>
  <c r="BN30" i="6"/>
  <c r="CE30" i="6"/>
  <c r="CF30" i="6"/>
  <c r="CG30" i="6"/>
  <c r="CH30" i="6"/>
  <c r="CI30" i="6"/>
  <c r="CP30" i="6"/>
  <c r="CQ30" i="6" s="1"/>
  <c r="CS30" i="6"/>
  <c r="CS31" i="6"/>
  <c r="BC31" i="6"/>
  <c r="BH31" i="6"/>
  <c r="BK31" i="6"/>
  <c r="BN31" i="6"/>
  <c r="CE31" i="6"/>
  <c r="CF31" i="6"/>
  <c r="CG31" i="6"/>
  <c r="CH31" i="6"/>
  <c r="CI31" i="6"/>
  <c r="CP31" i="6"/>
  <c r="CQ31" i="6" s="1"/>
  <c r="CS32" i="6"/>
  <c r="BK32" i="6"/>
  <c r="BE32" i="6"/>
  <c r="BN32" i="6"/>
  <c r="CE32" i="6"/>
  <c r="CF32" i="6"/>
  <c r="CG32" i="6"/>
  <c r="CH32" i="6"/>
  <c r="CI32" i="6"/>
  <c r="CP32" i="6"/>
  <c r="CQ32" i="6" s="1"/>
  <c r="CS33" i="6"/>
  <c r="BB33" i="6"/>
  <c r="BH33" i="6"/>
  <c r="BM33" i="6"/>
  <c r="CE33" i="6"/>
  <c r="CF33" i="6"/>
  <c r="CG33" i="6"/>
  <c r="CH33" i="6"/>
  <c r="CI33" i="6"/>
  <c r="CP33" i="6"/>
  <c r="CQ33" i="6" s="1"/>
  <c r="BB34" i="6"/>
  <c r="BC34" i="6"/>
  <c r="BD34" i="6"/>
  <c r="BE34" i="6"/>
  <c r="BG34" i="6"/>
  <c r="BH34" i="6"/>
  <c r="BI34" i="6"/>
  <c r="BJ34" i="6"/>
  <c r="BK34" i="6"/>
  <c r="BL34" i="6"/>
  <c r="BM34" i="6"/>
  <c r="BN34" i="6"/>
  <c r="CE34" i="6"/>
  <c r="CF34" i="6"/>
  <c r="CG34" i="6"/>
  <c r="CH34" i="6"/>
  <c r="CI34" i="6"/>
  <c r="CP34" i="6"/>
  <c r="CQ34" i="6" s="1"/>
  <c r="CS34" i="6"/>
  <c r="AA35" i="6"/>
  <c r="AB35" i="6" s="1"/>
  <c r="BD35" i="6"/>
  <c r="BH35" i="6"/>
  <c r="BK35" i="6"/>
  <c r="BN35" i="6"/>
  <c r="BW35" i="6"/>
  <c r="BX35" i="6" s="1"/>
  <c r="CE35" i="6"/>
  <c r="CF35" i="6"/>
  <c r="CG35" i="6"/>
  <c r="CH35" i="6"/>
  <c r="CI35" i="6"/>
  <c r="CP35" i="6"/>
  <c r="CQ35" i="6" s="1"/>
  <c r="CS35" i="6"/>
  <c r="CS36" i="6"/>
  <c r="AA36" i="6"/>
  <c r="AB36" i="6" s="1"/>
  <c r="BC36" i="6"/>
  <c r="BI36" i="6"/>
  <c r="BJ36" i="6"/>
  <c r="BN36" i="6"/>
  <c r="BW36" i="6"/>
  <c r="BX36" i="6" s="1"/>
  <c r="CE36" i="6"/>
  <c r="CF36" i="6"/>
  <c r="CG36" i="6"/>
  <c r="CH36" i="6"/>
  <c r="CI36" i="6"/>
  <c r="CP36" i="6"/>
  <c r="CQ36" i="6" s="1"/>
  <c r="CS37" i="6"/>
  <c r="BH37" i="6"/>
  <c r="BD37" i="6"/>
  <c r="BJ37" i="6"/>
  <c r="BL37" i="6"/>
  <c r="BN37" i="6"/>
  <c r="CE37" i="6"/>
  <c r="CF37" i="6"/>
  <c r="CG37" i="6"/>
  <c r="CH37" i="6"/>
  <c r="CI37" i="6"/>
  <c r="CP37" i="6"/>
  <c r="CQ37" i="6" s="1"/>
  <c r="CS38" i="6"/>
  <c r="AA38" i="6"/>
  <c r="AB38" i="6" s="1"/>
  <c r="BB38" i="6"/>
  <c r="BH38" i="6"/>
  <c r="BL38" i="6"/>
  <c r="BW38" i="6"/>
  <c r="BX38" i="6" s="1"/>
  <c r="CE38" i="6"/>
  <c r="CF38" i="6"/>
  <c r="CG38" i="6"/>
  <c r="CH38" i="6"/>
  <c r="CI38" i="6"/>
  <c r="CP38" i="6"/>
  <c r="CQ38" i="6" s="1"/>
  <c r="AA39" i="6"/>
  <c r="AB39" i="6" s="1"/>
  <c r="BB39" i="6"/>
  <c r="BC39" i="6"/>
  <c r="BD39" i="6"/>
  <c r="BE39" i="6"/>
  <c r="BG39" i="6"/>
  <c r="BH39" i="6"/>
  <c r="BI39" i="6"/>
  <c r="BJ39" i="6"/>
  <c r="BK39" i="6"/>
  <c r="BL39" i="6"/>
  <c r="BM39" i="6"/>
  <c r="BN39" i="6"/>
  <c r="CE39" i="6"/>
  <c r="CF39" i="6"/>
  <c r="CG39" i="6"/>
  <c r="CH39" i="6"/>
  <c r="CI39" i="6"/>
  <c r="CP39" i="6"/>
  <c r="CQ39" i="6" s="1"/>
  <c r="CS39" i="6"/>
  <c r="CS40" i="6"/>
  <c r="AA40" i="6"/>
  <c r="AB40" i="6" s="1"/>
  <c r="BJ40" i="6"/>
  <c r="CE40" i="6"/>
  <c r="CF40" i="6"/>
  <c r="CG40" i="6"/>
  <c r="CH40" i="6"/>
  <c r="CI40" i="6"/>
  <c r="CP40" i="6"/>
  <c r="CQ40" i="6" s="1"/>
  <c r="BC41" i="6"/>
  <c r="AA41" i="6"/>
  <c r="AB41" i="6" s="1"/>
  <c r="BE41" i="6"/>
  <c r="BN41" i="6"/>
  <c r="BW41" i="6"/>
  <c r="BX41" i="6" s="1"/>
  <c r="CE41" i="6"/>
  <c r="CF41" i="6"/>
  <c r="CG41" i="6"/>
  <c r="CH41" i="6"/>
  <c r="CI41" i="6"/>
  <c r="CP41" i="6"/>
  <c r="CQ41" i="6" s="1"/>
  <c r="CS41" i="6"/>
  <c r="CS42" i="6"/>
  <c r="CE42" i="6"/>
  <c r="CF42" i="6"/>
  <c r="CG42" i="6"/>
  <c r="CH42" i="6"/>
  <c r="CI42" i="6"/>
  <c r="CP42" i="6"/>
  <c r="CQ42" i="6" s="1"/>
  <c r="CS43" i="6"/>
  <c r="BC43" i="6"/>
  <c r="BE43" i="6"/>
  <c r="BH43" i="6"/>
  <c r="BJ43" i="6"/>
  <c r="BL43" i="6"/>
  <c r="BN43" i="6"/>
  <c r="CE43" i="6"/>
  <c r="CF43" i="6"/>
  <c r="CG43" i="6"/>
  <c r="CH43" i="6"/>
  <c r="CI43" i="6"/>
  <c r="CP43" i="6"/>
  <c r="CQ43" i="6" s="1"/>
  <c r="BJ44" i="6"/>
  <c r="AA44" i="6"/>
  <c r="AB44" i="6" s="1"/>
  <c r="BB44" i="6"/>
  <c r="BI44" i="6"/>
  <c r="BN44" i="6"/>
  <c r="BW44" i="6"/>
  <c r="BX44" i="6" s="1"/>
  <c r="CE44" i="6"/>
  <c r="CF44" i="6"/>
  <c r="CG44" i="6"/>
  <c r="CH44" i="6"/>
  <c r="CI44" i="6"/>
  <c r="CP44" i="6"/>
  <c r="CQ44" i="6" s="1"/>
  <c r="CS44" i="6"/>
  <c r="BC45" i="6"/>
  <c r="AA45" i="6"/>
  <c r="AB45" i="6" s="1"/>
  <c r="BB45" i="6"/>
  <c r="BD45" i="6"/>
  <c r="BE45" i="6"/>
  <c r="BG45" i="6"/>
  <c r="BI45" i="6"/>
  <c r="BJ45" i="6"/>
  <c r="BK45" i="6"/>
  <c r="BM45" i="6"/>
  <c r="BN45" i="6"/>
  <c r="BW45" i="6"/>
  <c r="BX45" i="6" s="1"/>
  <c r="CE45" i="6"/>
  <c r="CF45" i="6"/>
  <c r="CG45" i="6"/>
  <c r="CH45" i="6"/>
  <c r="CI45" i="6"/>
  <c r="CP45" i="6"/>
  <c r="CQ45" i="6" s="1"/>
  <c r="CS45" i="6"/>
  <c r="BB46" i="6"/>
  <c r="BC46" i="6"/>
  <c r="BD46" i="6"/>
  <c r="BG46" i="6"/>
  <c r="BH46" i="6"/>
  <c r="BJ46" i="6"/>
  <c r="BK46" i="6"/>
  <c r="BL46" i="6"/>
  <c r="BN46" i="6"/>
  <c r="CE46" i="6"/>
  <c r="CF46" i="6"/>
  <c r="CG46" i="6"/>
  <c r="CH46" i="6"/>
  <c r="CI46" i="6"/>
  <c r="CP46" i="6"/>
  <c r="CQ46" i="6" s="1"/>
  <c r="CS46" i="6"/>
  <c r="CS47" i="6"/>
  <c r="BJ47" i="6"/>
  <c r="AA47" i="6"/>
  <c r="AB47" i="6" s="1"/>
  <c r="BB47" i="6"/>
  <c r="BG47" i="6"/>
  <c r="BW47" i="6"/>
  <c r="BX47" i="6" s="1"/>
  <c r="CE47" i="6"/>
  <c r="CF47" i="6"/>
  <c r="CG47" i="6"/>
  <c r="CH47" i="6"/>
  <c r="CI47" i="6"/>
  <c r="CP47" i="6"/>
  <c r="CQ47" i="6" s="1"/>
  <c r="BJ48" i="6"/>
  <c r="AB48" i="6"/>
  <c r="BB48" i="6"/>
  <c r="BE48" i="6"/>
  <c r="BI48" i="6"/>
  <c r="BM48" i="6"/>
  <c r="BN48" i="6"/>
  <c r="BW48" i="6"/>
  <c r="BX48" i="6" s="1"/>
  <c r="CE48" i="6"/>
  <c r="CF48" i="6"/>
  <c r="CG48" i="6"/>
  <c r="CH48" i="6"/>
  <c r="CI48" i="6"/>
  <c r="CP48" i="6"/>
  <c r="CQ48" i="6" s="1"/>
  <c r="CS48" i="6"/>
  <c r="AA49" i="6"/>
  <c r="AB49" i="6" s="1"/>
  <c r="BB49" i="6"/>
  <c r="BC49" i="6"/>
  <c r="BD49" i="6"/>
  <c r="BE49" i="6"/>
  <c r="BG49" i="6"/>
  <c r="BH49" i="6"/>
  <c r="BI49" i="6"/>
  <c r="BJ49" i="6"/>
  <c r="BK49" i="6"/>
  <c r="BL49" i="6"/>
  <c r="BM49" i="6"/>
  <c r="BN49" i="6"/>
  <c r="BW49" i="6"/>
  <c r="BX49" i="6" s="1"/>
  <c r="CE49" i="6"/>
  <c r="CF49" i="6"/>
  <c r="CG49" i="6"/>
  <c r="CH49" i="6"/>
  <c r="CI49" i="6"/>
  <c r="CP49" i="6"/>
  <c r="CQ49" i="6" s="1"/>
  <c r="CS49" i="6"/>
  <c r="BC12" i="6"/>
  <c r="AA12" i="6"/>
  <c r="AB12" i="6" s="1"/>
  <c r="BB12" i="6"/>
  <c r="BG12" i="6"/>
  <c r="BJ12" i="6"/>
  <c r="BK12" i="6"/>
  <c r="BW12" i="6"/>
  <c r="BX12" i="6" s="1"/>
  <c r="CE12" i="6"/>
  <c r="CF12" i="6"/>
  <c r="CG12" i="6"/>
  <c r="CH12" i="6"/>
  <c r="CI12" i="6"/>
  <c r="CP12" i="6"/>
  <c r="CQ12" i="6" s="1"/>
  <c r="CS12" i="6"/>
  <c r="BN13" i="6"/>
  <c r="CE13" i="6"/>
  <c r="CF13" i="6"/>
  <c r="CG13" i="6"/>
  <c r="CH13" i="6"/>
  <c r="CI13" i="6"/>
  <c r="CP13" i="6"/>
  <c r="CQ13" i="6" s="1"/>
  <c r="CS13" i="6"/>
  <c r="AA14" i="6"/>
  <c r="AB14" i="6" s="1"/>
  <c r="BB14" i="6"/>
  <c r="BC14" i="6"/>
  <c r="BD14" i="6"/>
  <c r="BE14" i="6"/>
  <c r="BG14" i="6"/>
  <c r="BH14" i="6"/>
  <c r="BI14" i="6"/>
  <c r="BJ14" i="6"/>
  <c r="BK14" i="6"/>
  <c r="BL14" i="6"/>
  <c r="BM14" i="6"/>
  <c r="BN14" i="6"/>
  <c r="BW14" i="6"/>
  <c r="BX14" i="6" s="1"/>
  <c r="CE14" i="6"/>
  <c r="CF14" i="6"/>
  <c r="CG14" i="6"/>
  <c r="CH14" i="6"/>
  <c r="CI14" i="6"/>
  <c r="CP14" i="6"/>
  <c r="CQ14" i="6" s="1"/>
  <c r="CS14" i="6"/>
  <c r="BB15" i="6"/>
  <c r="BD15" i="6"/>
  <c r="BH15" i="6"/>
  <c r="BK15" i="6"/>
  <c r="BN15" i="6"/>
  <c r="CE15" i="6"/>
  <c r="CF15" i="6"/>
  <c r="CG15" i="6"/>
  <c r="CH15" i="6"/>
  <c r="CI15" i="6"/>
  <c r="CP15" i="6"/>
  <c r="CQ15" i="6" s="1"/>
  <c r="CS15" i="6"/>
  <c r="CS16" i="6"/>
  <c r="AA16" i="6"/>
  <c r="AB16" i="6" s="1"/>
  <c r="BC16" i="6"/>
  <c r="BE16" i="6"/>
  <c r="BI16" i="6"/>
  <c r="BJ16" i="6"/>
  <c r="BN16" i="6"/>
  <c r="BW16" i="6"/>
  <c r="BX16" i="6" s="1"/>
  <c r="CE16" i="6"/>
  <c r="CF16" i="6"/>
  <c r="CG16" i="6"/>
  <c r="CH16" i="6"/>
  <c r="CI16" i="6"/>
  <c r="CP16" i="6"/>
  <c r="CQ16" i="6" s="1"/>
  <c r="CS17" i="6"/>
  <c r="BD17" i="6"/>
  <c r="BE17" i="6"/>
  <c r="BI17" i="6"/>
  <c r="BJ17" i="6"/>
  <c r="BL17" i="6"/>
  <c r="BN17" i="6"/>
  <c r="CE17" i="6"/>
  <c r="CF17" i="6"/>
  <c r="CG17" i="6"/>
  <c r="CH17" i="6"/>
  <c r="CI17" i="6"/>
  <c r="CP17" i="6"/>
  <c r="CQ17" i="6" s="1"/>
  <c r="BW18" i="6"/>
  <c r="BX18" i="6" s="1"/>
  <c r="BB18" i="6"/>
  <c r="BC18" i="6"/>
  <c r="BD18" i="6"/>
  <c r="BE18" i="6"/>
  <c r="BG18" i="6"/>
  <c r="BH18" i="6"/>
  <c r="BI18" i="6"/>
  <c r="BJ18" i="6"/>
  <c r="BK18" i="6"/>
  <c r="BL18" i="6"/>
  <c r="BM18" i="6"/>
  <c r="BN18" i="6"/>
  <c r="CE18" i="6"/>
  <c r="CF18" i="6"/>
  <c r="CG18" i="6"/>
  <c r="CH18" i="6"/>
  <c r="CI18" i="6"/>
  <c r="CP18" i="6"/>
  <c r="CQ18" i="6" s="1"/>
  <c r="CS18" i="6"/>
  <c r="CS19" i="6"/>
  <c r="AA19" i="6"/>
  <c r="AB19" i="6" s="1"/>
  <c r="BB19" i="6"/>
  <c r="BD19" i="6"/>
  <c r="BG19" i="6"/>
  <c r="BI19" i="6"/>
  <c r="BK19" i="6"/>
  <c r="BM19" i="6"/>
  <c r="BW19" i="6"/>
  <c r="BX19" i="6" s="1"/>
  <c r="CE19" i="6"/>
  <c r="CF19" i="6"/>
  <c r="CG19" i="6"/>
  <c r="CH19" i="6"/>
  <c r="CI19" i="6"/>
  <c r="CP19" i="6"/>
  <c r="CQ19" i="6" s="1"/>
  <c r="AA20" i="6"/>
  <c r="AB20" i="6" s="1"/>
  <c r="BB20" i="6"/>
  <c r="BC20" i="6"/>
  <c r="BD20" i="6"/>
  <c r="BG20" i="6"/>
  <c r="BH20" i="6"/>
  <c r="BJ20" i="6"/>
  <c r="BK20" i="6"/>
  <c r="BL20" i="6"/>
  <c r="BN20" i="6"/>
  <c r="BW20" i="6"/>
  <c r="BX20" i="6" s="1"/>
  <c r="CE20" i="6"/>
  <c r="CF20" i="6"/>
  <c r="CG20" i="6"/>
  <c r="CH20" i="6"/>
  <c r="CI20" i="6"/>
  <c r="CP20" i="6"/>
  <c r="CQ20" i="6" s="1"/>
  <c r="CS20" i="6"/>
  <c r="BG21" i="6"/>
  <c r="CE21" i="6"/>
  <c r="CF21" i="6"/>
  <c r="CG21" i="6"/>
  <c r="CH21" i="6"/>
  <c r="CI21" i="6"/>
  <c r="CP21" i="6"/>
  <c r="CQ21" i="6" s="1"/>
  <c r="CS21" i="6"/>
  <c r="CU47" i="6"/>
  <c r="CU28" i="6"/>
  <c r="CU39" i="6"/>
  <c r="CU25" i="6"/>
  <c r="CU45" i="6"/>
  <c r="CU46" i="6"/>
  <c r="CU20" i="6"/>
  <c r="CU15" i="6"/>
  <c r="CU30" i="6"/>
  <c r="CU14" i="6"/>
  <c r="CU24" i="6"/>
  <c r="CU49" i="6"/>
  <c r="CU43" i="6"/>
  <c r="CU21" i="6"/>
  <c r="CU34" i="6"/>
  <c r="CU37" i="6"/>
  <c r="CU19" i="6"/>
  <c r="DF17" i="6" l="1"/>
  <c r="DE17" i="6"/>
  <c r="DE47" i="6"/>
  <c r="DF47" i="6"/>
  <c r="DE34" i="6"/>
  <c r="DF34" i="6"/>
  <c r="DE24" i="6"/>
  <c r="DF24" i="6"/>
  <c r="DF49" i="6"/>
  <c r="DE49" i="6"/>
  <c r="DE46" i="6"/>
  <c r="DF46" i="6"/>
  <c r="DE45" i="6"/>
  <c r="DF45" i="6"/>
  <c r="DF40" i="6"/>
  <c r="DE40" i="6"/>
  <c r="DE38" i="6"/>
  <c r="DF38" i="6"/>
  <c r="DE31" i="6"/>
  <c r="DF31" i="6"/>
  <c r="DE23" i="6"/>
  <c r="DF23" i="6"/>
  <c r="DF20" i="6"/>
  <c r="DE20" i="6"/>
  <c r="DE19" i="6"/>
  <c r="DF19" i="6"/>
  <c r="DE15" i="6"/>
  <c r="DF15" i="6"/>
  <c r="DE39" i="6"/>
  <c r="DF39" i="6"/>
  <c r="DF36" i="6"/>
  <c r="DE36" i="6"/>
  <c r="DE30" i="6"/>
  <c r="DF30" i="6"/>
  <c r="DF22" i="6"/>
  <c r="DE22" i="6"/>
  <c r="DF13" i="6"/>
  <c r="DE13" i="6"/>
  <c r="DE35" i="6"/>
  <c r="DF35" i="6"/>
  <c r="DE27" i="6"/>
  <c r="DF27" i="6"/>
  <c r="DE21" i="6"/>
  <c r="DF21" i="6"/>
  <c r="DF44" i="6"/>
  <c r="DE44" i="6"/>
  <c r="DE42" i="6"/>
  <c r="DF42" i="6"/>
  <c r="DE33" i="6"/>
  <c r="DF33" i="6"/>
  <c r="DE26" i="6"/>
  <c r="DF26" i="6"/>
  <c r="DF18" i="6"/>
  <c r="DE18" i="6"/>
  <c r="DF43" i="6"/>
  <c r="DE43" i="6"/>
  <c r="DF41" i="6"/>
  <c r="DE41" i="6"/>
  <c r="DE37" i="6"/>
  <c r="DF37" i="6"/>
  <c r="DF25" i="6"/>
  <c r="DE25" i="6"/>
  <c r="DF16" i="6"/>
  <c r="DE16" i="6"/>
  <c r="DF14" i="6"/>
  <c r="DE14" i="6"/>
  <c r="DF48" i="6"/>
  <c r="DE48" i="6"/>
  <c r="DE32" i="6"/>
  <c r="DF32" i="6"/>
  <c r="DE29" i="6"/>
  <c r="DF29" i="6"/>
  <c r="DE28" i="6"/>
  <c r="DF28" i="6"/>
  <c r="DF12" i="6"/>
  <c r="DE12" i="6"/>
  <c r="DC34" i="6"/>
  <c r="DD34" i="6"/>
  <c r="DD24" i="6"/>
  <c r="DC24" i="6"/>
  <c r="DD16" i="6"/>
  <c r="DC16" i="6"/>
  <c r="DC46" i="6"/>
  <c r="DD46" i="6"/>
  <c r="DD45" i="6"/>
  <c r="DC45" i="6"/>
  <c r="DD40" i="6"/>
  <c r="DC40" i="6"/>
  <c r="DC38" i="6"/>
  <c r="DD38" i="6"/>
  <c r="DD31" i="6"/>
  <c r="DC31" i="6"/>
  <c r="DD23" i="6"/>
  <c r="DC23" i="6"/>
  <c r="DD39" i="6"/>
  <c r="DC39" i="6"/>
  <c r="DC36" i="6"/>
  <c r="DD36" i="6"/>
  <c r="DC30" i="6"/>
  <c r="DD30" i="6"/>
  <c r="DD22" i="6"/>
  <c r="DC22" i="6"/>
  <c r="DD18" i="6"/>
  <c r="DC18" i="6"/>
  <c r="DC17" i="6"/>
  <c r="DD17" i="6"/>
  <c r="DD13" i="6"/>
  <c r="DC13" i="6"/>
  <c r="DD12" i="6"/>
  <c r="DC12" i="6"/>
  <c r="DD35" i="6"/>
  <c r="DC35" i="6"/>
  <c r="DD27" i="6"/>
  <c r="DC27" i="6"/>
  <c r="DD42" i="6"/>
  <c r="DC42" i="6"/>
  <c r="DD33" i="6"/>
  <c r="DC33" i="6"/>
  <c r="DD26" i="6"/>
  <c r="DC26" i="6"/>
  <c r="DD20" i="6"/>
  <c r="DC20" i="6"/>
  <c r="DC43" i="6"/>
  <c r="DD43" i="6"/>
  <c r="DD41" i="6"/>
  <c r="DC41" i="6"/>
  <c r="DD37" i="6"/>
  <c r="DC37" i="6"/>
  <c r="DD25" i="6"/>
  <c r="DC25" i="6"/>
  <c r="DC32" i="6"/>
  <c r="DD32" i="6"/>
  <c r="DD29" i="6"/>
  <c r="DC29" i="6"/>
  <c r="DD28" i="6"/>
  <c r="DC28" i="6"/>
  <c r="DC21" i="6"/>
  <c r="DD21" i="6"/>
  <c r="DD19" i="6"/>
  <c r="DC19" i="6"/>
  <c r="DC15" i="6"/>
  <c r="DD15" i="6"/>
  <c r="DD14" i="6"/>
  <c r="DC14" i="6"/>
  <c r="DD48" i="6"/>
  <c r="DC48" i="6"/>
  <c r="DD49" i="6"/>
  <c r="DC49" i="6"/>
  <c r="DD47" i="6"/>
  <c r="DC47" i="6"/>
  <c r="DD44" i="6"/>
  <c r="DC44" i="6"/>
  <c r="DB16" i="6"/>
  <c r="DA16" i="6"/>
  <c r="DB48" i="6"/>
  <c r="DA48" i="6"/>
  <c r="DB40" i="6"/>
  <c r="DA40" i="6"/>
  <c r="DA33" i="6"/>
  <c r="DB33" i="6"/>
  <c r="DA23" i="6"/>
  <c r="DB23" i="6"/>
  <c r="DA15" i="6"/>
  <c r="DB15" i="6"/>
  <c r="DB44" i="6"/>
  <c r="DA44" i="6"/>
  <c r="DA39" i="6"/>
  <c r="DB39" i="6"/>
  <c r="DB38" i="6"/>
  <c r="DA38" i="6"/>
  <c r="DA27" i="6"/>
  <c r="DB27" i="6"/>
  <c r="DA22" i="6"/>
  <c r="DB22" i="6"/>
  <c r="DA18" i="6"/>
  <c r="DB18" i="6"/>
  <c r="DA17" i="6"/>
  <c r="DB17" i="6"/>
  <c r="DB49" i="6"/>
  <c r="DA49" i="6"/>
  <c r="DA32" i="6"/>
  <c r="DB32" i="6"/>
  <c r="DA26" i="6"/>
  <c r="DB26" i="6"/>
  <c r="DA13" i="6"/>
  <c r="DB13" i="6"/>
  <c r="DB12" i="6"/>
  <c r="DA12" i="6"/>
  <c r="DA47" i="6"/>
  <c r="DB47" i="6"/>
  <c r="DB42" i="6"/>
  <c r="DA42" i="6"/>
  <c r="DA34" i="6"/>
  <c r="DB34" i="6"/>
  <c r="DB29" i="6"/>
  <c r="DA29" i="6"/>
  <c r="DA28" i="6"/>
  <c r="DB28" i="6"/>
  <c r="DB25" i="6"/>
  <c r="DA25" i="6"/>
  <c r="DB46" i="6"/>
  <c r="DA46" i="6"/>
  <c r="DA43" i="6"/>
  <c r="DB43" i="6"/>
  <c r="DB41" i="6"/>
  <c r="DA41" i="6"/>
  <c r="DA36" i="6"/>
  <c r="DB36" i="6"/>
  <c r="DA14" i="6"/>
  <c r="DB14" i="6"/>
  <c r="DA45" i="6"/>
  <c r="DB45" i="6"/>
  <c r="DB35" i="6"/>
  <c r="DA35" i="6"/>
  <c r="DA31" i="6"/>
  <c r="DB31" i="6"/>
  <c r="DA21" i="6"/>
  <c r="DB21" i="6"/>
  <c r="DA37" i="6"/>
  <c r="DB37" i="6"/>
  <c r="DB30" i="6"/>
  <c r="DA30" i="6"/>
  <c r="DA20" i="6"/>
  <c r="DB20" i="6"/>
  <c r="DA19" i="6"/>
  <c r="DB19" i="6"/>
  <c r="DA24" i="6"/>
  <c r="DB24" i="6"/>
  <c r="Y49" i="6"/>
  <c r="BF49" i="6" s="1"/>
  <c r="Y45" i="6"/>
  <c r="BF45" i="6" s="1"/>
  <c r="AD45" i="6"/>
  <c r="AE45" i="6" s="1"/>
  <c r="Y28" i="6"/>
  <c r="BF28" i="6" s="1"/>
  <c r="AD28" i="6"/>
  <c r="Y39" i="6"/>
  <c r="BF39" i="6" s="1"/>
  <c r="Y30" i="6"/>
  <c r="BF30" i="6" s="1"/>
  <c r="AD30" i="6"/>
  <c r="Y18" i="6"/>
  <c r="BF18" i="6" s="1"/>
  <c r="Y14" i="6"/>
  <c r="BF14" i="6" s="1"/>
  <c r="Y48" i="6"/>
  <c r="BF48" i="6" s="1"/>
  <c r="Y34" i="6"/>
  <c r="BF34" i="6" s="1"/>
  <c r="AA21" i="6"/>
  <c r="AB21" i="6" s="1"/>
  <c r="BW21" i="6"/>
  <c r="BX21" i="6" s="1"/>
  <c r="AA13" i="6"/>
  <c r="AB13" i="6" s="1"/>
  <c r="BW13" i="6"/>
  <c r="BX13" i="6" s="1"/>
  <c r="BB13" i="6"/>
  <c r="BI13" i="6"/>
  <c r="BE19" i="6"/>
  <c r="BJ19" i="6"/>
  <c r="BN19" i="6"/>
  <c r="Y19" i="6"/>
  <c r="BF19" i="6" s="1"/>
  <c r="BC19" i="6"/>
  <c r="BH19" i="6"/>
  <c r="BL19" i="6"/>
  <c r="BC15" i="6"/>
  <c r="BJ15" i="6"/>
  <c r="BG15" i="6"/>
  <c r="BL15" i="6"/>
  <c r="AA42" i="6"/>
  <c r="AB42" i="6" s="1"/>
  <c r="BW42" i="6"/>
  <c r="BX42" i="6" s="1"/>
  <c r="Y17" i="6"/>
  <c r="BF17" i="6" s="1"/>
  <c r="BN12" i="6"/>
  <c r="AA33" i="6"/>
  <c r="AB33" i="6" s="1"/>
  <c r="BW33" i="6"/>
  <c r="BX33" i="6" s="1"/>
  <c r="BE24" i="6"/>
  <c r="BJ24" i="6"/>
  <c r="BN24" i="6"/>
  <c r="BC24" i="6"/>
  <c r="BH24" i="6"/>
  <c r="BL24" i="6"/>
  <c r="AD24" i="6"/>
  <c r="BI24" i="6"/>
  <c r="BD24" i="6"/>
  <c r="BM24" i="6"/>
  <c r="BD42" i="6"/>
  <c r="BL42" i="6"/>
  <c r="BI42" i="6"/>
  <c r="BJ42" i="6"/>
  <c r="BE42" i="6"/>
  <c r="BD33" i="6"/>
  <c r="BI33" i="6"/>
  <c r="BN33" i="6"/>
  <c r="BL33" i="6"/>
  <c r="BE33" i="6"/>
  <c r="BJ33" i="6"/>
  <c r="AD26" i="6"/>
  <c r="BN26" i="6"/>
  <c r="BB43" i="6"/>
  <c r="BG43" i="6"/>
  <c r="BK43" i="6"/>
  <c r="Y43" i="6"/>
  <c r="BF43" i="6" s="1"/>
  <c r="BD43" i="6"/>
  <c r="BI43" i="6"/>
  <c r="BM43" i="6"/>
  <c r="BW40" i="6"/>
  <c r="BX40" i="6" s="1"/>
  <c r="BD40" i="6"/>
  <c r="BK40" i="6"/>
  <c r="BJ38" i="6"/>
  <c r="BE38" i="6"/>
  <c r="BM38" i="6"/>
  <c r="AA31" i="6"/>
  <c r="AB31" i="6" s="1"/>
  <c r="BW31" i="6"/>
  <c r="BX31" i="6" s="1"/>
  <c r="AA29" i="6"/>
  <c r="AB29" i="6" s="1"/>
  <c r="BW29" i="6"/>
  <c r="BX29" i="6" s="1"/>
  <c r="BH27" i="6"/>
  <c r="BE27" i="6"/>
  <c r="BL27" i="6"/>
  <c r="BC37" i="6"/>
  <c r="BB37" i="6"/>
  <c r="BG37" i="6"/>
  <c r="BK37" i="6"/>
  <c r="Y37" i="6"/>
  <c r="BF37" i="6" s="1"/>
  <c r="BE37" i="6"/>
  <c r="BI37" i="6"/>
  <c r="BM37" i="6"/>
  <c r="AA32" i="6"/>
  <c r="AB32" i="6" s="1"/>
  <c r="BW32" i="6"/>
  <c r="BX32" i="6" s="1"/>
  <c r="BB31" i="6"/>
  <c r="BG31" i="6"/>
  <c r="BL31" i="6"/>
  <c r="BD31" i="6"/>
  <c r="BJ31" i="6"/>
  <c r="AA27" i="6"/>
  <c r="AB27" i="6" s="1"/>
  <c r="BW27" i="6"/>
  <c r="BX27" i="6" s="1"/>
  <c r="Y46" i="6"/>
  <c r="BF46" i="6" s="1"/>
  <c r="BL45" i="6"/>
  <c r="BH45" i="6"/>
  <c r="Y36" i="6"/>
  <c r="BF36" i="6" s="1"/>
  <c r="Y25" i="6"/>
  <c r="BF25" i="6" s="1"/>
  <c r="BN22" i="6"/>
  <c r="Y44" i="6"/>
  <c r="BF44" i="6" s="1"/>
  <c r="BK36" i="6"/>
  <c r="BE36" i="6"/>
  <c r="AA37" i="6"/>
  <c r="AB37" i="6" s="1"/>
  <c r="BW37" i="6"/>
  <c r="BX37" i="6" s="1"/>
  <c r="AA46" i="6"/>
  <c r="AB46" i="6" s="1"/>
  <c r="BW46" i="6"/>
  <c r="BX46" i="6" s="1"/>
  <c r="BE47" i="6"/>
  <c r="BI47" i="6"/>
  <c r="BM47" i="6"/>
  <c r="BD47" i="6"/>
  <c r="BH47" i="6"/>
  <c r="BL47" i="6"/>
  <c r="BN47" i="6"/>
  <c r="BC47" i="6"/>
  <c r="BK47" i="6"/>
  <c r="BD41" i="6"/>
  <c r="BH41" i="6"/>
  <c r="BL41" i="6"/>
  <c r="BB41" i="6"/>
  <c r="BG41" i="6"/>
  <c r="BM41" i="6"/>
  <c r="BK41" i="6"/>
  <c r="BJ41" i="6"/>
  <c r="BI41" i="6"/>
  <c r="BD48" i="6"/>
  <c r="BH48" i="6"/>
  <c r="BL48" i="6"/>
  <c r="BC48" i="6"/>
  <c r="BG48" i="6"/>
  <c r="BK48" i="6"/>
  <c r="BM44" i="6"/>
  <c r="BE44" i="6"/>
  <c r="AA43" i="6"/>
  <c r="BW43" i="6"/>
  <c r="BX43" i="6" s="1"/>
  <c r="BD44" i="6"/>
  <c r="BH44" i="6"/>
  <c r="BL44" i="6"/>
  <c r="BC44" i="6"/>
  <c r="BG44" i="6"/>
  <c r="BK44" i="6"/>
  <c r="BE40" i="6"/>
  <c r="BI40" i="6"/>
  <c r="BM40" i="6"/>
  <c r="BC40" i="6"/>
  <c r="BH40" i="6"/>
  <c r="BN40" i="6"/>
  <c r="BB40" i="6"/>
  <c r="BG40" i="6"/>
  <c r="BL40" i="6"/>
  <c r="BD29" i="6"/>
  <c r="BH29" i="6"/>
  <c r="BL29" i="6"/>
  <c r="BC29" i="6"/>
  <c r="BG29" i="6"/>
  <c r="BK29" i="6"/>
  <c r="BB29" i="6"/>
  <c r="BJ29" i="6"/>
  <c r="BI29" i="6"/>
  <c r="BN29" i="6"/>
  <c r="BM29" i="6"/>
  <c r="BD23" i="6"/>
  <c r="BH23" i="6"/>
  <c r="BL23" i="6"/>
  <c r="BC23" i="6"/>
  <c r="BG23" i="6"/>
  <c r="BK23" i="6"/>
  <c r="BE23" i="6"/>
  <c r="BM23" i="6"/>
  <c r="BB23" i="6"/>
  <c r="BJ23" i="6"/>
  <c r="BI23" i="6"/>
  <c r="BN23" i="6"/>
  <c r="BM46" i="6"/>
  <c r="BI46" i="6"/>
  <c r="BE46" i="6"/>
  <c r="BM42" i="6"/>
  <c r="BH42" i="6"/>
  <c r="BB42" i="6"/>
  <c r="BW39" i="6"/>
  <c r="BX39" i="6" s="1"/>
  <c r="BN38" i="6"/>
  <c r="BI38" i="6"/>
  <c r="BD38" i="6"/>
  <c r="BD32" i="6"/>
  <c r="BH32" i="6"/>
  <c r="BL32" i="6"/>
  <c r="BB32" i="6"/>
  <c r="BG32" i="6"/>
  <c r="BM32" i="6"/>
  <c r="BC32" i="6"/>
  <c r="BJ32" i="6"/>
  <c r="BI32" i="6"/>
  <c r="BC42" i="6"/>
  <c r="BG42" i="6"/>
  <c r="BC38" i="6"/>
  <c r="BG38" i="6"/>
  <c r="BK38" i="6"/>
  <c r="BM36" i="6"/>
  <c r="BG36" i="6"/>
  <c r="BB36" i="6"/>
  <c r="BJ35" i="6"/>
  <c r="BC35" i="6"/>
  <c r="BW30" i="6"/>
  <c r="BX30" i="6" s="1"/>
  <c r="BE26" i="6"/>
  <c r="BI26" i="6"/>
  <c r="BM26" i="6"/>
  <c r="BD26" i="6"/>
  <c r="BH26" i="6"/>
  <c r="BL26" i="6"/>
  <c r="BC26" i="6"/>
  <c r="BK26" i="6"/>
  <c r="BB26" i="6"/>
  <c r="BJ26" i="6"/>
  <c r="BG26" i="6"/>
  <c r="BD36" i="6"/>
  <c r="BH36" i="6"/>
  <c r="BL36" i="6"/>
  <c r="Y35" i="6"/>
  <c r="BF35" i="6" s="1"/>
  <c r="BE35" i="6"/>
  <c r="BI35" i="6"/>
  <c r="BM35" i="6"/>
  <c r="BB35" i="6"/>
  <c r="BG35" i="6"/>
  <c r="BL35" i="6"/>
  <c r="AA34" i="6"/>
  <c r="AB34" i="6" s="1"/>
  <c r="BW34" i="6"/>
  <c r="BX34" i="6" s="1"/>
  <c r="BC33" i="6"/>
  <c r="BG33" i="6"/>
  <c r="BK33" i="6"/>
  <c r="AA25" i="6"/>
  <c r="AB25" i="6" s="1"/>
  <c r="BW25" i="6"/>
  <c r="BX25" i="6" s="1"/>
  <c r="BM31" i="6"/>
  <c r="BI31" i="6"/>
  <c r="BE31" i="6"/>
  <c r="BW28" i="6"/>
  <c r="BX28" i="6" s="1"/>
  <c r="BN27" i="6"/>
  <c r="BI27" i="6"/>
  <c r="BD27" i="6"/>
  <c r="Y22" i="6"/>
  <c r="BF22" i="6" s="1"/>
  <c r="BE22" i="6"/>
  <c r="BI22" i="6"/>
  <c r="BM22" i="6"/>
  <c r="BD22" i="6"/>
  <c r="BH22" i="6"/>
  <c r="BL22" i="6"/>
  <c r="BC27" i="6"/>
  <c r="BG27" i="6"/>
  <c r="BK27" i="6"/>
  <c r="BM25" i="6"/>
  <c r="BI25" i="6"/>
  <c r="BE25" i="6"/>
  <c r="BI21" i="6"/>
  <c r="BD21" i="6"/>
  <c r="BH21" i="6"/>
  <c r="BL21" i="6"/>
  <c r="BE21" i="6"/>
  <c r="BM21" i="6"/>
  <c r="BN21" i="6"/>
  <c r="BK21" i="6"/>
  <c r="BC21" i="6"/>
  <c r="AA15" i="6"/>
  <c r="AB15" i="6" s="1"/>
  <c r="BW15" i="6"/>
  <c r="BX15" i="6" s="1"/>
  <c r="BJ21" i="6"/>
  <c r="BB21" i="6"/>
  <c r="AA17" i="6"/>
  <c r="BW17" i="6"/>
  <c r="BX17" i="6" s="1"/>
  <c r="BD16" i="6"/>
  <c r="BH16" i="6"/>
  <c r="BL16" i="6"/>
  <c r="AA18" i="6"/>
  <c r="AB18" i="6" s="1"/>
  <c r="BM20" i="6"/>
  <c r="BI20" i="6"/>
  <c r="BE20" i="6"/>
  <c r="BM17" i="6"/>
  <c r="BH17" i="6"/>
  <c r="BB17" i="6"/>
  <c r="BK16" i="6"/>
  <c r="BJ13" i="6"/>
  <c r="Y12" i="6"/>
  <c r="BF12" i="6" s="1"/>
  <c r="BE12" i="6"/>
  <c r="BI12" i="6"/>
  <c r="BM12" i="6"/>
  <c r="BD12" i="6"/>
  <c r="BH12" i="6"/>
  <c r="BL12" i="6"/>
  <c r="BD13" i="6"/>
  <c r="BH13" i="6"/>
  <c r="BL13" i="6"/>
  <c r="BC13" i="6"/>
  <c r="BG13" i="6"/>
  <c r="BK13" i="6"/>
  <c r="BC17" i="6"/>
  <c r="BG17" i="6"/>
  <c r="BK17" i="6"/>
  <c r="BM16" i="6"/>
  <c r="BG16" i="6"/>
  <c r="BB16" i="6"/>
  <c r="BM13" i="6"/>
  <c r="BE13" i="6"/>
  <c r="BM15" i="6"/>
  <c r="BI15" i="6"/>
  <c r="BE15" i="6"/>
  <c r="CU12" i="6"/>
  <c r="CU16" i="6"/>
  <c r="CU13" i="6"/>
  <c r="CU23" i="6"/>
  <c r="CU32" i="6"/>
  <c r="CU38" i="6"/>
  <c r="CU22" i="6"/>
  <c r="CU33" i="6"/>
  <c r="CU17" i="6"/>
  <c r="CU44" i="6"/>
  <c r="CU31" i="6"/>
  <c r="CU48" i="6"/>
  <c r="CU36" i="6"/>
  <c r="CU40" i="6"/>
  <c r="CU18" i="6"/>
  <c r="CU35" i="6"/>
  <c r="CU29" i="6"/>
  <c r="CU26" i="6"/>
  <c r="CU42" i="6"/>
  <c r="CU27" i="6"/>
  <c r="CU41" i="6"/>
  <c r="AB43" i="6" l="1"/>
  <c r="AD43" i="6" s="1"/>
  <c r="AE43" i="6" s="1"/>
  <c r="AB17" i="6"/>
  <c r="AD17" i="6" s="1"/>
  <c r="AE17" i="6" s="1"/>
  <c r="AD48" i="6"/>
  <c r="AE48" i="6" s="1"/>
  <c r="AD39" i="6"/>
  <c r="AE39" i="6" s="1"/>
  <c r="AD49" i="6"/>
  <c r="AE49" i="6" s="1"/>
  <c r="AD36" i="6"/>
  <c r="AE36" i="6" s="1"/>
  <c r="AD35" i="6"/>
  <c r="AE35" i="6" s="1"/>
  <c r="AD14" i="6"/>
  <c r="AE14" i="6" s="1"/>
  <c r="AD19" i="6"/>
  <c r="AE19" i="6" s="1"/>
  <c r="AD22" i="6"/>
  <c r="AE22" i="6" s="1"/>
  <c r="AD12" i="6"/>
  <c r="AE12" i="6" s="1"/>
  <c r="AD32" i="6"/>
  <c r="AE32" i="6" s="1"/>
  <c r="AD44" i="6"/>
  <c r="AE44" i="6" s="1"/>
  <c r="AD34" i="6"/>
  <c r="AE34" i="6" s="1"/>
  <c r="Y33" i="6"/>
  <c r="BF33" i="6" s="1"/>
  <c r="Y42" i="6"/>
  <c r="BF42" i="6" s="1"/>
  <c r="AD42" i="6"/>
  <c r="Y29" i="6"/>
  <c r="BF29" i="6" s="1"/>
  <c r="AD29" i="6"/>
  <c r="Y27" i="6"/>
  <c r="BF27" i="6" s="1"/>
  <c r="Y15" i="6"/>
  <c r="BF15" i="6" s="1"/>
  <c r="Y13" i="6"/>
  <c r="BF13" i="6" s="1"/>
  <c r="Y38" i="6"/>
  <c r="BF38" i="6" s="1"/>
  <c r="AE28" i="6"/>
  <c r="AE26" i="6"/>
  <c r="AE30" i="6"/>
  <c r="Y20" i="6"/>
  <c r="BF20" i="6" s="1"/>
  <c r="Y26" i="6"/>
  <c r="BF26" i="6" s="1"/>
  <c r="AE24" i="6"/>
  <c r="Y23" i="6"/>
  <c r="BF23" i="6" s="1"/>
  <c r="Y24" i="6"/>
  <c r="BF24" i="6" s="1"/>
  <c r="Y16" i="6"/>
  <c r="BF16" i="6" s="1"/>
  <c r="Y31" i="6"/>
  <c r="BF31" i="6" s="1"/>
  <c r="Y40" i="6"/>
  <c r="BF40" i="6" s="1"/>
  <c r="Y41" i="6"/>
  <c r="BF41" i="6" s="1"/>
  <c r="Y32" i="6"/>
  <c r="BF32" i="6" s="1"/>
  <c r="Y47" i="6"/>
  <c r="BF47" i="6" s="1"/>
  <c r="Y21" i="6"/>
  <c r="BF21" i="6" s="1"/>
  <c r="AD38" i="6" l="1"/>
  <c r="AE38" i="6" s="1"/>
  <c r="AD40" i="6"/>
  <c r="AE40" i="6" s="1"/>
  <c r="AD33" i="6"/>
  <c r="AE33" i="6" s="1"/>
  <c r="AD47" i="6"/>
  <c r="AE47" i="6" s="1"/>
  <c r="AD37" i="6"/>
  <c r="AE37" i="6" s="1"/>
  <c r="AD41" i="6"/>
  <c r="AE41" i="6" s="1"/>
  <c r="AD31" i="6"/>
  <c r="AE31" i="6" s="1"/>
  <c r="AD25" i="6"/>
  <c r="AE25" i="6" s="1"/>
  <c r="AD15" i="6"/>
  <c r="AE15" i="6" s="1"/>
  <c r="AD27" i="6"/>
  <c r="AE27" i="6" s="1"/>
  <c r="AD18" i="6"/>
  <c r="AE18" i="6" s="1"/>
  <c r="AD16" i="6"/>
  <c r="AE16" i="6" s="1"/>
  <c r="AD20" i="6"/>
  <c r="AE20" i="6" s="1"/>
  <c r="AD21" i="6"/>
  <c r="AE21" i="6" s="1"/>
  <c r="AD13" i="6"/>
  <c r="AE13" i="6" s="1"/>
  <c r="AD23" i="6"/>
  <c r="AE23" i="6" s="1"/>
  <c r="AD46" i="6"/>
  <c r="AE46" i="6" s="1"/>
  <c r="AE29" i="6"/>
  <c r="AE42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CS11" i="6"/>
  <c r="CU11" i="6"/>
  <c r="DF11" i="6" l="1"/>
  <c r="DE11" i="6"/>
  <c r="DC11" i="6"/>
  <c r="DD11" i="6"/>
  <c r="DA11" i="6"/>
  <c r="DB11" i="6"/>
  <c r="CZ8" i="6"/>
  <c r="CY8" i="6"/>
  <c r="CX8" i="6"/>
  <c r="CW8" i="6"/>
  <c r="CV8" i="6"/>
  <c r="CZ7" i="6"/>
  <c r="CY7" i="6"/>
  <c r="CX7" i="6"/>
  <c r="CW7" i="6"/>
  <c r="CV7" i="6"/>
  <c r="CZ6" i="6"/>
  <c r="CY6" i="6"/>
  <c r="CX6" i="6"/>
  <c r="CW6" i="6"/>
  <c r="CV6" i="6"/>
  <c r="AC4" i="6"/>
  <c r="AB4" i="6"/>
  <c r="Z4" i="6"/>
  <c r="Y4" i="6"/>
  <c r="AD4" i="6"/>
  <c r="AA4" i="6"/>
  <c r="AE4" i="6" l="1"/>
  <c r="AO3" i="6"/>
  <c r="AP3" i="6"/>
  <c r="AQ3" i="6"/>
  <c r="AR3" i="6"/>
  <c r="AS3" i="6"/>
  <c r="AT3" i="6"/>
  <c r="AO4" i="6"/>
  <c r="AP4" i="6"/>
  <c r="AQ4" i="6"/>
  <c r="AR4" i="6"/>
  <c r="AS4" i="6"/>
  <c r="AT4" i="6"/>
  <c r="AO5" i="6"/>
  <c r="AP5" i="6"/>
  <c r="AQ5" i="6"/>
  <c r="AR5" i="6"/>
  <c r="AS5" i="6"/>
  <c r="AT5" i="6"/>
  <c r="AI3" i="6"/>
  <c r="AJ3" i="6"/>
  <c r="AK3" i="6"/>
  <c r="AL3" i="6"/>
  <c r="AM3" i="6"/>
  <c r="AN3" i="6"/>
  <c r="AI4" i="6"/>
  <c r="AJ4" i="6"/>
  <c r="AK4" i="6"/>
  <c r="AL4" i="6"/>
  <c r="AM4" i="6"/>
  <c r="AN4" i="6"/>
  <c r="AI5" i="6"/>
  <c r="AJ5" i="6"/>
  <c r="AK5" i="6"/>
  <c r="AL5" i="6"/>
  <c r="AM5" i="6"/>
  <c r="AN5" i="6"/>
  <c r="AH3" i="6"/>
  <c r="AH4" i="6"/>
  <c r="CP11" i="6"/>
  <c r="CQ11" i="6" s="1"/>
  <c r="CI11" i="6"/>
  <c r="CH11" i="6"/>
  <c r="CG11" i="6"/>
  <c r="CF11" i="6"/>
  <c r="CE11" i="6"/>
  <c r="AA11" i="6"/>
  <c r="AB11" i="6" s="1"/>
  <c r="BL11" i="6"/>
  <c r="BN10" i="6"/>
  <c r="CZ10" i="6" s="1"/>
  <c r="BM10" i="6"/>
  <c r="CY10" i="6" s="1"/>
  <c r="BL10" i="6"/>
  <c r="BK10" i="6"/>
  <c r="BJ10" i="6"/>
  <c r="BI10" i="6"/>
  <c r="BH10" i="6"/>
  <c r="BG10" i="6"/>
  <c r="BF10" i="6"/>
  <c r="BE10" i="6"/>
  <c r="CW10" i="6" s="1"/>
  <c r="BD10" i="6"/>
  <c r="BC10" i="6"/>
  <c r="BB10" i="6"/>
  <c r="BY117" i="6" l="1"/>
  <c r="BY119" i="6"/>
  <c r="BY116" i="6"/>
  <c r="BY118" i="6"/>
  <c r="BY120" i="6"/>
  <c r="CV10" i="6"/>
  <c r="CX10" i="6"/>
  <c r="BY86" i="6"/>
  <c r="BY87" i="6"/>
  <c r="BY98" i="6"/>
  <c r="BY90" i="6"/>
  <c r="BY91" i="6"/>
  <c r="BY56" i="6"/>
  <c r="BY78" i="6"/>
  <c r="BY82" i="6"/>
  <c r="BY67" i="6"/>
  <c r="BY57" i="6"/>
  <c r="BY88" i="6"/>
  <c r="BY89" i="6"/>
  <c r="BY68" i="6"/>
  <c r="BY92" i="6"/>
  <c r="BY81" i="6"/>
  <c r="BY73" i="6"/>
  <c r="BY83" i="6"/>
  <c r="BY69" i="6"/>
  <c r="BY97" i="6"/>
  <c r="BY94" i="6"/>
  <c r="BY93" i="6"/>
  <c r="BY54" i="6"/>
  <c r="BY55" i="6"/>
  <c r="BY96" i="6"/>
  <c r="BY85" i="6"/>
  <c r="BY72" i="6"/>
  <c r="BY84" i="6"/>
  <c r="BY95" i="6"/>
  <c r="BY75" i="6"/>
  <c r="BY77" i="6"/>
  <c r="BY79" i="6"/>
  <c r="BY80" i="6"/>
  <c r="BY76" i="6"/>
  <c r="BI11" i="6"/>
  <c r="BK11" i="6"/>
  <c r="BE11" i="6"/>
  <c r="BM11" i="6"/>
  <c r="BG11" i="6"/>
  <c r="BW11" i="6"/>
  <c r="BX11" i="6" s="1"/>
  <c r="AH5" i="6"/>
  <c r="BB11" i="6"/>
  <c r="BJ11" i="6"/>
  <c r="BN11" i="6"/>
  <c r="BD11" i="6"/>
  <c r="BH11" i="6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6" i="3"/>
  <c r="BY26" i="6"/>
  <c r="BY25" i="6"/>
  <c r="BY24" i="6"/>
  <c r="C27" i="3" l="1"/>
  <c r="E27" i="3"/>
  <c r="F27" i="3"/>
  <c r="C26" i="3"/>
  <c r="F26" i="3"/>
  <c r="E26" i="3"/>
  <c r="C18" i="3"/>
  <c r="F18" i="3"/>
  <c r="E18" i="3"/>
  <c r="C10" i="3"/>
  <c r="E10" i="3"/>
  <c r="F10" i="3"/>
  <c r="C33" i="3"/>
  <c r="E33" i="3"/>
  <c r="F33" i="3"/>
  <c r="C25" i="3"/>
  <c r="E25" i="3"/>
  <c r="F25" i="3"/>
  <c r="C17" i="3"/>
  <c r="E17" i="3"/>
  <c r="F17" i="3"/>
  <c r="C9" i="3"/>
  <c r="F9" i="3"/>
  <c r="E9" i="3"/>
  <c r="C11" i="3"/>
  <c r="F11" i="3"/>
  <c r="E11" i="3"/>
  <c r="C32" i="3"/>
  <c r="F32" i="3"/>
  <c r="E32" i="3"/>
  <c r="C24" i="3"/>
  <c r="F24" i="3"/>
  <c r="E24" i="3"/>
  <c r="C16" i="3"/>
  <c r="F16" i="3"/>
  <c r="E16" i="3"/>
  <c r="C8" i="3"/>
  <c r="F8" i="3"/>
  <c r="E8" i="3"/>
  <c r="C31" i="3"/>
  <c r="F31" i="3"/>
  <c r="E31" i="3"/>
  <c r="C23" i="3"/>
  <c r="F23" i="3"/>
  <c r="E23" i="3"/>
  <c r="C15" i="3"/>
  <c r="F15" i="3"/>
  <c r="E15" i="3"/>
  <c r="C7" i="3"/>
  <c r="E7" i="3"/>
  <c r="F7" i="3"/>
  <c r="C30" i="3"/>
  <c r="F30" i="3"/>
  <c r="E30" i="3"/>
  <c r="C22" i="3"/>
  <c r="F22" i="3"/>
  <c r="E22" i="3"/>
  <c r="C14" i="3"/>
  <c r="F14" i="3"/>
  <c r="E14" i="3"/>
  <c r="C19" i="3"/>
  <c r="E19" i="3"/>
  <c r="F19" i="3"/>
  <c r="C6" i="3"/>
  <c r="E6" i="3"/>
  <c r="F6" i="3"/>
  <c r="C29" i="3"/>
  <c r="E29" i="3"/>
  <c r="F29" i="3"/>
  <c r="C21" i="3"/>
  <c r="E21" i="3"/>
  <c r="F21" i="3"/>
  <c r="C13" i="3"/>
  <c r="E13" i="3"/>
  <c r="F13" i="3"/>
  <c r="C28" i="3"/>
  <c r="F28" i="3"/>
  <c r="E28" i="3"/>
  <c r="C20" i="3"/>
  <c r="F20" i="3"/>
  <c r="E20" i="3"/>
  <c r="C12" i="3"/>
  <c r="F12" i="3"/>
  <c r="E12" i="3"/>
  <c r="AD11" i="6"/>
  <c r="AE11" i="6" s="1"/>
  <c r="CY5" i="6"/>
  <c r="CX5" i="6"/>
  <c r="CW5" i="6"/>
  <c r="CZ5" i="6"/>
  <c r="CV5" i="6"/>
  <c r="AO6" i="6"/>
  <c r="AS6" i="6"/>
  <c r="AK6" i="6"/>
  <c r="AP6" i="6"/>
  <c r="AT6" i="6"/>
  <c r="AL6" i="6"/>
  <c r="AQ6" i="6"/>
  <c r="AI6" i="6"/>
  <c r="AM6" i="6"/>
  <c r="AH6" i="6"/>
  <c r="AR6" i="6"/>
  <c r="AJ6" i="6"/>
  <c r="AN6" i="6"/>
  <c r="CZ4" i="6"/>
  <c r="CV4" i="6"/>
  <c r="CX4" i="6"/>
  <c r="CW4" i="6"/>
  <c r="CY4" i="6"/>
  <c r="AR7" i="6"/>
  <c r="AL7" i="6"/>
  <c r="AT7" i="6"/>
  <c r="AN7" i="6"/>
  <c r="AK7" i="6"/>
  <c r="AO7" i="6"/>
  <c r="AS7" i="6"/>
  <c r="AI7" i="6"/>
  <c r="AM7" i="6"/>
  <c r="AP7" i="6"/>
  <c r="AJ7" i="6"/>
  <c r="AH7" i="6"/>
  <c r="AQ7" i="6"/>
  <c r="Y11" i="6"/>
  <c r="BF11" i="6" s="1"/>
  <c r="BV105" i="6" l="1"/>
  <c r="BV111" i="6"/>
  <c r="BV106" i="6"/>
  <c r="BV119" i="6"/>
  <c r="BV118" i="6"/>
  <c r="BV103" i="6"/>
  <c r="BV110" i="6"/>
  <c r="BV120" i="6"/>
  <c r="AF116" i="6"/>
  <c r="AF119" i="6"/>
  <c r="BV109" i="6"/>
  <c r="AF120" i="6"/>
  <c r="AF117" i="6"/>
  <c r="BV114" i="6"/>
  <c r="BV104" i="6"/>
  <c r="BV115" i="6"/>
  <c r="BV112" i="6"/>
  <c r="BV107" i="6"/>
  <c r="BV113" i="6"/>
  <c r="AF118" i="6"/>
  <c r="BV108" i="6"/>
  <c r="BV102" i="6"/>
  <c r="BV116" i="6"/>
  <c r="BV117" i="6"/>
  <c r="BV101" i="6"/>
  <c r="AF105" i="6"/>
  <c r="AF111" i="6"/>
  <c r="AF113" i="6"/>
  <c r="AF103" i="6"/>
  <c r="AF101" i="6"/>
  <c r="AF110" i="6"/>
  <c r="AF108" i="6"/>
  <c r="AF106" i="6"/>
  <c r="AF107" i="6"/>
  <c r="AF114" i="6"/>
  <c r="AF104" i="6"/>
  <c r="AF112" i="6"/>
  <c r="AF109" i="6"/>
  <c r="AF115" i="6"/>
  <c r="AF102" i="6"/>
  <c r="BV50" i="6"/>
  <c r="BV64" i="6"/>
  <c r="BV51" i="6"/>
  <c r="BV67" i="6"/>
  <c r="BV60" i="6"/>
  <c r="BV56" i="6"/>
  <c r="BV52" i="6"/>
  <c r="BV69" i="6"/>
  <c r="BV91" i="6"/>
  <c r="BV81" i="6"/>
  <c r="BV73" i="6"/>
  <c r="BV92" i="6"/>
  <c r="BV87" i="6"/>
  <c r="BV57" i="6"/>
  <c r="BV78" i="6"/>
  <c r="BV59" i="6"/>
  <c r="BV63" i="6"/>
  <c r="BV74" i="6"/>
  <c r="BV96" i="6"/>
  <c r="BV85" i="6"/>
  <c r="BV83" i="6"/>
  <c r="BV76" i="6"/>
  <c r="BV79" i="6"/>
  <c r="BV71" i="6"/>
  <c r="BV53" i="6"/>
  <c r="BV65" i="6"/>
  <c r="BV80" i="6"/>
  <c r="BV89" i="6"/>
  <c r="BV75" i="6"/>
  <c r="BV82" i="6"/>
  <c r="BV55" i="6"/>
  <c r="BV66" i="6"/>
  <c r="BV97" i="6"/>
  <c r="BV93" i="6"/>
  <c r="BV100" i="6"/>
  <c r="BV99" i="6"/>
  <c r="BV62" i="6"/>
  <c r="BV84" i="6"/>
  <c r="BV94" i="6"/>
  <c r="BV77" i="6"/>
  <c r="BV68" i="6"/>
  <c r="BV58" i="6"/>
  <c r="BV70" i="6"/>
  <c r="BV90" i="6"/>
  <c r="BV72" i="6"/>
  <c r="BV54" i="6"/>
  <c r="BV95" i="6"/>
  <c r="BV86" i="6"/>
  <c r="BV88" i="6"/>
  <c r="BV98" i="6"/>
  <c r="BV61" i="6"/>
  <c r="BV41" i="6"/>
  <c r="BV22" i="6"/>
  <c r="BV24" i="6"/>
  <c r="BV19" i="6"/>
  <c r="BV12" i="6"/>
  <c r="BV14" i="6"/>
  <c r="BV13" i="6"/>
  <c r="BV26" i="6"/>
  <c r="BV30" i="6"/>
  <c r="BV25" i="6"/>
  <c r="BV38" i="6"/>
  <c r="BV43" i="6"/>
  <c r="BV16" i="6"/>
  <c r="BV44" i="6"/>
  <c r="BV29" i="6"/>
  <c r="BV23" i="6"/>
  <c r="BV33" i="6"/>
  <c r="BV49" i="6"/>
  <c r="BV40" i="6"/>
  <c r="BV48" i="6"/>
  <c r="BV46" i="6"/>
  <c r="BV37" i="6"/>
  <c r="BV27" i="6"/>
  <c r="BV47" i="6"/>
  <c r="BV31" i="6"/>
  <c r="BV21" i="6"/>
  <c r="BV20" i="6"/>
  <c r="BV15" i="6"/>
  <c r="BV45" i="6"/>
  <c r="BV28" i="6"/>
  <c r="BV34" i="6"/>
  <c r="BV35" i="6"/>
  <c r="BV42" i="6"/>
  <c r="BV39" i="6"/>
  <c r="BV36" i="6"/>
  <c r="BV18" i="6"/>
  <c r="BV17" i="6"/>
  <c r="BV32" i="6"/>
  <c r="BV11" i="6"/>
  <c r="CR11" i="6" s="1"/>
  <c r="CR115" i="6" l="1"/>
  <c r="T115" i="6" s="1"/>
  <c r="AG115" i="6"/>
  <c r="AG116" i="6"/>
  <c r="CR116" i="6"/>
  <c r="CR104" i="6"/>
  <c r="T104" i="6" s="1"/>
  <c r="AG104" i="6"/>
  <c r="CR110" i="6"/>
  <c r="T110" i="6" s="1"/>
  <c r="AG110" i="6"/>
  <c r="AG102" i="6"/>
  <c r="CR102" i="6"/>
  <c r="T102" i="6" s="1"/>
  <c r="AG114" i="6"/>
  <c r="CR114" i="6"/>
  <c r="T114" i="6" s="1"/>
  <c r="AG103" i="6"/>
  <c r="CR103" i="6"/>
  <c r="T103" i="6" s="1"/>
  <c r="AG117" i="6"/>
  <c r="CR117" i="6"/>
  <c r="AG108" i="6"/>
  <c r="CR108" i="6"/>
  <c r="T108" i="6" s="1"/>
  <c r="AG118" i="6"/>
  <c r="CR118" i="6"/>
  <c r="AG119" i="6"/>
  <c r="CR119" i="6"/>
  <c r="CR120" i="6"/>
  <c r="AG120" i="6"/>
  <c r="CR113" i="6"/>
  <c r="T113" i="6" s="1"/>
  <c r="AG113" i="6"/>
  <c r="AG109" i="6"/>
  <c r="CR109" i="6"/>
  <c r="T109" i="6" s="1"/>
  <c r="CR106" i="6"/>
  <c r="T106" i="6" s="1"/>
  <c r="AG106" i="6"/>
  <c r="CR107" i="6"/>
  <c r="T107" i="6" s="1"/>
  <c r="AG107" i="6"/>
  <c r="CR111" i="6"/>
  <c r="T111" i="6" s="1"/>
  <c r="AG111" i="6"/>
  <c r="CR101" i="6"/>
  <c r="T101" i="6" s="1"/>
  <c r="AG101" i="6"/>
  <c r="AG112" i="6"/>
  <c r="CR112" i="6"/>
  <c r="T112" i="6" s="1"/>
  <c r="CR105" i="6"/>
  <c r="T105" i="6" s="1"/>
  <c r="AG105" i="6"/>
  <c r="AG86" i="6"/>
  <c r="CR86" i="6"/>
  <c r="AG94" i="6"/>
  <c r="CR94" i="6"/>
  <c r="AG55" i="6"/>
  <c r="CR55" i="6"/>
  <c r="AG80" i="6"/>
  <c r="CR80" i="6"/>
  <c r="AG79" i="6"/>
  <c r="CR79" i="6"/>
  <c r="AG59" i="6"/>
  <c r="CR59" i="6"/>
  <c r="CR64" i="6"/>
  <c r="AG64" i="6"/>
  <c r="AG70" i="6"/>
  <c r="CR70" i="6"/>
  <c r="AG82" i="6"/>
  <c r="CR82" i="6"/>
  <c r="AG65" i="6"/>
  <c r="CR65" i="6"/>
  <c r="AG78" i="6"/>
  <c r="CR78" i="6"/>
  <c r="AG73" i="6"/>
  <c r="CR73" i="6"/>
  <c r="AG91" i="6"/>
  <c r="CR91" i="6"/>
  <c r="AG60" i="6"/>
  <c r="CR60" i="6"/>
  <c r="CR98" i="6"/>
  <c r="AG98" i="6"/>
  <c r="CR95" i="6"/>
  <c r="AG95" i="6"/>
  <c r="AG90" i="6"/>
  <c r="CR90" i="6"/>
  <c r="AG58" i="6"/>
  <c r="CR58" i="6"/>
  <c r="AG84" i="6"/>
  <c r="CR84" i="6"/>
  <c r="CR99" i="6"/>
  <c r="AG99" i="6"/>
  <c r="AG85" i="6"/>
  <c r="CR85" i="6"/>
  <c r="AG92" i="6"/>
  <c r="CR92" i="6"/>
  <c r="AG69" i="6"/>
  <c r="CR69" i="6"/>
  <c r="CR67" i="6"/>
  <c r="AG67" i="6"/>
  <c r="AG72" i="6"/>
  <c r="CR72" i="6"/>
  <c r="AG77" i="6"/>
  <c r="CR77" i="6"/>
  <c r="CR62" i="6"/>
  <c r="AG62" i="6"/>
  <c r="AG93" i="6"/>
  <c r="CR93" i="6"/>
  <c r="AG50" i="6"/>
  <c r="CR50" i="6"/>
  <c r="AG61" i="6"/>
  <c r="CR61" i="6"/>
  <c r="CR97" i="6"/>
  <c r="AG97" i="6"/>
  <c r="AG53" i="6"/>
  <c r="CR53" i="6"/>
  <c r="AG76" i="6"/>
  <c r="CR76" i="6"/>
  <c r="AG74" i="6"/>
  <c r="CR74" i="6"/>
  <c r="AG87" i="6"/>
  <c r="CR87" i="6"/>
  <c r="AG88" i="6"/>
  <c r="CR88" i="6"/>
  <c r="AG54" i="6"/>
  <c r="CR54" i="6"/>
  <c r="CR68" i="6"/>
  <c r="AG68" i="6"/>
  <c r="CR100" i="6"/>
  <c r="AG100" i="6"/>
  <c r="AG66" i="6"/>
  <c r="CR66" i="6"/>
  <c r="AG75" i="6"/>
  <c r="CR75" i="6"/>
  <c r="AG89" i="6"/>
  <c r="CR89" i="6"/>
  <c r="AG71" i="6"/>
  <c r="CR71" i="6"/>
  <c r="AG83" i="6"/>
  <c r="CR83" i="6"/>
  <c r="CR96" i="6"/>
  <c r="AG96" i="6"/>
  <c r="CR63" i="6"/>
  <c r="AG63" i="6"/>
  <c r="AG57" i="6"/>
  <c r="CR57" i="6"/>
  <c r="AG81" i="6"/>
  <c r="CR81" i="6"/>
  <c r="CR52" i="6"/>
  <c r="AG52" i="6"/>
  <c r="AG56" i="6"/>
  <c r="CR56" i="6"/>
  <c r="CR51" i="6"/>
  <c r="AG51" i="6"/>
  <c r="BV3" i="6"/>
  <c r="AG11" i="6"/>
  <c r="AG32" i="6"/>
  <c r="CR32" i="6"/>
  <c r="T32" i="6" s="1"/>
  <c r="AG18" i="6"/>
  <c r="CR18" i="6"/>
  <c r="T18" i="6" s="1"/>
  <c r="AG39" i="6"/>
  <c r="CR39" i="6"/>
  <c r="T39" i="6" s="1"/>
  <c r="CR35" i="6"/>
  <c r="T35" i="6" s="1"/>
  <c r="AG35" i="6"/>
  <c r="AG15" i="6"/>
  <c r="CR15" i="6"/>
  <c r="T15" i="6" s="1"/>
  <c r="AG47" i="6"/>
  <c r="CR47" i="6"/>
  <c r="CR46" i="6"/>
  <c r="T46" i="6" s="1"/>
  <c r="AG46" i="6"/>
  <c r="CR23" i="6"/>
  <c r="T23" i="6" s="1"/>
  <c r="AG23" i="6"/>
  <c r="CR30" i="6"/>
  <c r="T30" i="6" s="1"/>
  <c r="AG30" i="6"/>
  <c r="AG26" i="6"/>
  <c r="CR26" i="6"/>
  <c r="T26" i="6" s="1"/>
  <c r="CR19" i="6"/>
  <c r="T19" i="6" s="1"/>
  <c r="AG19" i="6"/>
  <c r="AG42" i="6"/>
  <c r="CR42" i="6"/>
  <c r="T42" i="6" s="1"/>
  <c r="CR34" i="6"/>
  <c r="T34" i="6" s="1"/>
  <c r="AG34" i="6"/>
  <c r="CR28" i="6"/>
  <c r="T28" i="6" s="1"/>
  <c r="AG28" i="6"/>
  <c r="CR20" i="6"/>
  <c r="T20" i="6" s="1"/>
  <c r="AG20" i="6"/>
  <c r="CR27" i="6"/>
  <c r="T27" i="6" s="1"/>
  <c r="AG27" i="6"/>
  <c r="AG44" i="6"/>
  <c r="CR44" i="6"/>
  <c r="T44" i="6" s="1"/>
  <c r="AG38" i="6"/>
  <c r="CR38" i="6"/>
  <c r="T38" i="6" s="1"/>
  <c r="CR13" i="6"/>
  <c r="T13" i="6" s="1"/>
  <c r="AG13" i="6"/>
  <c r="CR24" i="6"/>
  <c r="T24" i="6" s="1"/>
  <c r="AG24" i="6"/>
  <c r="AG45" i="6"/>
  <c r="CR45" i="6"/>
  <c r="T45" i="6" s="1"/>
  <c r="CR21" i="6"/>
  <c r="T21" i="6" s="1"/>
  <c r="AG21" i="6"/>
  <c r="CR31" i="6"/>
  <c r="T31" i="6" s="1"/>
  <c r="AG31" i="6"/>
  <c r="AG48" i="6"/>
  <c r="CR48" i="6"/>
  <c r="AG49" i="6"/>
  <c r="CR49" i="6"/>
  <c r="AG33" i="6"/>
  <c r="CR33" i="6"/>
  <c r="T33" i="6" s="1"/>
  <c r="CR29" i="6"/>
  <c r="T29" i="6" s="1"/>
  <c r="AG29" i="6"/>
  <c r="CR16" i="6"/>
  <c r="T16" i="6" s="1"/>
  <c r="AG16" i="6"/>
  <c r="AG25" i="6"/>
  <c r="CR25" i="6"/>
  <c r="T25" i="6" s="1"/>
  <c r="CR14" i="6"/>
  <c r="T14" i="6" s="1"/>
  <c r="AG14" i="6"/>
  <c r="AG22" i="6"/>
  <c r="CR22" i="6"/>
  <c r="T22" i="6" s="1"/>
  <c r="AG17" i="6"/>
  <c r="CR17" i="6"/>
  <c r="T17" i="6" s="1"/>
  <c r="AG36" i="6"/>
  <c r="CR36" i="6"/>
  <c r="T36" i="6" s="1"/>
  <c r="AG37" i="6"/>
  <c r="CR37" i="6"/>
  <c r="T37" i="6" s="1"/>
  <c r="AG40" i="6"/>
  <c r="CR40" i="6"/>
  <c r="T40" i="6" s="1"/>
  <c r="AG43" i="6"/>
  <c r="CR43" i="6"/>
  <c r="T43" i="6" s="1"/>
  <c r="AG12" i="6"/>
  <c r="CR12" i="6"/>
  <c r="T12" i="6" s="1"/>
  <c r="CR41" i="6"/>
  <c r="AG41" i="6"/>
  <c r="CY3" i="6"/>
  <c r="CZ3" i="6"/>
  <c r="CX3" i="6"/>
  <c r="CW3" i="6"/>
  <c r="CV3" i="6"/>
  <c r="AQ8" i="6"/>
  <c r="AK8" i="6"/>
  <c r="AH8" i="6"/>
  <c r="AI8" i="6"/>
  <c r="AR8" i="6"/>
  <c r="AL8" i="6"/>
  <c r="AM8" i="6"/>
  <c r="AS8" i="6"/>
  <c r="AP8" i="6"/>
  <c r="AT8" i="6"/>
  <c r="AJ8" i="6"/>
  <c r="AN8" i="6"/>
  <c r="CW107" i="6" l="1"/>
  <c r="CW114" i="6"/>
  <c r="CW105" i="6"/>
  <c r="CW109" i="6"/>
  <c r="CW111" i="6"/>
  <c r="CW110" i="6"/>
  <c r="CW113" i="6"/>
  <c r="CW101" i="6"/>
  <c r="CW115" i="6"/>
  <c r="CW112" i="6"/>
  <c r="CW103" i="6"/>
  <c r="CW106" i="6"/>
  <c r="CW102" i="6"/>
  <c r="CW104" i="6"/>
  <c r="CW108" i="6"/>
  <c r="CX113" i="6"/>
  <c r="CX109" i="6"/>
  <c r="CX115" i="6"/>
  <c r="CX104" i="6"/>
  <c r="CX110" i="6"/>
  <c r="CX111" i="6"/>
  <c r="CX108" i="6"/>
  <c r="CX101" i="6"/>
  <c r="CX102" i="6"/>
  <c r="CX107" i="6"/>
  <c r="CX106" i="6"/>
  <c r="CX105" i="6"/>
  <c r="CX112" i="6"/>
  <c r="CX103" i="6"/>
  <c r="CX114" i="6"/>
  <c r="CZ109" i="6"/>
  <c r="CZ112" i="6"/>
  <c r="CZ108" i="6"/>
  <c r="CZ115" i="6"/>
  <c r="CZ102" i="6"/>
  <c r="CZ113" i="6"/>
  <c r="CZ104" i="6"/>
  <c r="CZ114" i="6"/>
  <c r="CZ111" i="6"/>
  <c r="CZ105" i="6"/>
  <c r="CZ106" i="6"/>
  <c r="CZ107" i="6"/>
  <c r="CZ103" i="6"/>
  <c r="CZ110" i="6"/>
  <c r="CZ101" i="6"/>
  <c r="CY111" i="6"/>
  <c r="CY112" i="6"/>
  <c r="CY102" i="6"/>
  <c r="CY106" i="6"/>
  <c r="CY108" i="6"/>
  <c r="CY104" i="6"/>
  <c r="CY105" i="6"/>
  <c r="CY103" i="6"/>
  <c r="CY113" i="6"/>
  <c r="CY101" i="6"/>
  <c r="CY115" i="6"/>
  <c r="CY107" i="6"/>
  <c r="CY114" i="6"/>
  <c r="CY109" i="6"/>
  <c r="CY110" i="6"/>
  <c r="CV105" i="6"/>
  <c r="CV102" i="6"/>
  <c r="CV113" i="6"/>
  <c r="CV101" i="6"/>
  <c r="CV115" i="6"/>
  <c r="CV104" i="6"/>
  <c r="CV114" i="6"/>
  <c r="CV109" i="6"/>
  <c r="CV112" i="6"/>
  <c r="CV108" i="6"/>
  <c r="CV106" i="6"/>
  <c r="CV103" i="6"/>
  <c r="CV110" i="6"/>
  <c r="CV107" i="6"/>
  <c r="CV111" i="6"/>
  <c r="T120" i="6"/>
  <c r="Q120" i="6"/>
  <c r="T119" i="6"/>
  <c r="Q119" i="6"/>
  <c r="Q118" i="6"/>
  <c r="T118" i="6"/>
  <c r="T116" i="6"/>
  <c r="Q116" i="6"/>
  <c r="T117" i="6"/>
  <c r="Q117" i="6"/>
  <c r="CW116" i="6"/>
  <c r="CW119" i="6"/>
  <c r="CW118" i="6"/>
  <c r="CW120" i="6"/>
  <c r="CW117" i="6"/>
  <c r="CX118" i="6"/>
  <c r="CX119" i="6"/>
  <c r="CX117" i="6"/>
  <c r="CX120" i="6"/>
  <c r="CX116" i="6"/>
  <c r="CY117" i="6"/>
  <c r="CY120" i="6"/>
  <c r="CY118" i="6"/>
  <c r="CY119" i="6"/>
  <c r="CY116" i="6"/>
  <c r="CZ117" i="6"/>
  <c r="CZ120" i="6"/>
  <c r="CZ116" i="6"/>
  <c r="CZ118" i="6"/>
  <c r="CZ119" i="6"/>
  <c r="CV118" i="6"/>
  <c r="CV120" i="6"/>
  <c r="CV116" i="6"/>
  <c r="CV119" i="6"/>
  <c r="CV117" i="6"/>
  <c r="T56" i="6"/>
  <c r="T89" i="6"/>
  <c r="T74" i="6"/>
  <c r="T61" i="6"/>
  <c r="T77" i="6"/>
  <c r="T58" i="6"/>
  <c r="T60" i="6"/>
  <c r="T65" i="6"/>
  <c r="T59" i="6"/>
  <c r="T80" i="6"/>
  <c r="T68" i="6"/>
  <c r="T67" i="6"/>
  <c r="T99" i="6"/>
  <c r="T57" i="6"/>
  <c r="T71" i="6"/>
  <c r="T75" i="6"/>
  <c r="T54" i="6"/>
  <c r="T87" i="6"/>
  <c r="T76" i="6"/>
  <c r="T50" i="6"/>
  <c r="T72" i="6"/>
  <c r="T69" i="6"/>
  <c r="T85" i="6"/>
  <c r="T84" i="6"/>
  <c r="T90" i="6"/>
  <c r="T91" i="6"/>
  <c r="T78" i="6"/>
  <c r="T82" i="6"/>
  <c r="T79" i="6"/>
  <c r="T55" i="6"/>
  <c r="T86" i="6"/>
  <c r="T81" i="6"/>
  <c r="T83" i="6"/>
  <c r="T66" i="6"/>
  <c r="T88" i="6"/>
  <c r="T53" i="6"/>
  <c r="T93" i="6"/>
  <c r="T92" i="6"/>
  <c r="T73" i="6"/>
  <c r="T70" i="6"/>
  <c r="T94" i="6"/>
  <c r="T63" i="6"/>
  <c r="T95" i="6"/>
  <c r="T51" i="6"/>
  <c r="T52" i="6"/>
  <c r="T96" i="6"/>
  <c r="T100" i="6"/>
  <c r="T97" i="6"/>
  <c r="T62" i="6"/>
  <c r="T98" i="6"/>
  <c r="T64" i="6"/>
  <c r="CZ54" i="6"/>
  <c r="CZ67" i="6"/>
  <c r="CZ53" i="6"/>
  <c r="CZ64" i="6"/>
  <c r="CZ95" i="6"/>
  <c r="CZ96" i="6"/>
  <c r="CZ97" i="6"/>
  <c r="CZ98" i="6"/>
  <c r="CZ99" i="6"/>
  <c r="CZ100" i="6"/>
  <c r="CZ65" i="6"/>
  <c r="CZ63" i="6"/>
  <c r="CZ94" i="6"/>
  <c r="CZ91" i="6"/>
  <c r="CZ83" i="6"/>
  <c r="CZ92" i="6"/>
  <c r="CZ85" i="6"/>
  <c r="CZ90" i="6"/>
  <c r="CZ56" i="6"/>
  <c r="CZ79" i="6"/>
  <c r="CZ61" i="6"/>
  <c r="CZ77" i="6"/>
  <c r="CZ87" i="6"/>
  <c r="CZ86" i="6"/>
  <c r="CZ80" i="6"/>
  <c r="CZ52" i="6"/>
  <c r="CZ66" i="6"/>
  <c r="CZ55" i="6"/>
  <c r="CZ88" i="6"/>
  <c r="CZ81" i="6"/>
  <c r="CZ93" i="6"/>
  <c r="CZ70" i="6"/>
  <c r="CZ73" i="6"/>
  <c r="CZ82" i="6"/>
  <c r="CZ75" i="6"/>
  <c r="CZ69" i="6"/>
  <c r="CZ59" i="6"/>
  <c r="CZ78" i="6"/>
  <c r="CZ50" i="6"/>
  <c r="CZ89" i="6"/>
  <c r="CZ76" i="6"/>
  <c r="CZ74" i="6"/>
  <c r="CZ72" i="6"/>
  <c r="CZ62" i="6"/>
  <c r="CZ58" i="6"/>
  <c r="CZ71" i="6"/>
  <c r="CZ84" i="6"/>
  <c r="CZ57" i="6"/>
  <c r="CZ68" i="6"/>
  <c r="CZ51" i="6"/>
  <c r="CZ60" i="6"/>
  <c r="CY55" i="6"/>
  <c r="CY59" i="6"/>
  <c r="CY60" i="6"/>
  <c r="CY61" i="6"/>
  <c r="CY62" i="6"/>
  <c r="CY58" i="6"/>
  <c r="CY64" i="6"/>
  <c r="CY67" i="6"/>
  <c r="CY63" i="6"/>
  <c r="CY76" i="6"/>
  <c r="CY80" i="6"/>
  <c r="CY57" i="6"/>
  <c r="CY86" i="6"/>
  <c r="CY90" i="6"/>
  <c r="CY85" i="6"/>
  <c r="CY89" i="6"/>
  <c r="CY71" i="6"/>
  <c r="CY50" i="6"/>
  <c r="CY83" i="6"/>
  <c r="CY100" i="6"/>
  <c r="CY96" i="6"/>
  <c r="CY92" i="6"/>
  <c r="CY84" i="6"/>
  <c r="CY68" i="6"/>
  <c r="CY66" i="6"/>
  <c r="CY54" i="6"/>
  <c r="CY91" i="6"/>
  <c r="CY98" i="6"/>
  <c r="CY88" i="6"/>
  <c r="CY79" i="6"/>
  <c r="CY74" i="6"/>
  <c r="CY82" i="6"/>
  <c r="CY97" i="6"/>
  <c r="CY52" i="6"/>
  <c r="CY93" i="6"/>
  <c r="CY87" i="6"/>
  <c r="CY70" i="6"/>
  <c r="CY99" i="6"/>
  <c r="CY95" i="6"/>
  <c r="CY75" i="6"/>
  <c r="CY69" i="6"/>
  <c r="CY65" i="6"/>
  <c r="CY53" i="6"/>
  <c r="CY77" i="6"/>
  <c r="CY81" i="6"/>
  <c r="CY78" i="6"/>
  <c r="CY51" i="6"/>
  <c r="CY73" i="6"/>
  <c r="CY94" i="6"/>
  <c r="CY56" i="6"/>
  <c r="CY72" i="6"/>
  <c r="CW51" i="6"/>
  <c r="CW52" i="6"/>
  <c r="CW63" i="6"/>
  <c r="CW66" i="6"/>
  <c r="CW67" i="6"/>
  <c r="CW69" i="6"/>
  <c r="CW79" i="6"/>
  <c r="CW75" i="6"/>
  <c r="CW96" i="6"/>
  <c r="CW97" i="6"/>
  <c r="CW100" i="6"/>
  <c r="CW70" i="6"/>
  <c r="CW93" i="6"/>
  <c r="CW95" i="6"/>
  <c r="CW98" i="6"/>
  <c r="CW99" i="6"/>
  <c r="CW77" i="6"/>
  <c r="CW87" i="6"/>
  <c r="CW84" i="6"/>
  <c r="CW78" i="6"/>
  <c r="CW86" i="6"/>
  <c r="CW82" i="6"/>
  <c r="CW65" i="6"/>
  <c r="CW59" i="6"/>
  <c r="CW60" i="6"/>
  <c r="CW91" i="6"/>
  <c r="CW83" i="6"/>
  <c r="CW64" i="6"/>
  <c r="CW76" i="6"/>
  <c r="CW61" i="6"/>
  <c r="CW53" i="6"/>
  <c r="CW71" i="6"/>
  <c r="CW62" i="6"/>
  <c r="CW55" i="6"/>
  <c r="CW88" i="6"/>
  <c r="CW81" i="6"/>
  <c r="CW50" i="6"/>
  <c r="CW74" i="6"/>
  <c r="CW73" i="6"/>
  <c r="CW56" i="6"/>
  <c r="CW72" i="6"/>
  <c r="CW54" i="6"/>
  <c r="CW92" i="6"/>
  <c r="CW85" i="6"/>
  <c r="CW90" i="6"/>
  <c r="CW58" i="6"/>
  <c r="CW94" i="6"/>
  <c r="CW68" i="6"/>
  <c r="CW89" i="6"/>
  <c r="CW80" i="6"/>
  <c r="CW57" i="6"/>
  <c r="CV51" i="6"/>
  <c r="CV52" i="6"/>
  <c r="CV60" i="6"/>
  <c r="CV63" i="6"/>
  <c r="CV64" i="6"/>
  <c r="CV53" i="6"/>
  <c r="CV67" i="6"/>
  <c r="CV61" i="6"/>
  <c r="CV66" i="6"/>
  <c r="CV62" i="6"/>
  <c r="CV99" i="6"/>
  <c r="CV96" i="6"/>
  <c r="CV88" i="6"/>
  <c r="CV78" i="6"/>
  <c r="CV50" i="6"/>
  <c r="CV76" i="6"/>
  <c r="CV74" i="6"/>
  <c r="CV54" i="6"/>
  <c r="CV72" i="6"/>
  <c r="CV58" i="6"/>
  <c r="CV81" i="6"/>
  <c r="CV89" i="6"/>
  <c r="CV73" i="6"/>
  <c r="CV59" i="6"/>
  <c r="CV87" i="6"/>
  <c r="CV84" i="6"/>
  <c r="CV86" i="6"/>
  <c r="CV56" i="6"/>
  <c r="CV98" i="6"/>
  <c r="CV97" i="6"/>
  <c r="CV77" i="6"/>
  <c r="CV91" i="6"/>
  <c r="CV83" i="6"/>
  <c r="CV71" i="6"/>
  <c r="CV92" i="6"/>
  <c r="CV85" i="6"/>
  <c r="CV65" i="6"/>
  <c r="CV90" i="6"/>
  <c r="CV80" i="6"/>
  <c r="CV57" i="6"/>
  <c r="CV68" i="6"/>
  <c r="CV55" i="6"/>
  <c r="CV94" i="6"/>
  <c r="CV93" i="6"/>
  <c r="CV70" i="6"/>
  <c r="CV82" i="6"/>
  <c r="CV75" i="6"/>
  <c r="CV69" i="6"/>
  <c r="CV95" i="6"/>
  <c r="CV100" i="6"/>
  <c r="CV79" i="6"/>
  <c r="CX63" i="6"/>
  <c r="CX59" i="6"/>
  <c r="CX58" i="6"/>
  <c r="CX60" i="6"/>
  <c r="CX62" i="6"/>
  <c r="CX55" i="6"/>
  <c r="CX68" i="6"/>
  <c r="CX69" i="6"/>
  <c r="CX72" i="6"/>
  <c r="CX96" i="6"/>
  <c r="CX98" i="6"/>
  <c r="CX100" i="6"/>
  <c r="CX61" i="6"/>
  <c r="CX74" i="6"/>
  <c r="CX85" i="6"/>
  <c r="CX89" i="6"/>
  <c r="CX81" i="6"/>
  <c r="CX84" i="6"/>
  <c r="CX88" i="6"/>
  <c r="CX92" i="6"/>
  <c r="CX93" i="6"/>
  <c r="CX95" i="6"/>
  <c r="CX97" i="6"/>
  <c r="CX99" i="6"/>
  <c r="CX71" i="6"/>
  <c r="CX70" i="6"/>
  <c r="CX75" i="6"/>
  <c r="CX80" i="6"/>
  <c r="CX51" i="6"/>
  <c r="CX86" i="6"/>
  <c r="CX50" i="6"/>
  <c r="CX73" i="6"/>
  <c r="CX64" i="6"/>
  <c r="CX90" i="6"/>
  <c r="CX87" i="6"/>
  <c r="CX66" i="6"/>
  <c r="CX65" i="6"/>
  <c r="CX77" i="6"/>
  <c r="CX94" i="6"/>
  <c r="CX78" i="6"/>
  <c r="CX91" i="6"/>
  <c r="CX83" i="6"/>
  <c r="CX79" i="6"/>
  <c r="CX57" i="6"/>
  <c r="CX52" i="6"/>
  <c r="CX82" i="6"/>
  <c r="CX56" i="6"/>
  <c r="CX67" i="6"/>
  <c r="CX54" i="6"/>
  <c r="CX76" i="6"/>
  <c r="CX53" i="6"/>
  <c r="CW13" i="6"/>
  <c r="CW12" i="6"/>
  <c r="CX12" i="6"/>
  <c r="CX13" i="6"/>
  <c r="CZ12" i="6"/>
  <c r="CZ13" i="6"/>
  <c r="CV13" i="6"/>
  <c r="CV12" i="6"/>
  <c r="CY13" i="6"/>
  <c r="CY12" i="6"/>
  <c r="CZ25" i="6"/>
  <c r="CZ45" i="6"/>
  <c r="CZ46" i="6"/>
  <c r="CZ24" i="6"/>
  <c r="CZ34" i="6"/>
  <c r="CZ15" i="6"/>
  <c r="CZ39" i="6"/>
  <c r="CZ49" i="6"/>
  <c r="CZ38" i="6"/>
  <c r="CZ40" i="6"/>
  <c r="CZ19" i="6"/>
  <c r="CZ35" i="6"/>
  <c r="CZ32" i="6"/>
  <c r="CZ18" i="6"/>
  <c r="CZ20" i="6"/>
  <c r="CZ47" i="6"/>
  <c r="CZ33" i="6"/>
  <c r="CZ22" i="6"/>
  <c r="CZ43" i="6"/>
  <c r="CZ44" i="6"/>
  <c r="CZ36" i="6"/>
  <c r="CZ48" i="6"/>
  <c r="CZ41" i="6"/>
  <c r="CZ26" i="6"/>
  <c r="CZ17" i="6"/>
  <c r="CZ21" i="6"/>
  <c r="CZ14" i="6"/>
  <c r="CZ30" i="6"/>
  <c r="CZ27" i="6"/>
  <c r="CZ42" i="6"/>
  <c r="CZ37" i="6"/>
  <c r="CZ31" i="6"/>
  <c r="CZ23" i="6"/>
  <c r="CZ16" i="6"/>
  <c r="CZ29" i="6"/>
  <c r="CZ28" i="6"/>
  <c r="T49" i="6"/>
  <c r="CV43" i="6"/>
  <c r="CV45" i="6"/>
  <c r="CV24" i="6"/>
  <c r="CV25" i="6"/>
  <c r="CV42" i="6"/>
  <c r="CV34" i="6"/>
  <c r="CV19" i="6"/>
  <c r="CV49" i="6"/>
  <c r="CV46" i="6"/>
  <c r="CV38" i="6"/>
  <c r="CV14" i="6"/>
  <c r="CV30" i="6"/>
  <c r="CV47" i="6"/>
  <c r="CV20" i="6"/>
  <c r="CV39" i="6"/>
  <c r="CV33" i="6"/>
  <c r="CV29" i="6"/>
  <c r="CV22" i="6"/>
  <c r="CV28" i="6"/>
  <c r="CV17" i="6"/>
  <c r="CV44" i="6"/>
  <c r="CV36" i="6"/>
  <c r="CV48" i="6"/>
  <c r="CV41" i="6"/>
  <c r="CV15" i="6"/>
  <c r="CV27" i="6"/>
  <c r="CV37" i="6"/>
  <c r="CV31" i="6"/>
  <c r="CV23" i="6"/>
  <c r="CV16" i="6"/>
  <c r="CV40" i="6"/>
  <c r="CV35" i="6"/>
  <c r="CV32" i="6"/>
  <c r="CV18" i="6"/>
  <c r="CV26" i="6"/>
  <c r="CV21" i="6"/>
  <c r="CY28" i="6"/>
  <c r="CY41" i="6"/>
  <c r="CY34" i="6"/>
  <c r="CY45" i="6"/>
  <c r="CY22" i="6"/>
  <c r="CY49" i="6"/>
  <c r="CY25" i="6"/>
  <c r="CY39" i="6"/>
  <c r="CY16" i="6"/>
  <c r="CY14" i="6"/>
  <c r="CY44" i="6"/>
  <c r="CY30" i="6"/>
  <c r="CY43" i="6"/>
  <c r="CY38" i="6"/>
  <c r="CY36" i="6"/>
  <c r="CY33" i="6"/>
  <c r="CY37" i="6"/>
  <c r="CY31" i="6"/>
  <c r="CY23" i="6"/>
  <c r="CY19" i="6"/>
  <c r="CY46" i="6"/>
  <c r="CY27" i="6"/>
  <c r="CY35" i="6"/>
  <c r="CY40" i="6"/>
  <c r="CY47" i="6"/>
  <c r="CY42" i="6"/>
  <c r="CY32" i="6"/>
  <c r="CY29" i="6"/>
  <c r="CY18" i="6"/>
  <c r="CY15" i="6"/>
  <c r="CY20" i="6"/>
  <c r="CY24" i="6"/>
  <c r="CY48" i="6"/>
  <c r="CY26" i="6"/>
  <c r="CY21" i="6"/>
  <c r="CY17" i="6"/>
  <c r="CW34" i="6"/>
  <c r="CW45" i="6"/>
  <c r="CW49" i="6"/>
  <c r="CW17" i="6"/>
  <c r="CW42" i="6"/>
  <c r="CW30" i="6"/>
  <c r="CW40" i="6"/>
  <c r="CW15" i="6"/>
  <c r="CW18" i="6"/>
  <c r="CW39" i="6"/>
  <c r="CW24" i="6"/>
  <c r="CW25" i="6"/>
  <c r="CW36" i="6"/>
  <c r="CW19" i="6"/>
  <c r="CW46" i="6"/>
  <c r="CW47" i="6"/>
  <c r="CW27" i="6"/>
  <c r="CW26" i="6"/>
  <c r="CW16" i="6"/>
  <c r="CW20" i="6"/>
  <c r="CW29" i="6"/>
  <c r="CW48" i="6"/>
  <c r="CW37" i="6"/>
  <c r="CW14" i="6"/>
  <c r="CW23" i="6"/>
  <c r="CW43" i="6"/>
  <c r="CW38" i="6"/>
  <c r="CW31" i="6"/>
  <c r="CW35" i="6"/>
  <c r="CW44" i="6"/>
  <c r="CW33" i="6"/>
  <c r="CW41" i="6"/>
  <c r="CW22" i="6"/>
  <c r="CW28" i="6"/>
  <c r="CW21" i="6"/>
  <c r="CW32" i="6"/>
  <c r="T48" i="6"/>
  <c r="T47" i="6"/>
  <c r="CX25" i="6"/>
  <c r="CX27" i="6"/>
  <c r="CX34" i="6"/>
  <c r="CX41" i="6"/>
  <c r="CX28" i="6"/>
  <c r="CX46" i="6"/>
  <c r="CX43" i="6"/>
  <c r="CX45" i="6"/>
  <c r="CX15" i="6"/>
  <c r="CX19" i="6"/>
  <c r="CX40" i="6"/>
  <c r="CX20" i="6"/>
  <c r="CX23" i="6"/>
  <c r="CX44" i="6"/>
  <c r="CX14" i="6"/>
  <c r="CX30" i="6"/>
  <c r="CX24" i="6"/>
  <c r="CX48" i="6"/>
  <c r="CX42" i="6"/>
  <c r="CX26" i="6"/>
  <c r="CX38" i="6"/>
  <c r="CX37" i="6"/>
  <c r="CX31" i="6"/>
  <c r="CX16" i="6"/>
  <c r="CX29" i="6"/>
  <c r="CX33" i="6"/>
  <c r="CX35" i="6"/>
  <c r="CX22" i="6"/>
  <c r="CX39" i="6"/>
  <c r="CX49" i="6"/>
  <c r="CX47" i="6"/>
  <c r="CX36" i="6"/>
  <c r="CX32" i="6"/>
  <c r="CX17" i="6"/>
  <c r="CX21" i="6"/>
  <c r="CX18" i="6"/>
  <c r="T41" i="6"/>
  <c r="CZ11" i="6"/>
  <c r="CX11" i="6"/>
  <c r="CV11" i="6"/>
  <c r="CY11" i="6"/>
  <c r="CW11" i="6"/>
  <c r="T11" i="6"/>
  <c r="AD55" i="3"/>
  <c r="AC55" i="3"/>
  <c r="C55" i="3" s="1"/>
  <c r="Y55" i="3"/>
  <c r="E55" i="3" s="1"/>
  <c r="X55" i="3"/>
  <c r="F55" i="3" s="1"/>
  <c r="AD54" i="3"/>
  <c r="AC54" i="3"/>
  <c r="C54" i="3" s="1"/>
  <c r="Y54" i="3"/>
  <c r="E54" i="3" s="1"/>
  <c r="X54" i="3"/>
  <c r="F54" i="3" s="1"/>
  <c r="AD53" i="3"/>
  <c r="AC53" i="3"/>
  <c r="C53" i="3" s="1"/>
  <c r="Y53" i="3"/>
  <c r="E53" i="3" s="1"/>
  <c r="X53" i="3"/>
  <c r="F53" i="3" s="1"/>
  <c r="AD52" i="3"/>
  <c r="AC52" i="3"/>
  <c r="C52" i="3" s="1"/>
  <c r="Y52" i="3"/>
  <c r="E52" i="3" s="1"/>
  <c r="X52" i="3"/>
  <c r="F52" i="3" s="1"/>
  <c r="AD51" i="3"/>
  <c r="AC51" i="3"/>
  <c r="C51" i="3" s="1"/>
  <c r="Y51" i="3"/>
  <c r="E51" i="3" s="1"/>
  <c r="X51" i="3"/>
  <c r="F51" i="3" s="1"/>
  <c r="AD50" i="3"/>
  <c r="AC50" i="3"/>
  <c r="C50" i="3" s="1"/>
  <c r="Y50" i="3"/>
  <c r="E50" i="3" s="1"/>
  <c r="X50" i="3"/>
  <c r="F50" i="3" s="1"/>
  <c r="AD49" i="3"/>
  <c r="AC49" i="3"/>
  <c r="C49" i="3" s="1"/>
  <c r="Y49" i="3"/>
  <c r="E49" i="3" s="1"/>
  <c r="X49" i="3"/>
  <c r="F49" i="3" s="1"/>
  <c r="AD48" i="3"/>
  <c r="AC48" i="3"/>
  <c r="C48" i="3" s="1"/>
  <c r="Y48" i="3"/>
  <c r="E48" i="3" s="1"/>
  <c r="X48" i="3"/>
  <c r="F48" i="3" s="1"/>
  <c r="AD47" i="3"/>
  <c r="AC47" i="3"/>
  <c r="C47" i="3" s="1"/>
  <c r="Y47" i="3"/>
  <c r="E47" i="3" s="1"/>
  <c r="X47" i="3"/>
  <c r="F47" i="3" s="1"/>
  <c r="AD46" i="3"/>
  <c r="AC46" i="3"/>
  <c r="C46" i="3" s="1"/>
  <c r="Y46" i="3"/>
  <c r="E46" i="3" s="1"/>
  <c r="X46" i="3"/>
  <c r="F46" i="3" s="1"/>
  <c r="AD45" i="3"/>
  <c r="AC45" i="3"/>
  <c r="C45" i="3" s="1"/>
  <c r="Y45" i="3"/>
  <c r="E45" i="3" s="1"/>
  <c r="X45" i="3"/>
  <c r="F45" i="3" s="1"/>
  <c r="AD44" i="3"/>
  <c r="AC44" i="3"/>
  <c r="C44" i="3" s="1"/>
  <c r="Y44" i="3"/>
  <c r="E44" i="3" s="1"/>
  <c r="X44" i="3"/>
  <c r="F44" i="3" s="1"/>
  <c r="AD43" i="3"/>
  <c r="AC43" i="3"/>
  <c r="C43" i="3" s="1"/>
  <c r="Y43" i="3"/>
  <c r="E43" i="3" s="1"/>
  <c r="X43" i="3"/>
  <c r="F43" i="3" s="1"/>
  <c r="AD42" i="3"/>
  <c r="AC42" i="3"/>
  <c r="C42" i="3" s="1"/>
  <c r="Y42" i="3"/>
  <c r="E42" i="3" s="1"/>
  <c r="X42" i="3"/>
  <c r="F42" i="3" s="1"/>
  <c r="AD41" i="3"/>
  <c r="AC41" i="3"/>
  <c r="C41" i="3" s="1"/>
  <c r="Y41" i="3"/>
  <c r="E41" i="3" s="1"/>
  <c r="X41" i="3"/>
  <c r="F41" i="3" s="1"/>
  <c r="AD40" i="3"/>
  <c r="AC40" i="3"/>
  <c r="C40" i="3" s="1"/>
  <c r="Y40" i="3"/>
  <c r="E40" i="3" s="1"/>
  <c r="X40" i="3"/>
  <c r="F40" i="3" s="1"/>
  <c r="AD39" i="3"/>
  <c r="AC39" i="3"/>
  <c r="C39" i="3" s="1"/>
  <c r="Y39" i="3"/>
  <c r="E39" i="3" s="1"/>
  <c r="X39" i="3"/>
  <c r="F39" i="3" s="1"/>
  <c r="AD38" i="3"/>
  <c r="AC38" i="3"/>
  <c r="C38" i="3" s="1"/>
  <c r="Y38" i="3"/>
  <c r="E38" i="3" s="1"/>
  <c r="X38" i="3"/>
  <c r="F38" i="3" s="1"/>
  <c r="AD37" i="3"/>
  <c r="AC37" i="3"/>
  <c r="C37" i="3" s="1"/>
  <c r="Y37" i="3"/>
  <c r="E37" i="3" s="1"/>
  <c r="X37" i="3"/>
  <c r="F37" i="3" s="1"/>
  <c r="AD36" i="3"/>
  <c r="AC36" i="3"/>
  <c r="C36" i="3" s="1"/>
  <c r="Y36" i="3"/>
  <c r="E36" i="3" s="1"/>
  <c r="X36" i="3"/>
  <c r="F36" i="3" s="1"/>
  <c r="AD35" i="3"/>
  <c r="AC35" i="3"/>
  <c r="C35" i="3" s="1"/>
  <c r="Y35" i="3"/>
  <c r="E35" i="3" s="1"/>
  <c r="X35" i="3"/>
  <c r="F35" i="3" s="1"/>
  <c r="AD34" i="3"/>
  <c r="AC34" i="3"/>
  <c r="C34" i="3" s="1"/>
  <c r="Y34" i="3"/>
  <c r="E34" i="3" s="1"/>
  <c r="X34" i="3"/>
  <c r="F34" i="3" s="1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Z95" i="6"/>
  <c r="AX59" i="6"/>
  <c r="AV32" i="6"/>
  <c r="AY98" i="6"/>
  <c r="AY86" i="6"/>
  <c r="AZ74" i="6"/>
  <c r="AY25" i="6"/>
  <c r="AX14" i="6"/>
  <c r="AU81" i="6"/>
  <c r="AZ37" i="6"/>
  <c r="AV12" i="6"/>
  <c r="AZ116" i="6"/>
  <c r="AU37" i="6"/>
  <c r="AX80" i="6"/>
  <c r="AX119" i="6"/>
  <c r="AU70" i="6"/>
  <c r="AY119" i="6"/>
  <c r="AY16" i="6"/>
  <c r="AZ105" i="6"/>
  <c r="AY100" i="6"/>
  <c r="AV51" i="6"/>
  <c r="AY43" i="6"/>
  <c r="AY48" i="6"/>
  <c r="AU120" i="6"/>
  <c r="AZ17" i="6"/>
  <c r="AX118" i="6"/>
  <c r="AX11" i="6"/>
  <c r="AV27" i="6"/>
  <c r="AV20" i="6"/>
  <c r="AY102" i="6"/>
  <c r="AZ32" i="6"/>
  <c r="AW17" i="6"/>
  <c r="AU58" i="6"/>
  <c r="AU28" i="6"/>
  <c r="AX107" i="6"/>
  <c r="AV55" i="6"/>
  <c r="AV116" i="6"/>
  <c r="AX120" i="6"/>
  <c r="AW75" i="6"/>
  <c r="AZ64" i="6"/>
  <c r="AX15" i="6"/>
  <c r="AV68" i="6"/>
  <c r="AW49" i="6"/>
  <c r="AU55" i="6"/>
  <c r="AX91" i="6"/>
  <c r="AV70" i="6"/>
  <c r="AX87" i="6"/>
  <c r="AY118" i="6"/>
  <c r="AY61" i="6"/>
  <c r="AW85" i="6"/>
  <c r="AY101" i="6"/>
  <c r="AU21" i="6"/>
  <c r="AY110" i="6"/>
  <c r="AV30" i="6"/>
  <c r="AY34" i="6"/>
  <c r="AZ119" i="6"/>
  <c r="AY115" i="6"/>
  <c r="AU69" i="6"/>
  <c r="AU60" i="6"/>
  <c r="AZ111" i="6"/>
  <c r="AV35" i="6"/>
  <c r="AW15" i="6"/>
  <c r="AV75" i="6"/>
  <c r="AY80" i="6"/>
  <c r="AX92" i="6"/>
  <c r="AY56" i="6"/>
  <c r="AZ58" i="6"/>
  <c r="AW98" i="6"/>
  <c r="AY95" i="6"/>
  <c r="AX45" i="6"/>
  <c r="AX13" i="6"/>
  <c r="AU79" i="6"/>
  <c r="AZ94" i="6"/>
  <c r="AW110" i="6"/>
  <c r="AW36" i="6"/>
  <c r="AY60" i="6"/>
  <c r="AZ120" i="6"/>
  <c r="AV14" i="6"/>
  <c r="AY44" i="6"/>
  <c r="AY13" i="6"/>
  <c r="AU27" i="6"/>
  <c r="AV117" i="6"/>
  <c r="AI109" i="6"/>
  <c r="AR101" i="6"/>
  <c r="AT101" i="6"/>
  <c r="AQ111" i="6"/>
  <c r="AJ102" i="6"/>
  <c r="AI117" i="6"/>
  <c r="AT107" i="6"/>
  <c r="AM106" i="6"/>
  <c r="AJ117" i="6"/>
  <c r="AM105" i="6"/>
  <c r="AM112" i="6"/>
  <c r="AK118" i="6"/>
  <c r="AN120" i="6"/>
  <c r="AR109" i="6"/>
  <c r="AO117" i="6"/>
  <c r="AI104" i="6"/>
  <c r="AK120" i="6"/>
  <c r="CA119" i="6"/>
  <c r="AK112" i="6"/>
  <c r="AT114" i="6"/>
  <c r="AJ104" i="6"/>
  <c r="AQ113" i="6"/>
  <c r="AN111" i="6"/>
  <c r="AJ113" i="6"/>
  <c r="AJ120" i="6"/>
  <c r="AL120" i="6"/>
  <c r="AH113" i="6"/>
  <c r="AP108" i="6"/>
  <c r="AQ118" i="6"/>
  <c r="AS118" i="6"/>
  <c r="AL118" i="6"/>
  <c r="AM119" i="6"/>
  <c r="AQ120" i="6"/>
  <c r="AW102" i="6"/>
  <c r="AU80" i="6"/>
  <c r="AW95" i="6"/>
  <c r="AY120" i="6"/>
  <c r="AW107" i="6"/>
  <c r="AW77" i="6"/>
  <c r="AX78" i="6"/>
  <c r="AU116" i="6"/>
  <c r="AU49" i="6"/>
  <c r="AV94" i="6"/>
  <c r="AV63" i="6"/>
  <c r="AX72" i="6"/>
  <c r="AZ16" i="6"/>
  <c r="AU86" i="6"/>
  <c r="AY50" i="6"/>
  <c r="AZ52" i="6"/>
  <c r="AZ62" i="6"/>
  <c r="AZ60" i="6"/>
  <c r="AV78" i="6"/>
  <c r="AU25" i="6"/>
  <c r="AV49" i="6"/>
  <c r="AY24" i="6"/>
  <c r="AV105" i="6"/>
  <c r="AV109" i="6"/>
  <c r="AZ25" i="6"/>
  <c r="AU95" i="6"/>
  <c r="AU75" i="6"/>
  <c r="AZ51" i="6"/>
  <c r="AW39" i="6"/>
  <c r="AW59" i="6"/>
  <c r="AU71" i="6"/>
  <c r="AV52" i="6"/>
  <c r="AZ45" i="6"/>
  <c r="AZ63" i="6"/>
  <c r="AU117" i="6"/>
  <c r="AY104" i="6"/>
  <c r="AX100" i="6"/>
  <c r="AZ56" i="6"/>
  <c r="AZ90" i="6"/>
  <c r="AZ61" i="6"/>
  <c r="AY112" i="6"/>
  <c r="AX21" i="6"/>
  <c r="AU43" i="6"/>
  <c r="AW113" i="6"/>
  <c r="AW32" i="6"/>
  <c r="AX26" i="6"/>
  <c r="AY54" i="6"/>
  <c r="AU15" i="6"/>
  <c r="AV79" i="6"/>
  <c r="AZ107" i="6"/>
  <c r="AY46" i="6"/>
  <c r="AZ36" i="6"/>
  <c r="AV77" i="6"/>
  <c r="AV56" i="6"/>
  <c r="AZ26" i="6"/>
  <c r="AY94" i="6"/>
  <c r="AV92" i="6"/>
  <c r="AV46" i="6"/>
  <c r="AW90" i="6"/>
  <c r="AX89" i="6"/>
  <c r="AV107" i="6"/>
  <c r="AZ83" i="6"/>
  <c r="AY109" i="6"/>
  <c r="AX74" i="6"/>
  <c r="AX51" i="6"/>
  <c r="AW26" i="6"/>
  <c r="AU108" i="6"/>
  <c r="AZ13" i="6"/>
  <c r="AX62" i="6"/>
  <c r="AY64" i="6"/>
  <c r="AV58" i="6"/>
  <c r="AV42" i="6"/>
  <c r="AW72" i="6"/>
  <c r="AZ118" i="6"/>
  <c r="AW44" i="6"/>
  <c r="AX103" i="6"/>
  <c r="AW92" i="6"/>
  <c r="AX117" i="6"/>
  <c r="AX110" i="6"/>
  <c r="AY96" i="6"/>
  <c r="AV84" i="6"/>
  <c r="AX81" i="6"/>
  <c r="AZ43" i="6"/>
  <c r="AZ110" i="6"/>
  <c r="AV23" i="6"/>
  <c r="AZ82" i="6"/>
  <c r="AX18" i="6"/>
  <c r="AU101" i="6"/>
  <c r="AZ18" i="6"/>
  <c r="AZ77" i="6"/>
  <c r="AY37" i="6"/>
  <c r="AY93" i="6"/>
  <c r="AW33" i="6"/>
  <c r="AN102" i="6"/>
  <c r="AT109" i="6"/>
  <c r="AQ119" i="6"/>
  <c r="AQ102" i="6"/>
  <c r="AR112" i="6"/>
  <c r="AI105" i="6"/>
  <c r="AI118" i="6"/>
  <c r="AS115" i="6"/>
  <c r="AT103" i="6"/>
  <c r="AS108" i="6"/>
  <c r="AL114" i="6"/>
  <c r="AM117" i="6"/>
  <c r="AK103" i="6"/>
  <c r="AS113" i="6"/>
  <c r="AR106" i="6"/>
  <c r="AR108" i="6"/>
  <c r="AH118" i="6"/>
  <c r="AQ107" i="6"/>
  <c r="AI101" i="6"/>
  <c r="AT105" i="6"/>
  <c r="AH112" i="6"/>
  <c r="AM110" i="6"/>
  <c r="AN116" i="6"/>
  <c r="AQ117" i="6"/>
  <c r="AJ109" i="6"/>
  <c r="AN117" i="6"/>
  <c r="AK110" i="6"/>
  <c r="AP116" i="6"/>
  <c r="AS117" i="6"/>
  <c r="AS107" i="6"/>
  <c r="AM101" i="6"/>
  <c r="AI102" i="6"/>
  <c r="AJ111" i="6"/>
  <c r="AY41" i="6"/>
  <c r="AW67" i="6"/>
  <c r="AV85" i="6"/>
  <c r="AX66" i="6"/>
  <c r="AX84" i="6"/>
  <c r="AZ80" i="6"/>
  <c r="AW63" i="6"/>
  <c r="AW16" i="6"/>
  <c r="AY38" i="6"/>
  <c r="AZ99" i="6"/>
  <c r="AV54" i="6"/>
  <c r="AW46" i="6"/>
  <c r="AW25" i="6"/>
  <c r="AY74" i="6"/>
  <c r="AY97" i="6"/>
  <c r="AY17" i="6"/>
  <c r="AW53" i="6"/>
  <c r="AY12" i="6"/>
  <c r="AV21" i="6"/>
  <c r="AX96" i="6"/>
  <c r="AY22" i="6"/>
  <c r="AW14" i="6"/>
  <c r="AW30" i="6"/>
  <c r="AV72" i="6"/>
  <c r="AX70" i="6"/>
  <c r="AZ29" i="6"/>
  <c r="AX102" i="6"/>
  <c r="AX114" i="6"/>
  <c r="AV62" i="6"/>
  <c r="AY71" i="6"/>
  <c r="AY51" i="6"/>
  <c r="AX111" i="6"/>
  <c r="AV106" i="6"/>
  <c r="AX12" i="6"/>
  <c r="AY73" i="6"/>
  <c r="AU45" i="6"/>
  <c r="AV96" i="6"/>
  <c r="AV71" i="6"/>
  <c r="AY70" i="6"/>
  <c r="AY117" i="6"/>
  <c r="AW74" i="6"/>
  <c r="AW34" i="6"/>
  <c r="AZ93" i="6"/>
  <c r="AV97" i="6"/>
  <c r="AX95" i="6"/>
  <c r="AZ35" i="6"/>
  <c r="AY87" i="6"/>
  <c r="AU64" i="6"/>
  <c r="AY76" i="6"/>
  <c r="AU112" i="6"/>
  <c r="AX53" i="6"/>
  <c r="AX115" i="6"/>
  <c r="AU23" i="6"/>
  <c r="AV93" i="6"/>
  <c r="AW29" i="6"/>
  <c r="AV99" i="6"/>
  <c r="AU22" i="6"/>
  <c r="AY75" i="6"/>
  <c r="AZ46" i="6"/>
  <c r="AV34" i="6"/>
  <c r="AV26" i="6"/>
  <c r="AU115" i="6"/>
  <c r="AY18" i="6"/>
  <c r="AX36" i="6"/>
  <c r="AZ65" i="6"/>
  <c r="AV40" i="6"/>
  <c r="AU78" i="6"/>
  <c r="AZ28" i="6"/>
  <c r="AY30" i="6"/>
  <c r="AV87" i="6"/>
  <c r="AW68" i="6"/>
  <c r="AY85" i="6"/>
  <c r="AW37" i="6"/>
  <c r="AX35" i="6"/>
  <c r="AU26" i="6"/>
  <c r="AX28" i="6"/>
  <c r="AV43" i="6"/>
  <c r="AY62" i="6"/>
  <c r="AY108" i="6"/>
  <c r="AX31" i="6"/>
  <c r="AU109" i="6"/>
  <c r="AV47" i="6"/>
  <c r="AY21" i="6"/>
  <c r="AW42" i="6"/>
  <c r="AX34" i="6"/>
  <c r="AY88" i="6"/>
  <c r="AX101" i="6"/>
  <c r="AX65" i="6"/>
  <c r="AY81" i="6"/>
  <c r="AU62" i="6"/>
  <c r="AU83" i="6"/>
  <c r="AU118" i="6"/>
  <c r="AU74" i="6"/>
  <c r="AL117" i="6"/>
  <c r="AO106" i="6"/>
  <c r="AS116" i="6"/>
  <c r="AK115" i="6"/>
  <c r="AS103" i="6"/>
  <c r="AH119" i="6"/>
  <c r="AT110" i="6"/>
  <c r="AK105" i="6"/>
  <c r="AR102" i="6"/>
  <c r="AH102" i="6"/>
  <c r="AI115" i="6"/>
  <c r="AP112" i="6"/>
  <c r="AO101" i="6"/>
  <c r="AP111" i="6"/>
  <c r="AQ101" i="6"/>
  <c r="AO114" i="6"/>
  <c r="AM108" i="6"/>
  <c r="AK102" i="6"/>
  <c r="AR114" i="6"/>
  <c r="AN103" i="6"/>
  <c r="AT116" i="6"/>
  <c r="AQ112" i="6"/>
  <c r="AQ104" i="6"/>
  <c r="AJ101" i="6"/>
  <c r="AL110" i="6"/>
  <c r="AI113" i="6"/>
  <c r="AJ106" i="6"/>
  <c r="AI111" i="6"/>
  <c r="AL101" i="6"/>
  <c r="AH114" i="6"/>
  <c r="AO113" i="6"/>
  <c r="AM114" i="6"/>
  <c r="AM109" i="6"/>
  <c r="AV120" i="6"/>
  <c r="AZ33" i="6"/>
  <c r="AU89" i="6"/>
  <c r="AZ14" i="6"/>
  <c r="AZ73" i="6"/>
  <c r="AV81" i="6"/>
  <c r="AW65" i="6"/>
  <c r="AV39" i="6"/>
  <c r="AW106" i="6"/>
  <c r="AX82" i="6"/>
  <c r="AX37" i="6"/>
  <c r="AY26" i="6"/>
  <c r="AZ11" i="6"/>
  <c r="AV65" i="6"/>
  <c r="AW23" i="6"/>
  <c r="AX39" i="6"/>
  <c r="AY53" i="6"/>
  <c r="AU68" i="6"/>
  <c r="AZ53" i="6"/>
  <c r="AX19" i="6"/>
  <c r="AZ49" i="6"/>
  <c r="AV102" i="6"/>
  <c r="AV82" i="6"/>
  <c r="AV91" i="6"/>
  <c r="AY92" i="6"/>
  <c r="AW27" i="6"/>
  <c r="AX56" i="6"/>
  <c r="AU59" i="6"/>
  <c r="AX98" i="6"/>
  <c r="AW18" i="6"/>
  <c r="AY111" i="6"/>
  <c r="AU29" i="6"/>
  <c r="AY33" i="6"/>
  <c r="AZ112" i="6"/>
  <c r="AU35" i="6"/>
  <c r="AZ23" i="6"/>
  <c r="AZ100" i="6"/>
  <c r="AZ75" i="6"/>
  <c r="AU36" i="6"/>
  <c r="AW83" i="6"/>
  <c r="AY57" i="6"/>
  <c r="AX68" i="6"/>
  <c r="AU20" i="6"/>
  <c r="AZ42" i="6"/>
  <c r="AX83" i="6"/>
  <c r="AV66" i="6"/>
  <c r="AW58" i="6"/>
  <c r="AU63" i="6"/>
  <c r="AU114" i="6"/>
  <c r="AY83" i="6"/>
  <c r="AY32" i="6"/>
  <c r="AZ55" i="6"/>
  <c r="AW60" i="6"/>
  <c r="AU111" i="6"/>
  <c r="AW111" i="6"/>
  <c r="AX41" i="6"/>
  <c r="AX77" i="6"/>
  <c r="AY68" i="6"/>
  <c r="AX61" i="6"/>
  <c r="AX16" i="6"/>
  <c r="AZ88" i="6"/>
  <c r="AV61" i="6"/>
  <c r="AV90" i="6"/>
  <c r="AU113" i="6"/>
  <c r="AU85" i="6"/>
  <c r="AZ84" i="6"/>
  <c r="AW116" i="6"/>
  <c r="AZ30" i="6"/>
  <c r="AU18" i="6"/>
  <c r="AW20" i="6"/>
  <c r="AV73" i="6"/>
  <c r="AZ108" i="6"/>
  <c r="AX52" i="6"/>
  <c r="AZ86" i="6"/>
  <c r="AW86" i="6"/>
  <c r="AW78" i="6"/>
  <c r="AX42" i="6"/>
  <c r="AU54" i="6"/>
  <c r="AX27" i="6"/>
  <c r="AV76" i="6"/>
  <c r="AY107" i="6"/>
  <c r="AY39" i="6"/>
  <c r="AY65" i="6"/>
  <c r="AU24" i="6"/>
  <c r="AX90" i="6"/>
  <c r="AW62" i="6"/>
  <c r="AX32" i="6"/>
  <c r="AZ40" i="6"/>
  <c r="AW22" i="6"/>
  <c r="AU12" i="6"/>
  <c r="AX108" i="6"/>
  <c r="AY19" i="6"/>
  <c r="AX57" i="6"/>
  <c r="AH106" i="6"/>
  <c r="AL112" i="6"/>
  <c r="AH108" i="6"/>
  <c r="AH101" i="6"/>
  <c r="AO110" i="6"/>
  <c r="AN118" i="6"/>
  <c r="AO120" i="6"/>
  <c r="AN114" i="6"/>
  <c r="AO119" i="6"/>
  <c r="AQ105" i="6"/>
  <c r="AM103" i="6"/>
  <c r="AN119" i="6"/>
  <c r="AN104" i="6"/>
  <c r="AP110" i="6"/>
  <c r="AJ118" i="6"/>
  <c r="CO117" i="6"/>
  <c r="AS110" i="6"/>
  <c r="AM118" i="6"/>
  <c r="AI120" i="6"/>
  <c r="AT117" i="6"/>
  <c r="AL108" i="6"/>
  <c r="AO105" i="6"/>
  <c r="AK104" i="6"/>
  <c r="CC116" i="6"/>
  <c r="AH110" i="6"/>
  <c r="AL111" i="6"/>
  <c r="AO103" i="6"/>
  <c r="AR116" i="6"/>
  <c r="AK107" i="6"/>
  <c r="AN112" i="6"/>
  <c r="AK116" i="6"/>
  <c r="AH117" i="6"/>
  <c r="AS104" i="6"/>
  <c r="AI114" i="6"/>
  <c r="AX43" i="6"/>
  <c r="AV104" i="6"/>
  <c r="AY59" i="6"/>
  <c r="AZ50" i="6"/>
  <c r="AW28" i="6"/>
  <c r="AY55" i="6"/>
  <c r="AZ71" i="6"/>
  <c r="AY36" i="6"/>
  <c r="AY103" i="6"/>
  <c r="AU103" i="6"/>
  <c r="AU34" i="6"/>
  <c r="AW109" i="6"/>
  <c r="AW101" i="6"/>
  <c r="AX113" i="6"/>
  <c r="AY91" i="6"/>
  <c r="AY42" i="6"/>
  <c r="AX112" i="6"/>
  <c r="AU73" i="6"/>
  <c r="AU30" i="6"/>
  <c r="AW119" i="6"/>
  <c r="AU110" i="6"/>
  <c r="AU31" i="6"/>
  <c r="AZ24" i="6"/>
  <c r="AU72" i="6"/>
  <c r="AW55" i="6"/>
  <c r="AZ69" i="6"/>
  <c r="AY72" i="6"/>
  <c r="AY78" i="6"/>
  <c r="AV50" i="6"/>
  <c r="AV100" i="6"/>
  <c r="AZ68" i="6"/>
  <c r="AW61" i="6"/>
  <c r="AX93" i="6"/>
  <c r="AV33" i="6"/>
  <c r="AW117" i="6"/>
  <c r="AU50" i="6"/>
  <c r="AW48" i="6"/>
  <c r="AW87" i="6"/>
  <c r="AX75" i="6"/>
  <c r="AW81" i="6"/>
  <c r="AW64" i="6"/>
  <c r="AZ97" i="6"/>
  <c r="AU77" i="6"/>
  <c r="AX86" i="6"/>
  <c r="AX40" i="6"/>
  <c r="AV28" i="6"/>
  <c r="AW80" i="6"/>
  <c r="AX88" i="6"/>
  <c r="AW11" i="6"/>
  <c r="AY45" i="6"/>
  <c r="AW93" i="6"/>
  <c r="AV15" i="6"/>
  <c r="AV41" i="6"/>
  <c r="AU67" i="6"/>
  <c r="AV111" i="6"/>
  <c r="AX76" i="6"/>
  <c r="AU33" i="6"/>
  <c r="AY31" i="6"/>
  <c r="AW70" i="6"/>
  <c r="AY29" i="6"/>
  <c r="AW114" i="6"/>
  <c r="AZ27" i="6"/>
  <c r="AV37" i="6"/>
  <c r="AZ79" i="6"/>
  <c r="AU98" i="6"/>
  <c r="AY82" i="6"/>
  <c r="AW84" i="6"/>
  <c r="AX25" i="6"/>
  <c r="AU100" i="6"/>
  <c r="AY113" i="6"/>
  <c r="AW38" i="6"/>
  <c r="AU41" i="6"/>
  <c r="AZ91" i="6"/>
  <c r="AU99" i="6"/>
  <c r="AX97" i="6"/>
  <c r="AX104" i="6"/>
  <c r="AX106" i="6"/>
  <c r="AV48" i="6"/>
  <c r="AU39" i="6"/>
  <c r="AX29" i="6"/>
  <c r="AW69" i="6"/>
  <c r="AZ102" i="6"/>
  <c r="AW73" i="6"/>
  <c r="AY63" i="6"/>
  <c r="AU52" i="6"/>
  <c r="AU32" i="6"/>
  <c r="AV86" i="6"/>
  <c r="AZ76" i="6"/>
  <c r="AU87" i="6"/>
  <c r="AU106" i="6"/>
  <c r="AY49" i="6"/>
  <c r="AY11" i="6"/>
  <c r="AY84" i="6"/>
  <c r="AX67" i="6"/>
  <c r="AH116" i="6"/>
  <c r="AO115" i="6"/>
  <c r="AS109" i="6"/>
  <c r="AQ103" i="6"/>
  <c r="AS101" i="6"/>
  <c r="AL113" i="6"/>
  <c r="AO108" i="6"/>
  <c r="AK106" i="6"/>
  <c r="AL104" i="6"/>
  <c r="AT112" i="6"/>
  <c r="AT111" i="6"/>
  <c r="AH115" i="6"/>
  <c r="AR118" i="6"/>
  <c r="AL109" i="6"/>
  <c r="AQ116" i="6"/>
  <c r="AR107" i="6"/>
  <c r="AR111" i="6"/>
  <c r="AJ112" i="6"/>
  <c r="AO107" i="6"/>
  <c r="AR115" i="6"/>
  <c r="AN107" i="6"/>
  <c r="AN106" i="6"/>
  <c r="AS114" i="6"/>
  <c r="AI103" i="6"/>
  <c r="AH120" i="6"/>
  <c r="AS111" i="6"/>
  <c r="AS120" i="6"/>
  <c r="AT118" i="6"/>
  <c r="AH104" i="6"/>
  <c r="AR105" i="6"/>
  <c r="AM107" i="6"/>
  <c r="AJ108" i="6"/>
  <c r="AR117" i="6"/>
  <c r="AM116" i="6"/>
  <c r="AO111" i="6"/>
  <c r="AZ38" i="6"/>
  <c r="AX63" i="6"/>
  <c r="AZ15" i="6"/>
  <c r="AU53" i="6"/>
  <c r="AU57" i="6"/>
  <c r="AZ20" i="6"/>
  <c r="AU47" i="6"/>
  <c r="AV25" i="6"/>
  <c r="AW118" i="6"/>
  <c r="AZ48" i="6"/>
  <c r="AW91" i="6"/>
  <c r="AV74" i="6"/>
  <c r="AZ12" i="6"/>
  <c r="AU19" i="6"/>
  <c r="AZ39" i="6"/>
  <c r="AV64" i="6"/>
  <c r="AW79" i="6"/>
  <c r="AV98" i="6"/>
  <c r="AZ92" i="6"/>
  <c r="AY90" i="6"/>
  <c r="AZ98" i="6"/>
  <c r="AW105" i="6"/>
  <c r="AU17" i="6"/>
  <c r="AX49" i="6"/>
  <c r="AU107" i="6"/>
  <c r="AW108" i="6"/>
  <c r="AW21" i="6"/>
  <c r="AZ81" i="6"/>
  <c r="AW100" i="6"/>
  <c r="AX79" i="6"/>
  <c r="AZ44" i="6"/>
  <c r="AU91" i="6"/>
  <c r="AU38" i="6"/>
  <c r="AV118" i="6"/>
  <c r="AV24" i="6"/>
  <c r="AU105" i="6"/>
  <c r="AU104" i="6"/>
  <c r="AU48" i="6"/>
  <c r="AW13" i="6"/>
  <c r="AY15" i="6"/>
  <c r="AW41" i="6"/>
  <c r="AW112" i="6"/>
  <c r="AX44" i="6"/>
  <c r="AU88" i="6"/>
  <c r="AW35" i="6"/>
  <c r="AX17" i="6"/>
  <c r="AZ31" i="6"/>
  <c r="AX55" i="6"/>
  <c r="AU94" i="6"/>
  <c r="AU76" i="6"/>
  <c r="AU102" i="6"/>
  <c r="AU92" i="6"/>
  <c r="AW51" i="6"/>
  <c r="AZ34" i="6"/>
  <c r="AU119" i="6"/>
  <c r="AX71" i="6"/>
  <c r="AZ96" i="6"/>
  <c r="AW19" i="6"/>
  <c r="AV38" i="6"/>
  <c r="AY47" i="6"/>
  <c r="AW96" i="6"/>
  <c r="AZ19" i="6"/>
  <c r="AV113" i="6"/>
  <c r="AY35" i="6"/>
  <c r="AX64" i="6"/>
  <c r="AV16" i="6"/>
  <c r="AZ57" i="6"/>
  <c r="AZ87" i="6"/>
  <c r="AW47" i="6"/>
  <c r="AV103" i="6"/>
  <c r="AU96" i="6"/>
  <c r="AX33" i="6"/>
  <c r="AV36" i="6"/>
  <c r="AY52" i="6"/>
  <c r="AW50" i="6"/>
  <c r="AW94" i="6"/>
  <c r="AZ41" i="6"/>
  <c r="AU93" i="6"/>
  <c r="AZ89" i="6"/>
  <c r="AW54" i="6"/>
  <c r="AW89" i="6"/>
  <c r="AW45" i="6"/>
  <c r="AW88" i="6"/>
  <c r="AV114" i="6"/>
  <c r="AX50" i="6"/>
  <c r="AV22" i="6"/>
  <c r="AX22" i="6"/>
  <c r="AW40" i="6"/>
  <c r="AU44" i="6"/>
  <c r="AZ70" i="6"/>
  <c r="AV88" i="6"/>
  <c r="AY77" i="6"/>
  <c r="AR120" i="6"/>
  <c r="AM120" i="6"/>
  <c r="AT120" i="6"/>
  <c r="AP102" i="6"/>
  <c r="AO109" i="6"/>
  <c r="AJ110" i="6"/>
  <c r="AQ109" i="6"/>
  <c r="AT108" i="6"/>
  <c r="AT115" i="6"/>
  <c r="AJ119" i="6"/>
  <c r="AL116" i="6"/>
  <c r="AI108" i="6"/>
  <c r="AK109" i="6"/>
  <c r="AO116" i="6"/>
  <c r="AL119" i="6"/>
  <c r="AN110" i="6"/>
  <c r="AO104" i="6"/>
  <c r="AR104" i="6"/>
  <c r="AL107" i="6"/>
  <c r="AP114" i="6"/>
  <c r="AL102" i="6"/>
  <c r="AJ114" i="6"/>
  <c r="AS102" i="6"/>
  <c r="AL115" i="6"/>
  <c r="AK119" i="6"/>
  <c r="AH103" i="6"/>
  <c r="AK108" i="6"/>
  <c r="AJ105" i="6"/>
  <c r="AM115" i="6"/>
  <c r="AH105" i="6"/>
  <c r="AP115" i="6"/>
  <c r="AY66" i="6"/>
  <c r="AX23" i="6"/>
  <c r="AU56" i="6"/>
  <c r="AV112" i="6"/>
  <c r="AX54" i="6"/>
  <c r="AU61" i="6"/>
  <c r="AW76" i="6"/>
  <c r="AY106" i="6"/>
  <c r="AW43" i="6"/>
  <c r="AZ66" i="6"/>
  <c r="AX109" i="6"/>
  <c r="AZ109" i="6"/>
  <c r="AV110" i="6"/>
  <c r="AZ106" i="6"/>
  <c r="AZ104" i="6"/>
  <c r="AU13" i="6"/>
  <c r="AU14" i="6"/>
  <c r="AV60" i="6"/>
  <c r="AY23" i="6"/>
  <c r="AW115" i="6"/>
  <c r="AV13" i="6"/>
  <c r="AV83" i="6"/>
  <c r="AY40" i="6"/>
  <c r="AU51" i="6"/>
  <c r="AZ78" i="6"/>
  <c r="AW120" i="6"/>
  <c r="AV45" i="6"/>
  <c r="AZ47" i="6"/>
  <c r="AU42" i="6"/>
  <c r="AW97" i="6"/>
  <c r="AV69" i="6"/>
  <c r="AX73" i="6"/>
  <c r="AX85" i="6"/>
  <c r="AU16" i="6"/>
  <c r="AX48" i="6"/>
  <c r="AW103" i="6"/>
  <c r="AY99" i="6"/>
  <c r="AY116" i="6"/>
  <c r="AZ113" i="6"/>
  <c r="AV59" i="6"/>
  <c r="AU11" i="6"/>
  <c r="AZ117" i="6"/>
  <c r="AZ115" i="6"/>
  <c r="AZ59" i="6"/>
  <c r="AV115" i="6"/>
  <c r="AY89" i="6"/>
  <c r="AX24" i="6"/>
  <c r="AY79" i="6"/>
  <c r="AX69" i="6"/>
  <c r="AZ22" i="6"/>
  <c r="AU82" i="6"/>
  <c r="AY105" i="6"/>
  <c r="AV53" i="6"/>
  <c r="AX99" i="6"/>
  <c r="AY14" i="6"/>
  <c r="AY58" i="6"/>
  <c r="AX47" i="6"/>
  <c r="AX94" i="6"/>
  <c r="AW31" i="6"/>
  <c r="AV108" i="6"/>
  <c r="AW66" i="6"/>
  <c r="AU90" i="6"/>
  <c r="AW57" i="6"/>
  <c r="AU66" i="6"/>
  <c r="AX38" i="6"/>
  <c r="AX46" i="6"/>
  <c r="AX58" i="6"/>
  <c r="AW52" i="6"/>
  <c r="AZ103" i="6"/>
  <c r="AV31" i="6"/>
  <c r="AV17" i="6"/>
  <c r="AZ54" i="6"/>
  <c r="AV80" i="6"/>
  <c r="AU65" i="6"/>
  <c r="AY69" i="6"/>
  <c r="AV57" i="6"/>
  <c r="AZ72" i="6"/>
  <c r="AV101" i="6"/>
  <c r="AW24" i="6"/>
  <c r="AW99" i="6"/>
  <c r="AW56" i="6"/>
  <c r="AV95" i="6"/>
  <c r="AX20" i="6"/>
  <c r="AZ114" i="6"/>
  <c r="AU40" i="6"/>
  <c r="AZ101" i="6"/>
  <c r="AV67" i="6"/>
  <c r="AU84" i="6"/>
  <c r="AV44" i="6"/>
  <c r="AX30" i="6"/>
  <c r="AU46" i="6"/>
  <c r="AY114" i="6"/>
  <c r="AW104" i="6"/>
  <c r="AZ85" i="6"/>
  <c r="AP103" i="6"/>
  <c r="AN101" i="6"/>
  <c r="AH109" i="6"/>
  <c r="AR110" i="6"/>
  <c r="AO118" i="6"/>
  <c r="AT119" i="6"/>
  <c r="AK114" i="6"/>
  <c r="AT113" i="6"/>
  <c r="AI119" i="6"/>
  <c r="AQ108" i="6"/>
  <c r="AN105" i="6"/>
  <c r="AT104" i="6"/>
  <c r="AP106" i="6"/>
  <c r="AP117" i="6"/>
  <c r="AO102" i="6"/>
  <c r="AM111" i="6"/>
  <c r="AJ115" i="6"/>
  <c r="AK101" i="6"/>
  <c r="AT106" i="6"/>
  <c r="AI116" i="6"/>
  <c r="AI110" i="6"/>
  <c r="AL105" i="6"/>
  <c r="AP109" i="6"/>
  <c r="AR103" i="6"/>
  <c r="AT102" i="6"/>
  <c r="AN113" i="6"/>
  <c r="AP113" i="6"/>
  <c r="AH111" i="6"/>
  <c r="AQ106" i="6"/>
  <c r="AI106" i="6"/>
  <c r="AP107" i="6"/>
  <c r="AP105" i="6"/>
  <c r="AX116" i="6"/>
  <c r="AY20" i="6"/>
  <c r="AW82" i="6"/>
  <c r="AV19" i="6"/>
  <c r="AZ67" i="6"/>
  <c r="AV29" i="6"/>
  <c r="AY67" i="6"/>
  <c r="AZ21" i="6"/>
  <c r="AV89" i="6"/>
  <c r="AY27" i="6"/>
  <c r="AW71" i="6"/>
  <c r="AX105" i="6"/>
  <c r="AS119" i="6"/>
  <c r="AQ115" i="6"/>
  <c r="AK113" i="6"/>
  <c r="AL103" i="6"/>
  <c r="AN115" i="6"/>
  <c r="AM102" i="6"/>
  <c r="AV119" i="6"/>
  <c r="AQ114" i="6"/>
  <c r="AP101" i="6"/>
  <c r="AR113" i="6"/>
  <c r="AN109" i="6"/>
  <c r="AK117" i="6"/>
  <c r="AY28" i="6"/>
  <c r="AQ110" i="6"/>
  <c r="AM113" i="6"/>
  <c r="AP120" i="6"/>
  <c r="AL106" i="6"/>
  <c r="CB120" i="6"/>
  <c r="AV11" i="6"/>
  <c r="AV18" i="6"/>
  <c r="AK111" i="6"/>
  <c r="AJ107" i="6"/>
  <c r="AJ116" i="6"/>
  <c r="AN108" i="6"/>
  <c r="AO112" i="6"/>
  <c r="AW12" i="6"/>
  <c r="AH107" i="6"/>
  <c r="AS112" i="6"/>
  <c r="AI112" i="6"/>
  <c r="AR119" i="6"/>
  <c r="AP118" i="6"/>
  <c r="AU97" i="6"/>
  <c r="AS106" i="6"/>
  <c r="AS105" i="6"/>
  <c r="AP104" i="6"/>
  <c r="AJ103" i="6"/>
  <c r="AX60" i="6"/>
  <c r="AI107" i="6"/>
  <c r="AP119" i="6"/>
  <c r="AM104" i="6"/>
  <c r="CB118" i="6"/>
  <c r="DJ117" i="6" l="1"/>
  <c r="CD117" i="6" s="1"/>
  <c r="DG101" i="6"/>
  <c r="DG103" i="6"/>
  <c r="DG105" i="6"/>
  <c r="DG107" i="6"/>
  <c r="DG102" i="6"/>
  <c r="DG104" i="6"/>
  <c r="DG109" i="6"/>
  <c r="DG111" i="6"/>
  <c r="DG108" i="6"/>
  <c r="DG106" i="6"/>
  <c r="DG110" i="6"/>
  <c r="DG113" i="6"/>
  <c r="DG115" i="6"/>
  <c r="DG118" i="6"/>
  <c r="DG120" i="6"/>
  <c r="DG114" i="6"/>
  <c r="DG117" i="6"/>
  <c r="DG119" i="6"/>
  <c r="DG112" i="6"/>
  <c r="DG116" i="6"/>
  <c r="AH55" i="3"/>
  <c r="AJ55" i="3" s="1"/>
  <c r="AH51" i="3"/>
  <c r="AJ51" i="3" s="1"/>
  <c r="AG53" i="3"/>
  <c r="AK53" i="3" s="1"/>
  <c r="AG50" i="3"/>
  <c r="AK50" i="3" s="1"/>
  <c r="AH53" i="3"/>
  <c r="AJ53" i="3" s="1"/>
  <c r="AH50" i="3"/>
  <c r="AJ50" i="3" s="1"/>
  <c r="AG55" i="3"/>
  <c r="AK55" i="3" s="1"/>
  <c r="AG52" i="3"/>
  <c r="AK52" i="3" s="1"/>
  <c r="AH52" i="3"/>
  <c r="AJ52" i="3" s="1"/>
  <c r="AG54" i="3"/>
  <c r="AK54" i="3" s="1"/>
  <c r="AG51" i="3"/>
  <c r="AK51" i="3" s="1"/>
  <c r="AH54" i="3"/>
  <c r="AJ54" i="3" s="1"/>
  <c r="AH45" i="3"/>
  <c r="AJ45" i="3" s="1"/>
  <c r="AH49" i="3"/>
  <c r="AJ49" i="3" s="1"/>
  <c r="AH43" i="3"/>
  <c r="AJ43" i="3" s="1"/>
  <c r="AG44" i="3"/>
  <c r="AK44" i="3" s="1"/>
  <c r="AH47" i="3"/>
  <c r="AJ47" i="3" s="1"/>
  <c r="AG48" i="3"/>
  <c r="AK48" i="3" s="1"/>
  <c r="AH44" i="3"/>
  <c r="AJ44" i="3" s="1"/>
  <c r="AG45" i="3"/>
  <c r="AK45" i="3" s="1"/>
  <c r="AH48" i="3"/>
  <c r="AJ48" i="3" s="1"/>
  <c r="AG49" i="3"/>
  <c r="AK49" i="3" s="1"/>
  <c r="AG46" i="3"/>
  <c r="AK46" i="3" s="1"/>
  <c r="AG43" i="3"/>
  <c r="AK43" i="3" s="1"/>
  <c r="AH46" i="3"/>
  <c r="AJ46" i="3" s="1"/>
  <c r="AG47" i="3"/>
  <c r="AK47" i="3" s="1"/>
  <c r="AH8" i="3"/>
  <c r="AJ8" i="3" s="1"/>
  <c r="AG17" i="3"/>
  <c r="AK17" i="3" s="1"/>
  <c r="AG21" i="3"/>
  <c r="AK21" i="3" s="1"/>
  <c r="AG25" i="3"/>
  <c r="AK25" i="3" s="1"/>
  <c r="AG37" i="3"/>
  <c r="AK37" i="3" s="1"/>
  <c r="AH9" i="3"/>
  <c r="AJ9" i="3" s="1"/>
  <c r="AG14" i="3"/>
  <c r="AK14" i="3" s="1"/>
  <c r="AH17" i="3"/>
  <c r="AJ17" i="3" s="1"/>
  <c r="AG18" i="3"/>
  <c r="AK18" i="3" s="1"/>
  <c r="AH21" i="3"/>
  <c r="AJ21" i="3" s="1"/>
  <c r="AG22" i="3"/>
  <c r="AK22" i="3" s="1"/>
  <c r="AH25" i="3"/>
  <c r="AJ25" i="3" s="1"/>
  <c r="AG30" i="3"/>
  <c r="AK30" i="3" s="1"/>
  <c r="AH33" i="3"/>
  <c r="AJ33" i="3" s="1"/>
  <c r="AH37" i="3"/>
  <c r="AJ37" i="3" s="1"/>
  <c r="AG38" i="3"/>
  <c r="AK38" i="3" s="1"/>
  <c r="AG42" i="3"/>
  <c r="AK42" i="3" s="1"/>
  <c r="AG7" i="3"/>
  <c r="AK7" i="3" s="1"/>
  <c r="AH10" i="3"/>
  <c r="AJ10" i="3" s="1"/>
  <c r="AG11" i="3"/>
  <c r="AK11" i="3" s="1"/>
  <c r="AH14" i="3"/>
  <c r="AJ14" i="3" s="1"/>
  <c r="AG15" i="3"/>
  <c r="AK15" i="3" s="1"/>
  <c r="AH18" i="3"/>
  <c r="AJ18" i="3" s="1"/>
  <c r="AG19" i="3"/>
  <c r="AK19" i="3" s="1"/>
  <c r="AH22" i="3"/>
  <c r="AJ22" i="3" s="1"/>
  <c r="AG23" i="3"/>
  <c r="AK23" i="3" s="1"/>
  <c r="AH26" i="3"/>
  <c r="AJ26" i="3" s="1"/>
  <c r="AG27" i="3"/>
  <c r="AK27" i="3" s="1"/>
  <c r="AH30" i="3"/>
  <c r="AJ30" i="3" s="1"/>
  <c r="AG31" i="3"/>
  <c r="AK31" i="3" s="1"/>
  <c r="AH34" i="3"/>
  <c r="AJ34" i="3" s="1"/>
  <c r="AG35" i="3"/>
  <c r="AK35" i="3" s="1"/>
  <c r="AH38" i="3"/>
  <c r="AJ38" i="3" s="1"/>
  <c r="AG39" i="3"/>
  <c r="AK39" i="3" s="1"/>
  <c r="AH42" i="3"/>
  <c r="AJ42" i="3" s="1"/>
  <c r="AH6" i="3"/>
  <c r="AJ6" i="3" s="1"/>
  <c r="AG9" i="3"/>
  <c r="AK9" i="3" s="1"/>
  <c r="AH12" i="3"/>
  <c r="AJ12" i="3" s="1"/>
  <c r="AG13" i="3"/>
  <c r="AK13" i="3" s="1"/>
  <c r="AH16" i="3"/>
  <c r="AJ16" i="3" s="1"/>
  <c r="AH20" i="3"/>
  <c r="AJ20" i="3" s="1"/>
  <c r="AH24" i="3"/>
  <c r="AJ24" i="3" s="1"/>
  <c r="AH28" i="3"/>
  <c r="AJ28" i="3" s="1"/>
  <c r="AG29" i="3"/>
  <c r="AK29" i="3" s="1"/>
  <c r="AH32" i="3"/>
  <c r="AJ32" i="3" s="1"/>
  <c r="AG33" i="3"/>
  <c r="AK33" i="3" s="1"/>
  <c r="AH36" i="3"/>
  <c r="AJ36" i="3" s="1"/>
  <c r="AH40" i="3"/>
  <c r="AJ40" i="3" s="1"/>
  <c r="AG41" i="3"/>
  <c r="AK41" i="3" s="1"/>
  <c r="AG10" i="3"/>
  <c r="AK10" i="3" s="1"/>
  <c r="AH13" i="3"/>
  <c r="AJ13" i="3" s="1"/>
  <c r="AG26" i="3"/>
  <c r="AK26" i="3" s="1"/>
  <c r="AH29" i="3"/>
  <c r="AJ29" i="3" s="1"/>
  <c r="AG34" i="3"/>
  <c r="AK34" i="3" s="1"/>
  <c r="AH41" i="3"/>
  <c r="AJ41" i="3" s="1"/>
  <c r="AH7" i="3"/>
  <c r="AJ7" i="3" s="1"/>
  <c r="AG8" i="3"/>
  <c r="AK8" i="3" s="1"/>
  <c r="AH11" i="3"/>
  <c r="AJ11" i="3" s="1"/>
  <c r="AG12" i="3"/>
  <c r="AK12" i="3" s="1"/>
  <c r="AH15" i="3"/>
  <c r="AJ15" i="3" s="1"/>
  <c r="AG16" i="3"/>
  <c r="AK16" i="3" s="1"/>
  <c r="AH19" i="3"/>
  <c r="AJ19" i="3" s="1"/>
  <c r="AG20" i="3"/>
  <c r="AK20" i="3" s="1"/>
  <c r="AH23" i="3"/>
  <c r="AJ23" i="3" s="1"/>
  <c r="AG24" i="3"/>
  <c r="AK24" i="3" s="1"/>
  <c r="AH27" i="3"/>
  <c r="AJ27" i="3" s="1"/>
  <c r="AG28" i="3"/>
  <c r="AK28" i="3" s="1"/>
  <c r="AH31" i="3"/>
  <c r="AJ31" i="3" s="1"/>
  <c r="AG32" i="3"/>
  <c r="AK32" i="3" s="1"/>
  <c r="AH35" i="3"/>
  <c r="AJ35" i="3" s="1"/>
  <c r="AG36" i="3"/>
  <c r="AK36" i="3" s="1"/>
  <c r="AH39" i="3"/>
  <c r="AJ39" i="3" s="1"/>
  <c r="AG40" i="3"/>
  <c r="AK40" i="3" s="1"/>
  <c r="AG6" i="3"/>
  <c r="AK6" i="3" s="1"/>
  <c r="DG55" i="6"/>
  <c r="DG56" i="6"/>
  <c r="DG57" i="6"/>
  <c r="DG58" i="6"/>
  <c r="DG59" i="6"/>
  <c r="DG60" i="6"/>
  <c r="DG61" i="6"/>
  <c r="DG62" i="6"/>
  <c r="DG50" i="6"/>
  <c r="DG53" i="6"/>
  <c r="DG51" i="6"/>
  <c r="DG63" i="6"/>
  <c r="DG64" i="6"/>
  <c r="DG54" i="6"/>
  <c r="DG67" i="6"/>
  <c r="DG52" i="6"/>
  <c r="DG69" i="6"/>
  <c r="DG73" i="6"/>
  <c r="DG77" i="6"/>
  <c r="DG81" i="6"/>
  <c r="DG66" i="6"/>
  <c r="DG70" i="6"/>
  <c r="DG74" i="6"/>
  <c r="DG78" i="6"/>
  <c r="DG82" i="6"/>
  <c r="DG83" i="6"/>
  <c r="DG84" i="6"/>
  <c r="DG85" i="6"/>
  <c r="DG86" i="6"/>
  <c r="DG87" i="6"/>
  <c r="DG88" i="6"/>
  <c r="DG89" i="6"/>
  <c r="DG90" i="6"/>
  <c r="DG91" i="6"/>
  <c r="DG92" i="6"/>
  <c r="DG76" i="6"/>
  <c r="DG68" i="6"/>
  <c r="DG79" i="6"/>
  <c r="DG65" i="6"/>
  <c r="DG71" i="6"/>
  <c r="DG93" i="6"/>
  <c r="DG75" i="6"/>
  <c r="DG94" i="6"/>
  <c r="DG95" i="6"/>
  <c r="DG96" i="6"/>
  <c r="DG97" i="6"/>
  <c r="DG98" i="6"/>
  <c r="DG99" i="6"/>
  <c r="DG100" i="6"/>
  <c r="DG72" i="6"/>
  <c r="DG80" i="6"/>
  <c r="DG27" i="6"/>
  <c r="DG35" i="6"/>
  <c r="DG37" i="6"/>
  <c r="DG38" i="6"/>
  <c r="DG41" i="6"/>
  <c r="DG44" i="6"/>
  <c r="DG29" i="6"/>
  <c r="DG21" i="6"/>
  <c r="DG20" i="6"/>
  <c r="DG24" i="6"/>
  <c r="DG23" i="6"/>
  <c r="DG12" i="6"/>
  <c r="DG14" i="6"/>
  <c r="DG13" i="6"/>
  <c r="DG31" i="6"/>
  <c r="DG33" i="6"/>
  <c r="DG18" i="6"/>
  <c r="DG22" i="6"/>
  <c r="DG28" i="6"/>
  <c r="DG30" i="6"/>
  <c r="DG40" i="6"/>
  <c r="DG39" i="6"/>
  <c r="DG46" i="6"/>
  <c r="DG42" i="6"/>
  <c r="DG49" i="6"/>
  <c r="DG45" i="6"/>
  <c r="DG43" i="6"/>
  <c r="DG17" i="6"/>
  <c r="DG19" i="6"/>
  <c r="DG26" i="6"/>
  <c r="DG32" i="6"/>
  <c r="DG47" i="6"/>
  <c r="DG48" i="6"/>
  <c r="DG25" i="6"/>
  <c r="DG34" i="6"/>
  <c r="DG36" i="6"/>
  <c r="DG15" i="6"/>
  <c r="DG16" i="6"/>
  <c r="DG11" i="6"/>
  <c r="BY53" i="6"/>
  <c r="BY112" i="6"/>
  <c r="BY111" i="6"/>
  <c r="BY47" i="6"/>
  <c r="BY49" i="6"/>
  <c r="BY107" i="6"/>
  <c r="BY51" i="6"/>
  <c r="BY99" i="6"/>
  <c r="BY52" i="6"/>
  <c r="BY101" i="6"/>
  <c r="BY113" i="6"/>
  <c r="BY100" i="6"/>
  <c r="BY108" i="6"/>
  <c r="BY102" i="6"/>
  <c r="BY48" i="6"/>
  <c r="BY103" i="6"/>
  <c r="BY115" i="6"/>
  <c r="BY106" i="6"/>
  <c r="BY104" i="6"/>
  <c r="BY28" i="6"/>
  <c r="BY50" i="6"/>
  <c r="BY105" i="6"/>
  <c r="BY114" i="6"/>
  <c r="BY110" i="6"/>
  <c r="BY109" i="6"/>
  <c r="BY22" i="6"/>
  <c r="BY23" i="6"/>
  <c r="BY45" i="6"/>
  <c r="BY46" i="6"/>
  <c r="BY62" i="6"/>
  <c r="BY61" i="6"/>
  <c r="BY35" i="6"/>
  <c r="BY34" i="6"/>
  <c r="BY70" i="6"/>
  <c r="BY27" i="6"/>
  <c r="BY66" i="6"/>
  <c r="BY41" i="6"/>
  <c r="BY31" i="6"/>
  <c r="BY40" i="6"/>
  <c r="BY32" i="6"/>
  <c r="BY58" i="6"/>
  <c r="BY29" i="6"/>
  <c r="BY59" i="6"/>
  <c r="BY60" i="6"/>
  <c r="BY71" i="6"/>
  <c r="BY63" i="6"/>
  <c r="BY64" i="6"/>
  <c r="BY37" i="6"/>
  <c r="BY36" i="6"/>
  <c r="BY65" i="6"/>
  <c r="BY33" i="6"/>
  <c r="BY74" i="6"/>
  <c r="BY30" i="6"/>
  <c r="BY21" i="6"/>
  <c r="BY19" i="6"/>
  <c r="BY20" i="6"/>
  <c r="BY12" i="6"/>
  <c r="BY13" i="6"/>
  <c r="BY14" i="6"/>
  <c r="BY17" i="6"/>
  <c r="BY38" i="6"/>
  <c r="BY11" i="6"/>
  <c r="BY18" i="6"/>
  <c r="BY15" i="6"/>
  <c r="BY44" i="6"/>
  <c r="BY43" i="6"/>
  <c r="BY16" i="6"/>
  <c r="BY42" i="6"/>
  <c r="BY39" i="6"/>
  <c r="BZ116" i="6"/>
  <c r="CC119" i="6"/>
  <c r="CA118" i="6"/>
  <c r="BZ120" i="6"/>
  <c r="CA116" i="6"/>
  <c r="CO118" i="6"/>
  <c r="CC120" i="6"/>
  <c r="CO116" i="6"/>
  <c r="CB117" i="6"/>
  <c r="CO120" i="6"/>
  <c r="CC117" i="6"/>
  <c r="CB119" i="6"/>
  <c r="CO119" i="6"/>
  <c r="CA117" i="6"/>
  <c r="CB116" i="6"/>
  <c r="BZ118" i="6"/>
  <c r="BZ117" i="6"/>
  <c r="CC118" i="6"/>
  <c r="CA120" i="6"/>
  <c r="BZ119" i="6"/>
  <c r="DJ120" i="6" l="1"/>
  <c r="CD120" i="6" s="1"/>
  <c r="CM120" i="6" s="1"/>
  <c r="DJ118" i="6"/>
  <c r="CD118" i="6" s="1"/>
  <c r="CJ118" i="6" s="1"/>
  <c r="S118" i="6" s="1"/>
  <c r="DJ116" i="6"/>
  <c r="CD116" i="6" s="1"/>
  <c r="CL116" i="6" s="1"/>
  <c r="DJ119" i="6"/>
  <c r="CD119" i="6" s="1"/>
  <c r="CK119" i="6" s="1"/>
  <c r="CL117" i="6"/>
  <c r="CN117" i="6"/>
  <c r="CM117" i="6"/>
  <c r="CK117" i="6"/>
  <c r="CJ117" i="6"/>
  <c r="S117" i="6" s="1"/>
  <c r="AI52" i="3"/>
  <c r="Q111" i="6"/>
  <c r="Q109" i="6"/>
  <c r="Q114" i="6"/>
  <c r="Q104" i="6"/>
  <c r="Q115" i="6"/>
  <c r="Q102" i="6"/>
  <c r="Q113" i="6"/>
  <c r="Q107" i="6"/>
  <c r="Q112" i="6"/>
  <c r="Q110" i="6"/>
  <c r="Q105" i="6"/>
  <c r="Q106" i="6"/>
  <c r="Q103" i="6"/>
  <c r="Q108" i="6"/>
  <c r="Q101" i="6"/>
  <c r="AI49" i="3"/>
  <c r="AI41" i="3"/>
  <c r="AI50" i="3"/>
  <c r="AI51" i="3"/>
  <c r="AI53" i="3"/>
  <c r="AI54" i="3"/>
  <c r="AI55" i="3"/>
  <c r="AI32" i="3"/>
  <c r="AI34" i="3"/>
  <c r="AI33" i="3"/>
  <c r="AI26" i="3"/>
  <c r="AI36" i="3"/>
  <c r="AI10" i="3"/>
  <c r="AI43" i="3"/>
  <c r="AI42" i="3"/>
  <c r="AI6" i="3"/>
  <c r="AI47" i="3"/>
  <c r="AI45" i="3"/>
  <c r="AI48" i="3"/>
  <c r="AI44" i="3"/>
  <c r="AI46" i="3"/>
  <c r="AI28" i="3"/>
  <c r="AI40" i="3"/>
  <c r="AI29" i="3"/>
  <c r="AI38" i="3"/>
  <c r="AI7" i="3"/>
  <c r="AI17" i="3"/>
  <c r="AI20" i="3"/>
  <c r="AI39" i="3"/>
  <c r="AI31" i="3"/>
  <c r="AI23" i="3"/>
  <c r="AI19" i="3"/>
  <c r="AI11" i="3"/>
  <c r="AI25" i="3"/>
  <c r="AI24" i="3"/>
  <c r="AI16" i="3"/>
  <c r="AI12" i="3"/>
  <c r="AI13" i="3"/>
  <c r="AI9" i="3"/>
  <c r="AI30" i="3"/>
  <c r="AI22" i="3"/>
  <c r="AI18" i="3"/>
  <c r="AI14" i="3"/>
  <c r="AI37" i="3"/>
  <c r="AI21" i="3"/>
  <c r="AI8" i="3"/>
  <c r="AI35" i="3"/>
  <c r="AI27" i="3"/>
  <c r="AI15" i="3"/>
  <c r="O117" i="6" l="1"/>
  <c r="N117" i="6" s="1"/>
  <c r="O118" i="6"/>
  <c r="N118" i="6" s="1"/>
  <c r="CN120" i="6"/>
  <c r="CL120" i="6"/>
  <c r="CJ120" i="6"/>
  <c r="CK120" i="6"/>
  <c r="CM119" i="6"/>
  <c r="CN119" i="6"/>
  <c r="CL119" i="6"/>
  <c r="CJ119" i="6"/>
  <c r="CM118" i="6"/>
  <c r="CK118" i="6"/>
  <c r="CN118" i="6"/>
  <c r="CL118" i="6"/>
  <c r="CJ116" i="6"/>
  <c r="CK116" i="6"/>
  <c r="CM116" i="6"/>
  <c r="CN116" i="6"/>
  <c r="S119" i="6" l="1"/>
  <c r="O119" i="6"/>
  <c r="N119" i="6" s="1"/>
  <c r="S120" i="6"/>
  <c r="O120" i="6"/>
  <c r="N120" i="6" s="1"/>
  <c r="S116" i="6"/>
  <c r="O116" i="6"/>
  <c r="N116" i="6" s="1"/>
  <c r="AF78" i="6"/>
  <c r="Q78" i="6" s="1"/>
  <c r="AF98" i="6"/>
  <c r="Q98" i="6" s="1"/>
  <c r="AF99" i="6"/>
  <c r="Q99" i="6" s="1"/>
  <c r="AF92" i="6"/>
  <c r="Q92" i="6" s="1"/>
  <c r="AF84" i="6"/>
  <c r="Q84" i="6" s="1"/>
  <c r="AF94" i="6"/>
  <c r="Q94" i="6" s="1"/>
  <c r="AF85" i="6"/>
  <c r="Q85" i="6" s="1"/>
  <c r="AF76" i="6"/>
  <c r="Q76" i="6" s="1"/>
  <c r="AF88" i="6"/>
  <c r="Q88" i="6" s="1"/>
  <c r="AF89" i="6"/>
  <c r="Q89" i="6" s="1"/>
  <c r="AF81" i="6"/>
  <c r="Q81" i="6" s="1"/>
  <c r="AF86" i="6"/>
  <c r="Q86" i="6" s="1"/>
  <c r="AF96" i="6"/>
  <c r="Q96" i="6" s="1"/>
  <c r="AF90" i="6"/>
  <c r="Q90" i="6" s="1"/>
  <c r="AF79" i="6"/>
  <c r="Q79" i="6" s="1"/>
  <c r="AF97" i="6"/>
  <c r="Q97" i="6" s="1"/>
  <c r="AF87" i="6"/>
  <c r="Q87" i="6" s="1"/>
  <c r="AF80" i="6"/>
  <c r="Q80" i="6" s="1"/>
  <c r="AF75" i="6"/>
  <c r="Q75" i="6" s="1"/>
  <c r="AF95" i="6"/>
  <c r="Q95" i="6" s="1"/>
  <c r="AF91" i="6"/>
  <c r="Q91" i="6" s="1"/>
  <c r="AF82" i="6"/>
  <c r="Q82" i="6" s="1"/>
  <c r="AF100" i="6"/>
  <c r="Q100" i="6" s="1"/>
  <c r="AF93" i="6"/>
  <c r="Q93" i="6" s="1"/>
  <c r="AF83" i="6"/>
  <c r="Q83" i="6" s="1"/>
  <c r="AF77" i="6"/>
  <c r="Q77" i="6" s="1"/>
  <c r="AF46" i="6" l="1"/>
  <c r="Q46" i="6" s="1"/>
  <c r="AF47" i="6"/>
  <c r="Q47" i="6" s="1"/>
  <c r="AF45" i="6"/>
  <c r="Q45" i="6" s="1"/>
  <c r="AF68" i="6"/>
  <c r="Q68" i="6" s="1"/>
  <c r="AF70" i="6"/>
  <c r="Q70" i="6" s="1"/>
  <c r="AF50" i="6"/>
  <c r="Q50" i="6" s="1"/>
  <c r="AF52" i="6"/>
  <c r="Q52" i="6" s="1"/>
  <c r="AF72" i="6"/>
  <c r="Q72" i="6" s="1"/>
  <c r="AF55" i="6"/>
  <c r="Q55" i="6" s="1"/>
  <c r="AF61" i="6"/>
  <c r="Q61" i="6" s="1"/>
  <c r="AF54" i="6"/>
  <c r="Q54" i="6" s="1"/>
  <c r="AF57" i="6"/>
  <c r="Q57" i="6" s="1"/>
  <c r="AF65" i="6"/>
  <c r="Q65" i="6" s="1"/>
  <c r="AF49" i="6"/>
  <c r="Q49" i="6" s="1"/>
  <c r="AF67" i="6"/>
  <c r="Q67" i="6" s="1"/>
  <c r="AF69" i="6"/>
  <c r="Q69" i="6" s="1"/>
  <c r="AF62" i="6"/>
  <c r="Q62" i="6" s="1"/>
  <c r="AF71" i="6"/>
  <c r="Q71" i="6" s="1"/>
  <c r="AF53" i="6"/>
  <c r="Q53" i="6" s="1"/>
  <c r="AF64" i="6"/>
  <c r="Q64" i="6" s="1"/>
  <c r="AF74" i="6"/>
  <c r="Q74" i="6" s="1"/>
  <c r="AF58" i="6"/>
  <c r="Q58" i="6" s="1"/>
  <c r="AF56" i="6"/>
  <c r="Q56" i="6" s="1"/>
  <c r="AF63" i="6"/>
  <c r="Q63" i="6" s="1"/>
  <c r="AF59" i="6"/>
  <c r="Q59" i="6" s="1"/>
  <c r="AF66" i="6"/>
  <c r="Q66" i="6" s="1"/>
  <c r="AF48" i="6"/>
  <c r="Q48" i="6" s="1"/>
  <c r="AF73" i="6"/>
  <c r="Q73" i="6" s="1"/>
  <c r="AF60" i="6"/>
  <c r="Q60" i="6" s="1"/>
  <c r="AF51" i="6"/>
  <c r="Q51" i="6" s="1"/>
  <c r="AF15" i="6"/>
  <c r="Q15" i="6" s="1"/>
  <c r="AF35" i="6"/>
  <c r="Q35" i="6" s="1"/>
  <c r="AF38" i="6"/>
  <c r="Q38" i="6" s="1"/>
  <c r="AF42" i="6"/>
  <c r="Q42" i="6" s="1"/>
  <c r="AF23" i="6"/>
  <c r="Q23" i="6" s="1"/>
  <c r="AF40" i="6"/>
  <c r="Q40" i="6" s="1"/>
  <c r="AF27" i="6"/>
  <c r="Q27" i="6" s="1"/>
  <c r="AF39" i="6"/>
  <c r="Q39" i="6" s="1"/>
  <c r="AF28" i="6"/>
  <c r="Q28" i="6" s="1"/>
  <c r="AF19" i="6"/>
  <c r="Q19" i="6" s="1"/>
  <c r="AF26" i="6"/>
  <c r="Q26" i="6" s="1"/>
  <c r="AF16" i="6"/>
  <c r="Q16" i="6" s="1"/>
  <c r="AF29" i="6"/>
  <c r="Q29" i="6" s="1"/>
  <c r="AF14" i="6"/>
  <c r="Q14" i="6" s="1"/>
  <c r="AF25" i="6"/>
  <c r="Q25" i="6" s="1"/>
  <c r="AF41" i="6"/>
  <c r="Q41" i="6" s="1"/>
  <c r="AF37" i="6"/>
  <c r="Q37" i="6" s="1"/>
  <c r="AF31" i="6"/>
  <c r="Q31" i="6" s="1"/>
  <c r="AF18" i="6"/>
  <c r="Q18" i="6" s="1"/>
  <c r="AF24" i="6"/>
  <c r="Q24" i="6" s="1"/>
  <c r="AF30" i="6"/>
  <c r="Q30" i="6" s="1"/>
  <c r="AF21" i="6"/>
  <c r="Q21" i="6" s="1"/>
  <c r="AF33" i="6"/>
  <c r="Q33" i="6" s="1"/>
  <c r="AF20" i="6"/>
  <c r="Q20" i="6" s="1"/>
  <c r="AF11" i="6"/>
  <c r="Q11" i="6" s="1"/>
  <c r="AF12" i="6"/>
  <c r="Q12" i="6" s="1"/>
  <c r="AF43" i="6"/>
  <c r="Q43" i="6" s="1"/>
  <c r="AF32" i="6"/>
  <c r="Q32" i="6" s="1"/>
  <c r="AF22" i="6"/>
  <c r="Q22" i="6" s="1"/>
  <c r="AF36" i="6"/>
  <c r="Q36" i="6" s="1"/>
  <c r="AF34" i="6"/>
  <c r="Q34" i="6" s="1"/>
  <c r="AF44" i="6"/>
  <c r="Q44" i="6" s="1"/>
  <c r="AF17" i="6"/>
  <c r="Q17" i="6" s="1"/>
  <c r="AF13" i="6"/>
  <c r="Q13" i="6" s="1"/>
  <c r="AK28" i="6"/>
  <c r="AI85" i="6"/>
  <c r="AH90" i="6"/>
  <c r="AR74" i="6"/>
  <c r="CO81" i="6"/>
  <c r="AI53" i="6"/>
  <c r="AQ49" i="6"/>
  <c r="AI49" i="6"/>
  <c r="AO26" i="6"/>
  <c r="AI28" i="6"/>
  <c r="AM98" i="6"/>
  <c r="AR12" i="6"/>
  <c r="AQ33" i="6"/>
  <c r="AP98" i="6"/>
  <c r="AP77" i="6"/>
  <c r="AR30" i="6"/>
  <c r="AR63" i="6"/>
  <c r="AH31" i="6"/>
  <c r="CA114" i="6"/>
  <c r="AS93" i="6"/>
  <c r="AL81" i="6"/>
  <c r="AH32" i="6"/>
  <c r="AR80" i="6"/>
  <c r="AM58" i="6"/>
  <c r="AS11" i="6"/>
  <c r="AN17" i="6"/>
  <c r="AS37" i="6"/>
  <c r="AP46" i="6"/>
  <c r="CO85" i="6"/>
  <c r="AS69" i="6"/>
  <c r="AM70" i="6"/>
  <c r="CA113" i="6"/>
  <c r="AM69" i="6"/>
  <c r="AJ59" i="6"/>
  <c r="AP94" i="6"/>
  <c r="AJ71" i="6"/>
  <c r="AR66" i="6"/>
  <c r="AI46" i="6"/>
  <c r="AR13" i="6"/>
  <c r="CO91" i="6"/>
  <c r="BZ96" i="6"/>
  <c r="AS31" i="6"/>
  <c r="AS18" i="6"/>
  <c r="AH91" i="6"/>
  <c r="AK93" i="6"/>
  <c r="AM47" i="6"/>
  <c r="BZ78" i="6"/>
  <c r="AP96" i="6"/>
  <c r="AL97" i="6"/>
  <c r="AT59" i="6"/>
  <c r="AH34" i="6"/>
  <c r="AL92" i="6"/>
  <c r="AJ44" i="6"/>
  <c r="BZ113" i="6"/>
  <c r="CC83" i="6"/>
  <c r="AH66" i="6"/>
  <c r="CC96" i="6"/>
  <c r="CA78" i="6"/>
  <c r="AS19" i="6"/>
  <c r="AJ69" i="6"/>
  <c r="CC105" i="6"/>
  <c r="AP49" i="6"/>
  <c r="AJ65" i="6"/>
  <c r="AJ74" i="6"/>
  <c r="AM15" i="6"/>
  <c r="AM81" i="6"/>
  <c r="AI12" i="6"/>
  <c r="AO80" i="6"/>
  <c r="AO62" i="6"/>
  <c r="AH97" i="6"/>
  <c r="CO75" i="6"/>
  <c r="AJ56" i="6"/>
  <c r="AK72" i="6"/>
  <c r="AI97" i="6"/>
  <c r="CO83" i="6"/>
  <c r="AM82" i="6"/>
  <c r="AT75" i="6"/>
  <c r="AR23" i="6"/>
  <c r="CC102" i="6"/>
  <c r="AH71" i="6"/>
  <c r="AL69" i="6"/>
  <c r="AQ54" i="6"/>
  <c r="AO55" i="6"/>
  <c r="CB104" i="6"/>
  <c r="AK86" i="6"/>
  <c r="AH94" i="6"/>
  <c r="AK91" i="6"/>
  <c r="AO77" i="6"/>
  <c r="AS49" i="6"/>
  <c r="AT14" i="6"/>
  <c r="AS66" i="6"/>
  <c r="AI79" i="6"/>
  <c r="CB97" i="6"/>
  <c r="AO78" i="6"/>
  <c r="AQ28" i="6"/>
  <c r="AS33" i="6"/>
  <c r="AI92" i="6"/>
  <c r="AR99" i="6"/>
  <c r="AJ41" i="6"/>
  <c r="AQ24" i="6"/>
  <c r="AJ27" i="6"/>
  <c r="AP36" i="6"/>
  <c r="AJ22" i="6"/>
  <c r="AI93" i="6"/>
  <c r="AN86" i="6"/>
  <c r="AM55" i="6"/>
  <c r="AP40" i="6"/>
  <c r="AP79" i="6"/>
  <c r="CC99" i="6"/>
  <c r="AK37" i="6"/>
  <c r="AT44" i="6"/>
  <c r="AK41" i="6"/>
  <c r="AN88" i="6"/>
  <c r="CO105" i="6"/>
  <c r="AQ42" i="6"/>
  <c r="CA109" i="6"/>
  <c r="CA105" i="6"/>
  <c r="AP88" i="6"/>
  <c r="AJ70" i="6"/>
  <c r="AJ33" i="6"/>
  <c r="AN66" i="6"/>
  <c r="AI91" i="6"/>
  <c r="AS73" i="6"/>
  <c r="AK44" i="6"/>
  <c r="AJ97" i="6"/>
  <c r="AK87" i="6"/>
  <c r="AT70" i="6"/>
  <c r="AO30" i="6"/>
  <c r="AJ73" i="6"/>
  <c r="AL88" i="6"/>
  <c r="AL32" i="6"/>
  <c r="AH12" i="6"/>
  <c r="AT16" i="6"/>
  <c r="AI64" i="6"/>
  <c r="AN82" i="6"/>
  <c r="AN49" i="6"/>
  <c r="CC115" i="6"/>
  <c r="AH38" i="6"/>
  <c r="AI39" i="6"/>
  <c r="AK82" i="6"/>
  <c r="AN30" i="6"/>
  <c r="AL42" i="6"/>
  <c r="AQ27" i="6"/>
  <c r="AM26" i="6"/>
  <c r="AR43" i="6"/>
  <c r="AO12" i="6"/>
  <c r="AI63" i="6"/>
  <c r="AQ69" i="6"/>
  <c r="CO95" i="6"/>
  <c r="AL93" i="6"/>
  <c r="AO95" i="6"/>
  <c r="AN48" i="6"/>
  <c r="AI51" i="6"/>
  <c r="AT67" i="6"/>
  <c r="AL43" i="6"/>
  <c r="AQ29" i="6"/>
  <c r="CO82" i="6"/>
  <c r="CC75" i="6"/>
  <c r="AI25" i="6"/>
  <c r="AQ45" i="6"/>
  <c r="AM93" i="6"/>
  <c r="AH60" i="6"/>
  <c r="AK51" i="6"/>
  <c r="AK47" i="6"/>
  <c r="AT34" i="6"/>
  <c r="AJ92" i="6"/>
  <c r="AP16" i="6"/>
  <c r="CA87" i="6"/>
  <c r="AH57" i="6"/>
  <c r="AO87" i="6"/>
  <c r="AM91" i="6"/>
  <c r="AN62" i="6"/>
  <c r="AS30" i="6"/>
  <c r="AS61" i="6"/>
  <c r="AL100" i="6"/>
  <c r="AT63" i="6"/>
  <c r="AI60" i="6"/>
  <c r="CB107" i="6"/>
  <c r="AK53" i="6"/>
  <c r="AL78" i="6"/>
  <c r="AN33" i="6"/>
  <c r="AJ78" i="6"/>
  <c r="BZ101" i="6"/>
  <c r="AO41" i="6"/>
  <c r="AO42" i="6"/>
  <c r="AL30" i="6"/>
  <c r="AT42" i="6"/>
  <c r="CA106" i="6"/>
  <c r="AL84" i="6"/>
  <c r="AT82" i="6"/>
  <c r="AT80" i="6"/>
  <c r="AL74" i="6"/>
  <c r="AO33" i="6"/>
  <c r="AS87" i="6"/>
  <c r="AM68" i="6"/>
  <c r="AR69" i="6"/>
  <c r="CA81" i="6"/>
  <c r="AJ43" i="6"/>
  <c r="AO58" i="6"/>
  <c r="AH45" i="6"/>
  <c r="CB103" i="6"/>
  <c r="AK33" i="6"/>
  <c r="BZ104" i="6"/>
  <c r="AH86" i="6"/>
  <c r="AR83" i="6"/>
  <c r="AH40" i="6"/>
  <c r="AQ78" i="6"/>
  <c r="AN37" i="6"/>
  <c r="AJ58" i="6"/>
  <c r="AJ84" i="6"/>
  <c r="AP35" i="6"/>
  <c r="AO69" i="6"/>
  <c r="AS32" i="6"/>
  <c r="AO71" i="6"/>
  <c r="AL50" i="6"/>
  <c r="AN14" i="6"/>
  <c r="AP39" i="6"/>
  <c r="AJ12" i="6"/>
  <c r="AI20" i="6"/>
  <c r="CO78" i="6"/>
  <c r="AP19" i="6"/>
  <c r="AS86" i="6"/>
  <c r="AP37" i="6"/>
  <c r="AL73" i="6"/>
  <c r="AR72" i="6"/>
  <c r="AJ30" i="6"/>
  <c r="AH89" i="6"/>
  <c r="AT30" i="6"/>
  <c r="AL19" i="6"/>
  <c r="AS95" i="6"/>
  <c r="AM50" i="6"/>
  <c r="AH81" i="6"/>
  <c r="AL37" i="6"/>
  <c r="AQ66" i="6"/>
  <c r="AI47" i="6"/>
  <c r="AP11" i="6"/>
  <c r="AL34" i="6"/>
  <c r="AJ94" i="6"/>
  <c r="AL62" i="6"/>
  <c r="BZ83" i="6"/>
  <c r="AJ46" i="6"/>
  <c r="AN36" i="6"/>
  <c r="AM53" i="6"/>
  <c r="AL41" i="6"/>
  <c r="AO44" i="6"/>
  <c r="AL15" i="6"/>
  <c r="AT84" i="6"/>
  <c r="AO32" i="6"/>
  <c r="AT60" i="6"/>
  <c r="AM71" i="6"/>
  <c r="AN96" i="6"/>
  <c r="AM34" i="6"/>
  <c r="AP81" i="6"/>
  <c r="AP65" i="6"/>
  <c r="AS79" i="6"/>
  <c r="CB112" i="6"/>
  <c r="AL23" i="6"/>
  <c r="AM79" i="6"/>
  <c r="AR26" i="6"/>
  <c r="AN75" i="6"/>
  <c r="AK14" i="6"/>
  <c r="AO23" i="6"/>
  <c r="AS76" i="6"/>
  <c r="AS65" i="6"/>
  <c r="AS98" i="6"/>
  <c r="AH59" i="6"/>
  <c r="AN31" i="6"/>
  <c r="AI14" i="6"/>
  <c r="AT68" i="6"/>
  <c r="AQ73" i="6"/>
  <c r="AH79" i="6"/>
  <c r="AJ83" i="6"/>
  <c r="AI33" i="6"/>
  <c r="AK90" i="6"/>
  <c r="AN20" i="6"/>
  <c r="AQ93" i="6"/>
  <c r="AL49" i="6"/>
  <c r="AJ48" i="6"/>
  <c r="AQ96" i="6"/>
  <c r="CA95" i="6"/>
  <c r="AN45" i="6"/>
  <c r="AO35" i="6"/>
  <c r="AP62" i="6"/>
  <c r="AP18" i="6"/>
  <c r="AR37" i="6"/>
  <c r="AM94" i="6"/>
  <c r="AH98" i="6"/>
  <c r="AH85" i="6"/>
  <c r="AH78" i="6"/>
  <c r="AH49" i="6"/>
  <c r="AP80" i="6"/>
  <c r="AR27" i="6"/>
  <c r="AT19" i="6"/>
  <c r="AM16" i="6"/>
  <c r="BZ88" i="6"/>
  <c r="AH83" i="6"/>
  <c r="AH72" i="6"/>
  <c r="AO79" i="6"/>
  <c r="AN87" i="6"/>
  <c r="AL98" i="6"/>
  <c r="AO76" i="6"/>
  <c r="AQ19" i="6"/>
  <c r="AN90" i="6"/>
  <c r="CC86" i="6"/>
  <c r="AS58" i="6"/>
  <c r="AQ16" i="6"/>
  <c r="AO63" i="6"/>
  <c r="AT38" i="6"/>
  <c r="AO57" i="6"/>
  <c r="AQ82" i="6"/>
  <c r="AN56" i="6"/>
  <c r="AJ89" i="6"/>
  <c r="AL31" i="6"/>
  <c r="AK52" i="6"/>
  <c r="AJ49" i="6"/>
  <c r="AN84" i="6"/>
  <c r="CC112" i="6"/>
  <c r="AJ25" i="6"/>
  <c r="AL11" i="6"/>
  <c r="AP31" i="6"/>
  <c r="AI48" i="6"/>
  <c r="CC78" i="6"/>
  <c r="AP50" i="6"/>
  <c r="BZ95" i="6"/>
  <c r="CC104" i="6"/>
  <c r="AQ84" i="6"/>
  <c r="AH44" i="6"/>
  <c r="AP56" i="6"/>
  <c r="AI67" i="6"/>
  <c r="AN64" i="6"/>
  <c r="AS74" i="6"/>
  <c r="AN70" i="6"/>
  <c r="AR54" i="6"/>
  <c r="CO100" i="6"/>
  <c r="AN32" i="6"/>
  <c r="AJ87" i="6"/>
  <c r="AO59" i="6"/>
  <c r="AN93" i="6"/>
  <c r="AP63" i="6"/>
  <c r="AM89" i="6"/>
  <c r="AJ29" i="6"/>
  <c r="AT37" i="6"/>
  <c r="AI42" i="6"/>
  <c r="CB86" i="6"/>
  <c r="AM14" i="6"/>
  <c r="AM57" i="6"/>
  <c r="CO109" i="6"/>
  <c r="AM96" i="6"/>
  <c r="AR17" i="6"/>
  <c r="AH48" i="6"/>
  <c r="AO39" i="6"/>
  <c r="CB95" i="6"/>
  <c r="AS92" i="6"/>
  <c r="AR39" i="6"/>
  <c r="AP99" i="6"/>
  <c r="AS46" i="6"/>
  <c r="AJ21" i="6"/>
  <c r="AQ41" i="6"/>
  <c r="AM22" i="6"/>
  <c r="AL52" i="6"/>
  <c r="AR19" i="6"/>
  <c r="AJ99" i="6"/>
  <c r="AT47" i="6"/>
  <c r="AL57" i="6"/>
  <c r="CC92" i="6"/>
  <c r="AR98" i="6"/>
  <c r="AT39" i="6"/>
  <c r="AL76" i="6"/>
  <c r="AI52" i="6"/>
  <c r="AR42" i="6"/>
  <c r="AN99" i="6"/>
  <c r="AJ63" i="6"/>
  <c r="AR56" i="6"/>
  <c r="BZ115" i="6"/>
  <c r="CO103" i="6"/>
  <c r="AM13" i="6"/>
  <c r="AQ77" i="6"/>
  <c r="AR86" i="6"/>
  <c r="AN63" i="6"/>
  <c r="AP97" i="6"/>
  <c r="AQ59" i="6"/>
  <c r="AT54" i="6"/>
  <c r="CB105" i="6"/>
  <c r="AH52" i="6"/>
  <c r="AP25" i="6"/>
  <c r="AR93" i="6"/>
  <c r="AR11" i="6"/>
  <c r="AH25" i="6"/>
  <c r="CB90" i="6"/>
  <c r="AN59" i="6"/>
  <c r="AL85" i="6"/>
  <c r="AT62" i="6"/>
  <c r="AI74" i="6"/>
  <c r="AH13" i="6"/>
  <c r="AN95" i="6"/>
  <c r="AP54" i="6"/>
  <c r="AM87" i="6"/>
  <c r="AO90" i="6"/>
  <c r="AQ99" i="6"/>
  <c r="AO52" i="6"/>
  <c r="AR52" i="6"/>
  <c r="AS43" i="6"/>
  <c r="AS23" i="6"/>
  <c r="AJ60" i="6"/>
  <c r="CA102" i="6"/>
  <c r="AL48" i="6"/>
  <c r="AR58" i="6"/>
  <c r="CO76" i="6"/>
  <c r="AP83" i="6"/>
  <c r="AL59" i="6"/>
  <c r="AK73" i="6"/>
  <c r="CA99" i="6"/>
  <c r="AS29" i="6"/>
  <c r="AR24" i="6"/>
  <c r="AK99" i="6"/>
  <c r="AQ13" i="6"/>
  <c r="AQ58" i="6"/>
  <c r="AM77" i="6"/>
  <c r="CC94" i="6"/>
  <c r="AQ34" i="6"/>
  <c r="AR21" i="6"/>
  <c r="AS77" i="6"/>
  <c r="AS27" i="6"/>
  <c r="AN80" i="6"/>
  <c r="AR32" i="6"/>
  <c r="BZ102" i="6"/>
  <c r="AJ34" i="6"/>
  <c r="AQ95" i="6"/>
  <c r="AJ15" i="6"/>
  <c r="AM100" i="6"/>
  <c r="BZ112" i="6"/>
  <c r="AQ97" i="6"/>
  <c r="CC113" i="6"/>
  <c r="CA83" i="6"/>
  <c r="AT46" i="6"/>
  <c r="AQ65" i="6"/>
  <c r="AQ100" i="6"/>
  <c r="AK36" i="6"/>
  <c r="AM42" i="6"/>
  <c r="AN21" i="6"/>
  <c r="CO90" i="6"/>
  <c r="AT81" i="6"/>
  <c r="AI11" i="6"/>
  <c r="AQ62" i="6"/>
  <c r="AQ94" i="6"/>
  <c r="AR35" i="6"/>
  <c r="AL77" i="6"/>
  <c r="AK63" i="6"/>
  <c r="AN44" i="6"/>
  <c r="AJ62" i="6"/>
  <c r="AO70" i="6"/>
  <c r="AQ17" i="6"/>
  <c r="AK38" i="6"/>
  <c r="AP95" i="6"/>
  <c r="AM46" i="6"/>
  <c r="AH64" i="6"/>
  <c r="AT53" i="6"/>
  <c r="AP45" i="6"/>
  <c r="AP47" i="6"/>
  <c r="AS50" i="6"/>
  <c r="AT100" i="6"/>
  <c r="AM33" i="6"/>
  <c r="AQ20" i="6"/>
  <c r="AO98" i="6"/>
  <c r="AP12" i="6"/>
  <c r="AI15" i="6"/>
  <c r="AP87" i="6"/>
  <c r="AL44" i="6"/>
  <c r="AM59" i="6"/>
  <c r="AM39" i="6"/>
  <c r="AQ57" i="6"/>
  <c r="AR73" i="6"/>
  <c r="AR47" i="6"/>
  <c r="AM25" i="6"/>
  <c r="AR75" i="6"/>
  <c r="AI26" i="6"/>
  <c r="AQ48" i="6"/>
  <c r="AR76" i="6"/>
  <c r="AS80" i="6"/>
  <c r="AH30" i="6"/>
  <c r="AI44" i="6"/>
  <c r="AJ95" i="6"/>
  <c r="CO108" i="6"/>
  <c r="CA110" i="6"/>
  <c r="AK55" i="6"/>
  <c r="AM78" i="6"/>
  <c r="AQ32" i="6"/>
  <c r="AS94" i="6"/>
  <c r="AK18" i="6"/>
  <c r="AI43" i="6"/>
  <c r="AI84" i="6"/>
  <c r="AL47" i="6"/>
  <c r="AT51" i="6"/>
  <c r="AM30" i="6"/>
  <c r="AT33" i="6"/>
  <c r="AS100" i="6"/>
  <c r="AH28" i="6"/>
  <c r="AS45" i="6"/>
  <c r="BZ99" i="6"/>
  <c r="CO106" i="6"/>
  <c r="AS26" i="6"/>
  <c r="AN47" i="6"/>
  <c r="CA82" i="6"/>
  <c r="AI77" i="6"/>
  <c r="AR94" i="6"/>
  <c r="CO115" i="6"/>
  <c r="AR51" i="6"/>
  <c r="AL40" i="6"/>
  <c r="AK12" i="6"/>
  <c r="AK42" i="6"/>
  <c r="AR40" i="6"/>
  <c r="AP59" i="6"/>
  <c r="AO81" i="6"/>
  <c r="AN72" i="6"/>
  <c r="AT26" i="6"/>
  <c r="AH36" i="6"/>
  <c r="AO100" i="6"/>
  <c r="AO21" i="6"/>
  <c r="AI65" i="6"/>
  <c r="AN68" i="6"/>
  <c r="AK11" i="6"/>
  <c r="AN16" i="6"/>
  <c r="CA92" i="6"/>
  <c r="AK43" i="6"/>
  <c r="AT89" i="6"/>
  <c r="CB100" i="6"/>
  <c r="AL90" i="6"/>
  <c r="AP44" i="6"/>
  <c r="AR89" i="6"/>
  <c r="AJ53" i="6"/>
  <c r="AP82" i="6"/>
  <c r="AK69" i="6"/>
  <c r="AH80" i="6"/>
  <c r="AN35" i="6"/>
  <c r="AO53" i="6"/>
  <c r="AT25" i="6"/>
  <c r="AI21" i="6"/>
  <c r="AR97" i="6"/>
  <c r="CB79" i="6"/>
  <c r="AK100" i="6"/>
  <c r="AI90" i="6"/>
  <c r="AI18" i="6"/>
  <c r="AN98" i="6"/>
  <c r="CO107" i="6"/>
  <c r="AO60" i="6"/>
  <c r="AQ37" i="6"/>
  <c r="AH43" i="6"/>
  <c r="AR29" i="6"/>
  <c r="AR48" i="6"/>
  <c r="AS62" i="6"/>
  <c r="AK50" i="6"/>
  <c r="AN12" i="6"/>
  <c r="AT77" i="6"/>
  <c r="AH87" i="6"/>
  <c r="AO18" i="6"/>
  <c r="AJ75" i="6"/>
  <c r="AN85" i="6"/>
  <c r="AT92" i="6"/>
  <c r="AQ11" i="6"/>
  <c r="AO16" i="6"/>
  <c r="AI45" i="6"/>
  <c r="BZ87" i="6"/>
  <c r="AL36" i="6"/>
  <c r="CO102" i="6"/>
  <c r="AT93" i="6"/>
  <c r="AP58" i="6"/>
  <c r="AT95" i="6"/>
  <c r="AT55" i="6"/>
  <c r="AH41" i="6"/>
  <c r="AQ80" i="6"/>
  <c r="AQ60" i="6"/>
  <c r="AK27" i="6"/>
  <c r="AS42" i="6"/>
  <c r="AH24" i="6"/>
  <c r="AI75" i="6"/>
  <c r="AT87" i="6"/>
  <c r="AL99" i="6"/>
  <c r="AI36" i="6"/>
  <c r="CO114" i="6"/>
  <c r="AQ92" i="6"/>
  <c r="CB85" i="6"/>
  <c r="AJ45" i="6"/>
  <c r="AO19" i="6"/>
  <c r="AL18" i="6"/>
  <c r="AQ22" i="6"/>
  <c r="AH100" i="6"/>
  <c r="AJ26" i="6"/>
  <c r="AH20" i="6"/>
  <c r="AR71" i="6"/>
  <c r="AI86" i="6"/>
  <c r="AO50" i="6"/>
  <c r="AN60" i="6"/>
  <c r="AK13" i="6"/>
  <c r="AR44" i="6"/>
  <c r="AK76" i="6"/>
  <c r="AP85" i="6"/>
  <c r="AP84" i="6"/>
  <c r="AO72" i="6"/>
  <c r="AP75" i="6"/>
  <c r="AI69" i="6"/>
  <c r="AP17" i="6"/>
  <c r="AL87" i="6"/>
  <c r="AJ68" i="6"/>
  <c r="AJ77" i="6"/>
  <c r="AI73" i="6"/>
  <c r="CC90" i="6"/>
  <c r="AS53" i="6"/>
  <c r="AT69" i="6"/>
  <c r="AO49" i="6"/>
  <c r="AJ20" i="6"/>
  <c r="AN54" i="6"/>
  <c r="AQ26" i="6"/>
  <c r="AS25" i="6"/>
  <c r="CC111" i="6"/>
  <c r="CC84" i="6"/>
  <c r="AL46" i="6"/>
  <c r="AR84" i="6"/>
  <c r="AH50" i="6"/>
  <c r="AK94" i="6"/>
  <c r="AI88" i="6"/>
  <c r="AP100" i="6"/>
  <c r="AN55" i="6"/>
  <c r="AK65" i="6"/>
  <c r="CA115" i="6"/>
  <c r="AR36" i="6"/>
  <c r="AN22" i="6"/>
  <c r="AL25" i="6"/>
  <c r="AO43" i="6"/>
  <c r="AQ75" i="6"/>
  <c r="AT96" i="6"/>
  <c r="AH99" i="6"/>
  <c r="AP24" i="6"/>
  <c r="AK31" i="6"/>
  <c r="CA91" i="6"/>
  <c r="AL21" i="6"/>
  <c r="AO94" i="6"/>
  <c r="CA103" i="6"/>
  <c r="AJ47" i="6"/>
  <c r="AT29" i="6"/>
  <c r="AH73" i="6"/>
  <c r="AJ23" i="6"/>
  <c r="CA86" i="6"/>
  <c r="CB114" i="6"/>
  <c r="AJ51" i="6"/>
  <c r="AN27" i="6"/>
  <c r="AN83" i="6"/>
  <c r="AP76" i="6"/>
  <c r="AM21" i="6"/>
  <c r="AS41" i="6"/>
  <c r="AL33" i="6"/>
  <c r="AM28" i="6"/>
  <c r="AH18" i="6"/>
  <c r="BZ106" i="6"/>
  <c r="AP51" i="6"/>
  <c r="AO83" i="6"/>
  <c r="CA94" i="6"/>
  <c r="AP33" i="6"/>
  <c r="AO51" i="6"/>
  <c r="AH74" i="6"/>
  <c r="AT48" i="6"/>
  <c r="AN23" i="6"/>
  <c r="AQ15" i="6"/>
  <c r="AQ43" i="6"/>
  <c r="AO68" i="6"/>
  <c r="AL70" i="6"/>
  <c r="AH65" i="6"/>
  <c r="CO96" i="6"/>
  <c r="AS36" i="6"/>
  <c r="AM36" i="6"/>
  <c r="AM24" i="6"/>
  <c r="AH54" i="6"/>
  <c r="AL56" i="6"/>
  <c r="CB82" i="6"/>
  <c r="AL16" i="6"/>
  <c r="AJ37" i="6"/>
  <c r="AO34" i="6"/>
  <c r="AT31" i="6"/>
  <c r="AI34" i="6"/>
  <c r="AP91" i="6"/>
  <c r="AI87" i="6"/>
  <c r="AN39" i="6"/>
  <c r="AR91" i="6"/>
  <c r="AK79" i="6"/>
  <c r="AQ64" i="6"/>
  <c r="CO92" i="6"/>
  <c r="AN28" i="6"/>
  <c r="AT85" i="6"/>
  <c r="CO101" i="6"/>
  <c r="AQ55" i="6"/>
  <c r="BZ79" i="6"/>
  <c r="BZ91" i="6"/>
  <c r="AK20" i="6"/>
  <c r="AQ88" i="6"/>
  <c r="CO113" i="6"/>
  <c r="CB106" i="6"/>
  <c r="AQ79" i="6"/>
  <c r="AQ50" i="6"/>
  <c r="AQ67" i="6"/>
  <c r="AN41" i="6"/>
  <c r="AO36" i="6"/>
  <c r="AJ80" i="6"/>
  <c r="AO15" i="6"/>
  <c r="AK56" i="6"/>
  <c r="AN34" i="6"/>
  <c r="AH14" i="6"/>
  <c r="AO28" i="6"/>
  <c r="AK68" i="6"/>
  <c r="AK29" i="6"/>
  <c r="CB84" i="6"/>
  <c r="AI96" i="6"/>
  <c r="AJ31" i="6"/>
  <c r="AT49" i="6"/>
  <c r="AQ52" i="6"/>
  <c r="AQ23" i="6"/>
  <c r="AI68" i="6"/>
  <c r="AO91" i="6"/>
  <c r="AN81" i="6"/>
  <c r="BZ76" i="6"/>
  <c r="AS64" i="6"/>
  <c r="CO97" i="6"/>
  <c r="AN67" i="6"/>
  <c r="AR22" i="6"/>
  <c r="AN43" i="6"/>
  <c r="CC103" i="6"/>
  <c r="AI70" i="6"/>
  <c r="AR87" i="6"/>
  <c r="AJ40" i="6"/>
  <c r="AQ68" i="6"/>
  <c r="AH84" i="6"/>
  <c r="AN69" i="6"/>
  <c r="AP38" i="6"/>
  <c r="AO37" i="6"/>
  <c r="AH51" i="6"/>
  <c r="AR62" i="6"/>
  <c r="AK30" i="6"/>
  <c r="AT66" i="6"/>
  <c r="BZ85" i="6"/>
  <c r="AL68" i="6"/>
  <c r="AO64" i="6"/>
  <c r="AN11" i="6"/>
  <c r="AT23" i="6"/>
  <c r="AS52" i="6"/>
  <c r="CB99" i="6"/>
  <c r="AT64" i="6"/>
  <c r="AK95" i="6"/>
  <c r="AJ14" i="6"/>
  <c r="AL95" i="6"/>
  <c r="AS88" i="6"/>
  <c r="AI61" i="6"/>
  <c r="CB111" i="6"/>
  <c r="AJ55" i="6"/>
  <c r="AN53" i="6"/>
  <c r="AP53" i="6"/>
  <c r="AO46" i="6"/>
  <c r="BZ86" i="6"/>
  <c r="AQ83" i="6"/>
  <c r="AI78" i="6"/>
  <c r="AR77" i="6"/>
  <c r="AP23" i="6"/>
  <c r="AQ91" i="6"/>
  <c r="AL63" i="6"/>
  <c r="CC114" i="6"/>
  <c r="AK61" i="6"/>
  <c r="AP26" i="6"/>
  <c r="AT43" i="6"/>
  <c r="AP90" i="6"/>
  <c r="AQ30" i="6"/>
  <c r="AJ79" i="6"/>
  <c r="AI40" i="6"/>
  <c r="AR85" i="6"/>
  <c r="AP30" i="6"/>
  <c r="AR70" i="6"/>
  <c r="AI76" i="6"/>
  <c r="AT57" i="6"/>
  <c r="AT17" i="6"/>
  <c r="AM97" i="6"/>
  <c r="CB87" i="6"/>
  <c r="AT18" i="6"/>
  <c r="BZ109" i="6"/>
  <c r="AI13" i="6"/>
  <c r="AR34" i="6"/>
  <c r="AS99" i="6"/>
  <c r="AK81" i="6"/>
  <c r="AM74" i="6"/>
  <c r="AH69" i="6"/>
  <c r="AH53" i="6"/>
  <c r="AI16" i="6"/>
  <c r="AP48" i="6"/>
  <c r="AK22" i="6"/>
  <c r="CB91" i="6"/>
  <c r="AT11" i="6"/>
  <c r="AS39" i="6"/>
  <c r="AI72" i="6"/>
  <c r="AI38" i="6"/>
  <c r="AR41" i="6"/>
  <c r="CC88" i="6"/>
  <c r="AN18" i="6"/>
  <c r="AR16" i="6"/>
  <c r="AO11" i="6"/>
  <c r="AO67" i="6"/>
  <c r="AS56" i="6"/>
  <c r="AK58" i="6"/>
  <c r="AN100" i="6"/>
  <c r="AL12" i="6"/>
  <c r="AP70" i="6"/>
  <c r="AS13" i="6"/>
  <c r="AR53" i="6"/>
  <c r="AR20" i="6"/>
  <c r="AH76" i="6"/>
  <c r="AM60" i="6"/>
  <c r="AL67" i="6"/>
  <c r="AO47" i="6"/>
  <c r="AQ39" i="6"/>
  <c r="AM84" i="6"/>
  <c r="AK74" i="6"/>
  <c r="AL51" i="6"/>
  <c r="CA84" i="6"/>
  <c r="AN65" i="6"/>
  <c r="AS54" i="6"/>
  <c r="AN58" i="6"/>
  <c r="AJ66" i="6"/>
  <c r="AK89" i="6"/>
  <c r="AL53" i="6"/>
  <c r="AM51" i="6"/>
  <c r="AL13" i="6"/>
  <c r="AM83" i="6"/>
  <c r="AR55" i="6"/>
  <c r="AJ88" i="6"/>
  <c r="AP92" i="6"/>
  <c r="AJ57" i="6"/>
  <c r="AS28" i="6"/>
  <c r="AN73" i="6"/>
  <c r="AO48" i="6"/>
  <c r="BZ110" i="6"/>
  <c r="CB113" i="6"/>
  <c r="CC87" i="6"/>
  <c r="AM67" i="6"/>
  <c r="AS57" i="6"/>
  <c r="AO97" i="6"/>
  <c r="AS40" i="6"/>
  <c r="AQ90" i="6"/>
  <c r="AR50" i="6"/>
  <c r="AN25" i="6"/>
  <c r="AM65" i="6"/>
  <c r="AP42" i="6"/>
  <c r="AM88" i="6"/>
  <c r="AL71" i="6"/>
  <c r="AP13" i="6"/>
  <c r="AL61" i="6"/>
  <c r="AN13" i="6"/>
  <c r="AK78" i="6"/>
  <c r="AR49" i="6"/>
  <c r="AJ91" i="6"/>
  <c r="AI41" i="6"/>
  <c r="CC100" i="6"/>
  <c r="AL72" i="6"/>
  <c r="AH23" i="6"/>
  <c r="AQ44" i="6"/>
  <c r="CC108" i="6"/>
  <c r="CA111" i="6"/>
  <c r="AT86" i="6"/>
  <c r="AN76" i="6"/>
  <c r="AM19" i="6"/>
  <c r="AM44" i="6"/>
  <c r="AI56" i="6"/>
  <c r="AQ40" i="6"/>
  <c r="AM61" i="6"/>
  <c r="CA75" i="6"/>
  <c r="AH62" i="6"/>
  <c r="AI23" i="6"/>
  <c r="CO79" i="6"/>
  <c r="CO84" i="6"/>
  <c r="AP73" i="6"/>
  <c r="AT58" i="6"/>
  <c r="AI99" i="6"/>
  <c r="AL54" i="6"/>
  <c r="AM31" i="6"/>
  <c r="AK62" i="6"/>
  <c r="AK64" i="6"/>
  <c r="AI71" i="6"/>
  <c r="AN29" i="6"/>
  <c r="AO96" i="6"/>
  <c r="CA96" i="6"/>
  <c r="AN50" i="6"/>
  <c r="AS44" i="6"/>
  <c r="AO22" i="6"/>
  <c r="AT73" i="6"/>
  <c r="AH16" i="6"/>
  <c r="AJ35" i="6"/>
  <c r="AO89" i="6"/>
  <c r="AI66" i="6"/>
  <c r="BZ84" i="6"/>
  <c r="AK16" i="6"/>
  <c r="CB75" i="6"/>
  <c r="BZ75" i="6"/>
  <c r="AQ89" i="6"/>
  <c r="AJ54" i="6"/>
  <c r="AQ51" i="6"/>
  <c r="AS34" i="6"/>
  <c r="AL96" i="6"/>
  <c r="AI80" i="6"/>
  <c r="CA108" i="6"/>
  <c r="AP55" i="6"/>
  <c r="AI54" i="6"/>
  <c r="AQ85" i="6"/>
  <c r="AT76" i="6"/>
  <c r="AO17" i="6"/>
  <c r="AS17" i="6"/>
  <c r="AQ76" i="6"/>
  <c r="AO92" i="6"/>
  <c r="AK21" i="6"/>
  <c r="CA101" i="6"/>
  <c r="AR25" i="6"/>
  <c r="AK92" i="6"/>
  <c r="AH17" i="6"/>
  <c r="AT50" i="6"/>
  <c r="AH22" i="6"/>
  <c r="AT71" i="6"/>
  <c r="CC81" i="6"/>
  <c r="AJ64" i="6"/>
  <c r="AO93" i="6"/>
  <c r="AQ63" i="6"/>
  <c r="AT97" i="6"/>
  <c r="AT32" i="6"/>
  <c r="AL20" i="6"/>
  <c r="AO99" i="6"/>
  <c r="AS63" i="6"/>
  <c r="AP29" i="6"/>
  <c r="CO86" i="6"/>
  <c r="AH68" i="6"/>
  <c r="AS68" i="6"/>
  <c r="AK98" i="6"/>
  <c r="CB109" i="6"/>
  <c r="AN38" i="6"/>
  <c r="AS51" i="6"/>
  <c r="AQ70" i="6"/>
  <c r="AN61" i="6"/>
  <c r="AK80" i="6"/>
  <c r="AO20" i="6"/>
  <c r="AP89" i="6"/>
  <c r="AP32" i="6"/>
  <c r="AI37" i="6"/>
  <c r="AJ50" i="6"/>
  <c r="CA100" i="6"/>
  <c r="AK45" i="6"/>
  <c r="AK71" i="6"/>
  <c r="AP57" i="6"/>
  <c r="AJ11" i="6"/>
  <c r="AH96" i="6"/>
  <c r="AK88" i="6"/>
  <c r="AL26" i="6"/>
  <c r="AO66" i="6"/>
  <c r="AQ86" i="6"/>
  <c r="AK85" i="6"/>
  <c r="AJ67" i="6"/>
  <c r="AK40" i="6"/>
  <c r="CO88" i="6"/>
  <c r="AO82" i="6"/>
  <c r="AT56" i="6"/>
  <c r="AS91" i="6"/>
  <c r="AI30" i="6"/>
  <c r="AO84" i="6"/>
  <c r="AI22" i="6"/>
  <c r="CO99" i="6"/>
  <c r="AS75" i="6"/>
  <c r="BZ105" i="6"/>
  <c r="AS47" i="6"/>
  <c r="AJ82" i="6"/>
  <c r="AH11" i="6"/>
  <c r="AI94" i="6"/>
  <c r="AJ52" i="6"/>
  <c r="AM54" i="6"/>
  <c r="AR90" i="6"/>
  <c r="AR33" i="6"/>
  <c r="AK67" i="6"/>
  <c r="AT83" i="6"/>
  <c r="AO65" i="6"/>
  <c r="AM86" i="6"/>
  <c r="CB76" i="6"/>
  <c r="CC95" i="6"/>
  <c r="AM49" i="6"/>
  <c r="CB94" i="6"/>
  <c r="AT74" i="6"/>
  <c r="AN71" i="6"/>
  <c r="AI95" i="6"/>
  <c r="AH82" i="6"/>
  <c r="AM75" i="6"/>
  <c r="CC91" i="6"/>
  <c r="CA85" i="6"/>
  <c r="AR78" i="6"/>
  <c r="AR96" i="6"/>
  <c r="AN26" i="6"/>
  <c r="BZ92" i="6"/>
  <c r="AR60" i="6"/>
  <c r="AM38" i="6"/>
  <c r="AH58" i="6"/>
  <c r="AH42" i="6"/>
  <c r="AO75" i="6"/>
  <c r="AP64" i="6"/>
  <c r="CC79" i="6"/>
  <c r="AL82" i="6"/>
  <c r="AH77" i="6"/>
  <c r="CB83" i="6"/>
  <c r="AN91" i="6"/>
  <c r="AN40" i="6"/>
  <c r="AR64" i="6"/>
  <c r="AK54" i="6"/>
  <c r="AM66" i="6"/>
  <c r="AS60" i="6"/>
  <c r="AN78" i="6"/>
  <c r="AM18" i="6"/>
  <c r="AH39" i="6"/>
  <c r="AS15" i="6"/>
  <c r="AQ18" i="6"/>
  <c r="AI19" i="6"/>
  <c r="AT72" i="6"/>
  <c r="AS84" i="6"/>
  <c r="AM32" i="6"/>
  <c r="CC76" i="6"/>
  <c r="AQ25" i="6"/>
  <c r="AJ76" i="6"/>
  <c r="AJ42" i="6"/>
  <c r="AN42" i="6"/>
  <c r="AO88" i="6"/>
  <c r="AR88" i="6"/>
  <c r="AP41" i="6"/>
  <c r="AL83" i="6"/>
  <c r="AT78" i="6"/>
  <c r="AJ61" i="6"/>
  <c r="AS55" i="6"/>
  <c r="AP68" i="6"/>
  <c r="AK34" i="6"/>
  <c r="CO93" i="6"/>
  <c r="AK24" i="6"/>
  <c r="AO13" i="6"/>
  <c r="AP78" i="6"/>
  <c r="AP72" i="6"/>
  <c r="AQ35" i="6"/>
  <c r="AJ81" i="6"/>
  <c r="AQ72" i="6"/>
  <c r="AT15" i="6"/>
  <c r="AL94" i="6"/>
  <c r="CO77" i="6"/>
  <c r="AL79" i="6"/>
  <c r="AK96" i="6"/>
  <c r="BZ90" i="6"/>
  <c r="BZ111" i="6"/>
  <c r="CC85" i="6"/>
  <c r="AI27" i="6"/>
  <c r="AM73" i="6"/>
  <c r="AT40" i="6"/>
  <c r="AM11" i="6"/>
  <c r="AS48" i="6"/>
  <c r="CC106" i="6"/>
  <c r="AO74" i="6"/>
  <c r="AM64" i="6"/>
  <c r="CA88" i="6"/>
  <c r="AS78" i="6"/>
  <c r="AT20" i="6"/>
  <c r="CA112" i="6"/>
  <c r="AP67" i="6"/>
  <c r="AM41" i="6"/>
  <c r="AM63" i="6"/>
  <c r="AM35" i="6"/>
  <c r="AN51" i="6"/>
  <c r="AL45" i="6"/>
  <c r="AL89" i="6"/>
  <c r="AR92" i="6"/>
  <c r="AL35" i="6"/>
  <c r="AN79" i="6"/>
  <c r="AI59" i="6"/>
  <c r="AQ74" i="6"/>
  <c r="CB92" i="6"/>
  <c r="AT99" i="6"/>
  <c r="AT52" i="6"/>
  <c r="AL80" i="6"/>
  <c r="AM45" i="6"/>
  <c r="CC93" i="6"/>
  <c r="AK25" i="6"/>
  <c r="AI32" i="6"/>
  <c r="AK83" i="6"/>
  <c r="AM40" i="6"/>
  <c r="AN74" i="6"/>
  <c r="AJ16" i="6"/>
  <c r="BZ81" i="6"/>
  <c r="AK46" i="6"/>
  <c r="CC82" i="6"/>
  <c r="AJ72" i="6"/>
  <c r="CO110" i="6"/>
  <c r="AT13" i="6"/>
  <c r="AK77" i="6"/>
  <c r="AS97" i="6"/>
  <c r="AK84" i="6"/>
  <c r="CB108" i="6"/>
  <c r="CB102" i="6"/>
  <c r="CO87" i="6"/>
  <c r="AS82" i="6"/>
  <c r="AT79" i="6"/>
  <c r="BZ108" i="6"/>
  <c r="AP43" i="6"/>
  <c r="AH56" i="6"/>
  <c r="BZ89" i="6"/>
  <c r="AN94" i="6"/>
  <c r="CA93" i="6"/>
  <c r="AT36" i="6"/>
  <c r="AQ14" i="6"/>
  <c r="AS85" i="6"/>
  <c r="AK26" i="6"/>
  <c r="AJ90" i="6"/>
  <c r="AQ46" i="6"/>
  <c r="AN77" i="6"/>
  <c r="AS22" i="6"/>
  <c r="AK15" i="6"/>
  <c r="AP93" i="6"/>
  <c r="AL58" i="6"/>
  <c r="AK35" i="6"/>
  <c r="BZ80" i="6"/>
  <c r="AO27" i="6"/>
  <c r="AO38" i="6"/>
  <c r="AJ28" i="6"/>
  <c r="AP61" i="6"/>
  <c r="AR14" i="6"/>
  <c r="AJ32" i="6"/>
  <c r="AR28" i="6"/>
  <c r="AI100" i="6"/>
  <c r="AK32" i="6"/>
  <c r="AO45" i="6"/>
  <c r="AT35" i="6"/>
  <c r="AM29" i="6"/>
  <c r="AP74" i="6"/>
  <c r="AQ21" i="6"/>
  <c r="AL22" i="6"/>
  <c r="CB81" i="6"/>
  <c r="AR31" i="6"/>
  <c r="CA104" i="6"/>
  <c r="AM95" i="6"/>
  <c r="AT41" i="6"/>
  <c r="AH15" i="6"/>
  <c r="AO25" i="6"/>
  <c r="AP20" i="6"/>
  <c r="AM52" i="6"/>
  <c r="AT98" i="6"/>
  <c r="AM43" i="6"/>
  <c r="AT94" i="6"/>
  <c r="AS59" i="6"/>
  <c r="CB78" i="6"/>
  <c r="AO40" i="6"/>
  <c r="AR95" i="6"/>
  <c r="AL66" i="6"/>
  <c r="AH88" i="6"/>
  <c r="CC109" i="6"/>
  <c r="CA107" i="6"/>
  <c r="AQ81" i="6"/>
  <c r="AT22" i="6"/>
  <c r="AL29" i="6"/>
  <c r="AM76" i="6"/>
  <c r="AJ13" i="6"/>
  <c r="AM90" i="6"/>
  <c r="AH61" i="6"/>
  <c r="AS38" i="6"/>
  <c r="BZ114" i="6"/>
  <c r="AR67" i="6"/>
  <c r="CB110" i="6"/>
  <c r="BZ97" i="6"/>
  <c r="AP22" i="6"/>
  <c r="CC107" i="6"/>
  <c r="AP66" i="6"/>
  <c r="AS72" i="6"/>
  <c r="AN97" i="6"/>
  <c r="AP15" i="6"/>
  <c r="AH21" i="6"/>
  <c r="BZ103" i="6"/>
  <c r="AS67" i="6"/>
  <c r="AS96" i="6"/>
  <c r="AR61" i="6"/>
  <c r="AH92" i="6"/>
  <c r="AK60" i="6"/>
  <c r="BZ107" i="6"/>
  <c r="AR15" i="6"/>
  <c r="AN92" i="6"/>
  <c r="AM62" i="6"/>
  <c r="AP60" i="6"/>
  <c r="AK66" i="6"/>
  <c r="CA79" i="6"/>
  <c r="AS89" i="6"/>
  <c r="AK23" i="6"/>
  <c r="AS20" i="6"/>
  <c r="AL65" i="6"/>
  <c r="AL39" i="6"/>
  <c r="AO54" i="6"/>
  <c r="AH35" i="6"/>
  <c r="AR18" i="6"/>
  <c r="AM72" i="6"/>
  <c r="AI98" i="6"/>
  <c r="AI83" i="6"/>
  <c r="AK75" i="6"/>
  <c r="AN15" i="6"/>
  <c r="AP52" i="6"/>
  <c r="AI81" i="6"/>
  <c r="AS21" i="6"/>
  <c r="AN46" i="6"/>
  <c r="AM23" i="6"/>
  <c r="AS12" i="6"/>
  <c r="AH67" i="6"/>
  <c r="AM27" i="6"/>
  <c r="AR38" i="6"/>
  <c r="AQ56" i="6"/>
  <c r="AQ53" i="6"/>
  <c r="AI55" i="6"/>
  <c r="AS83" i="6"/>
  <c r="AL91" i="6"/>
  <c r="CA90" i="6"/>
  <c r="AM48" i="6"/>
  <c r="AO86" i="6"/>
  <c r="AR79" i="6"/>
  <c r="AT28" i="6"/>
  <c r="AP27" i="6"/>
  <c r="AM56" i="6"/>
  <c r="AJ98" i="6"/>
  <c r="AJ93" i="6"/>
  <c r="AI62" i="6"/>
  <c r="AN24" i="6"/>
  <c r="AP14" i="6"/>
  <c r="AI24" i="6"/>
  <c r="AN19" i="6"/>
  <c r="AK17" i="6"/>
  <c r="CB88" i="6"/>
  <c r="AH47" i="6"/>
  <c r="AS35" i="6"/>
  <c r="AR59" i="6"/>
  <c r="AJ100" i="6"/>
  <c r="AH55" i="6"/>
  <c r="AQ98" i="6"/>
  <c r="AK49" i="6"/>
  <c r="AO56" i="6"/>
  <c r="CB93" i="6"/>
  <c r="CC97" i="6"/>
  <c r="CB96" i="6"/>
  <c r="AQ31" i="6"/>
  <c r="AT24" i="6"/>
  <c r="AR46" i="6"/>
  <c r="AS71" i="6"/>
  <c r="AP21" i="6"/>
  <c r="CC110" i="6"/>
  <c r="AR100" i="6"/>
  <c r="AJ39" i="6"/>
  <c r="AQ87" i="6"/>
  <c r="AH33" i="6"/>
  <c r="AP69" i="6"/>
  <c r="AJ96" i="6"/>
  <c r="CO94" i="6"/>
  <c r="AO85" i="6"/>
  <c r="AS16" i="6"/>
  <c r="AS70" i="6"/>
  <c r="AQ61" i="6"/>
  <c r="AH27" i="6"/>
  <c r="CA76" i="6"/>
  <c r="BZ100" i="6"/>
  <c r="AO24" i="6"/>
  <c r="AR65" i="6"/>
  <c r="AS24" i="6"/>
  <c r="AN89" i="6"/>
  <c r="AT91" i="6"/>
  <c r="CO112" i="6"/>
  <c r="AJ19" i="6"/>
  <c r="AO73" i="6"/>
  <c r="AQ38" i="6"/>
  <c r="AM12" i="6"/>
  <c r="AH93" i="6"/>
  <c r="AI31" i="6"/>
  <c r="AJ38" i="6"/>
  <c r="AR82" i="6"/>
  <c r="AQ12" i="6"/>
  <c r="AT90" i="6"/>
  <c r="AI58" i="6"/>
  <c r="AM20" i="6"/>
  <c r="AH63" i="6"/>
  <c r="AI57" i="6"/>
  <c r="CC101" i="6"/>
  <c r="AK70" i="6"/>
  <c r="AL64" i="6"/>
  <c r="AJ86" i="6"/>
  <c r="AP71" i="6"/>
  <c r="AJ24" i="6"/>
  <c r="AM80" i="6"/>
  <c r="AS81" i="6"/>
  <c r="AL17" i="6"/>
  <c r="AJ17" i="6"/>
  <c r="AT45" i="6"/>
  <c r="AN52" i="6"/>
  <c r="CO104" i="6"/>
  <c r="AH95" i="6"/>
  <c r="AR57" i="6"/>
  <c r="AH26" i="6"/>
  <c r="AM99" i="6"/>
  <c r="AL24" i="6"/>
  <c r="AM85" i="6"/>
  <c r="AK39" i="6"/>
  <c r="AO29" i="6"/>
  <c r="AL75" i="6"/>
  <c r="AH75" i="6"/>
  <c r="AI29" i="6"/>
  <c r="AI35" i="6"/>
  <c r="AM37" i="6"/>
  <c r="AL86" i="6"/>
  <c r="AK57" i="6"/>
  <c r="AT12" i="6"/>
  <c r="BZ94" i="6"/>
  <c r="AS90" i="6"/>
  <c r="AH29" i="6"/>
  <c r="AR81" i="6"/>
  <c r="AO31" i="6"/>
  <c r="AL60" i="6"/>
  <c r="AH70" i="6"/>
  <c r="AO61" i="6"/>
  <c r="CB80" i="6"/>
  <c r="AT27" i="6"/>
  <c r="AI89" i="6"/>
  <c r="AL38" i="6"/>
  <c r="CB115" i="6"/>
  <c r="AS14" i="6"/>
  <c r="AK48" i="6"/>
  <c r="CA97" i="6"/>
  <c r="AQ47" i="6"/>
  <c r="AI82" i="6"/>
  <c r="AQ71" i="6"/>
  <c r="AK97" i="6"/>
  <c r="AM92" i="6"/>
  <c r="CB101" i="6"/>
  <c r="AH37" i="6"/>
  <c r="AT65" i="6"/>
  <c r="AH19" i="6"/>
  <c r="AI17" i="6"/>
  <c r="AQ36" i="6"/>
  <c r="AP34" i="6"/>
  <c r="AP28" i="6"/>
  <c r="AL55" i="6"/>
  <c r="AR45" i="6"/>
  <c r="BZ82" i="6"/>
  <c r="AL27" i="6"/>
  <c r="AK59" i="6"/>
  <c r="AJ18" i="6"/>
  <c r="AR68" i="6"/>
  <c r="AP86" i="6"/>
  <c r="AL28" i="6"/>
  <c r="AL14" i="6"/>
  <c r="AM17" i="6"/>
  <c r="AJ36" i="6"/>
  <c r="BZ93" i="6"/>
  <c r="CO111" i="6"/>
  <c r="AT61" i="6"/>
  <c r="AK19" i="6"/>
  <c r="AT21" i="6"/>
  <c r="AJ85" i="6"/>
  <c r="AN57" i="6"/>
  <c r="AT88" i="6"/>
  <c r="AI50" i="6"/>
  <c r="AH46" i="6"/>
  <c r="AO14" i="6"/>
  <c r="CA68" i="6"/>
  <c r="CO56" i="6"/>
  <c r="CO28" i="6"/>
  <c r="CC22" i="6"/>
  <c r="CA32" i="6"/>
  <c r="CC64" i="6"/>
  <c r="CA11" i="6"/>
  <c r="CA14" i="6"/>
  <c r="BZ25" i="6"/>
  <c r="CB40" i="6"/>
  <c r="CA70" i="6"/>
  <c r="CO55" i="6"/>
  <c r="BZ33" i="6"/>
  <c r="CC59" i="6"/>
  <c r="BZ45" i="6"/>
  <c r="CB47" i="6"/>
  <c r="BZ67" i="6"/>
  <c r="CB48" i="6"/>
  <c r="CC29" i="6"/>
  <c r="BZ34" i="6"/>
  <c r="BZ60" i="6"/>
  <c r="CO59" i="6"/>
  <c r="CO38" i="6"/>
  <c r="BZ42" i="6"/>
  <c r="CA80" i="6"/>
  <c r="CB54" i="6"/>
  <c r="CB24" i="6"/>
  <c r="CC32" i="6"/>
  <c r="CA18" i="6"/>
  <c r="CB98" i="6"/>
  <c r="BZ52" i="6"/>
  <c r="CB53" i="6"/>
  <c r="CA23" i="6"/>
  <c r="CB27" i="6"/>
  <c r="CC65" i="6"/>
  <c r="CA62" i="6"/>
  <c r="CC42" i="6"/>
  <c r="CC24" i="6"/>
  <c r="CO48" i="6"/>
  <c r="CB71" i="6"/>
  <c r="CC72" i="6"/>
  <c r="CA65" i="6"/>
  <c r="CA39" i="6"/>
  <c r="CC26" i="6"/>
  <c r="CA20" i="6"/>
  <c r="CC28" i="6"/>
  <c r="BZ17" i="6"/>
  <c r="CA53" i="6"/>
  <c r="CO39" i="6"/>
  <c r="CC23" i="6"/>
  <c r="CA24" i="6"/>
  <c r="CO64" i="6"/>
  <c r="CB11" i="6"/>
  <c r="CO40" i="6"/>
  <c r="CA17" i="6"/>
  <c r="CB70" i="6"/>
  <c r="CB25" i="6"/>
  <c r="CB74" i="6"/>
  <c r="BZ74" i="6"/>
  <c r="CO62" i="6"/>
  <c r="BZ38" i="6"/>
  <c r="CA36" i="6"/>
  <c r="CA57" i="6"/>
  <c r="CB37" i="6"/>
  <c r="BZ22" i="6"/>
  <c r="BZ71" i="6"/>
  <c r="CB18" i="6"/>
  <c r="CC36" i="6"/>
  <c r="CC14" i="6"/>
  <c r="CC77" i="6"/>
  <c r="CA52" i="6"/>
  <c r="CO53" i="6"/>
  <c r="CO23" i="6"/>
  <c r="CO33" i="6"/>
  <c r="CA21" i="6"/>
  <c r="BZ47" i="6"/>
  <c r="CA56" i="6"/>
  <c r="BZ28" i="6"/>
  <c r="CO30" i="6"/>
  <c r="CC34" i="6"/>
  <c r="CB60" i="6"/>
  <c r="CA61" i="6"/>
  <c r="CB26" i="6"/>
  <c r="CB89" i="6"/>
  <c r="BZ27" i="6"/>
  <c r="CB68" i="6"/>
  <c r="BZ46" i="6"/>
  <c r="CB29" i="6"/>
  <c r="CA50" i="6"/>
  <c r="CB57" i="6"/>
  <c r="CO19" i="6"/>
  <c r="CB17" i="6"/>
  <c r="CB44" i="6"/>
  <c r="BZ30" i="6"/>
  <c r="BZ57" i="6"/>
  <c r="CC69" i="6"/>
  <c r="CB51" i="6"/>
  <c r="BZ31" i="6"/>
  <c r="CA43" i="6"/>
  <c r="CO54" i="6"/>
  <c r="CC27" i="6"/>
  <c r="CO70" i="6"/>
  <c r="CA25" i="6"/>
  <c r="BZ16" i="6"/>
  <c r="CB65" i="6"/>
  <c r="CC62" i="6"/>
  <c r="CC33" i="6"/>
  <c r="CO61" i="6"/>
  <c r="BZ26" i="6"/>
  <c r="CC18" i="6"/>
  <c r="CB14" i="6"/>
  <c r="CC43" i="6"/>
  <c r="CO73" i="6"/>
  <c r="CC17" i="6"/>
  <c r="CB21" i="6"/>
  <c r="CC80" i="6"/>
  <c r="CC66" i="6"/>
  <c r="CO16" i="6"/>
  <c r="CC15" i="6"/>
  <c r="CB43" i="6"/>
  <c r="CO47" i="6"/>
  <c r="CB67" i="6"/>
  <c r="BZ15" i="6"/>
  <c r="CB30" i="6"/>
  <c r="CC46" i="6"/>
  <c r="CA64" i="6"/>
  <c r="CO11" i="6"/>
  <c r="CC40" i="6"/>
  <c r="BZ36" i="6"/>
  <c r="CO71" i="6"/>
  <c r="CB42" i="6"/>
  <c r="BZ59" i="6"/>
  <c r="CC52" i="6"/>
  <c r="CA89" i="6"/>
  <c r="CO14" i="6"/>
  <c r="CO67" i="6"/>
  <c r="CB34" i="6"/>
  <c r="CA28" i="6"/>
  <c r="BZ39" i="6"/>
  <c r="CA60" i="6"/>
  <c r="BZ56" i="6"/>
  <c r="CB32" i="6"/>
  <c r="BZ64" i="6"/>
  <c r="CA77" i="6"/>
  <c r="CB55" i="6"/>
  <c r="CC49" i="6"/>
  <c r="CA58" i="6"/>
  <c r="CB19" i="6"/>
  <c r="CO65" i="6"/>
  <c r="BZ62" i="6"/>
  <c r="CB15" i="6"/>
  <c r="CC61" i="6"/>
  <c r="CO26" i="6"/>
  <c r="BZ43" i="6"/>
  <c r="BZ98" i="6"/>
  <c r="BZ66" i="6"/>
  <c r="CO42" i="6"/>
  <c r="CC30" i="6"/>
  <c r="CA27" i="6"/>
  <c r="CA33" i="6"/>
  <c r="BZ70" i="6"/>
  <c r="CA55" i="6"/>
  <c r="CB77" i="6"/>
  <c r="CB52" i="6"/>
  <c r="BZ53" i="6"/>
  <c r="BZ23" i="6"/>
  <c r="CO68" i="6"/>
  <c r="CO57" i="6"/>
  <c r="BZ11" i="6"/>
  <c r="BZ40" i="6"/>
  <c r="CC68" i="6"/>
  <c r="CO74" i="6"/>
  <c r="CB73" i="6"/>
  <c r="CO36" i="6"/>
  <c r="CC89" i="6"/>
  <c r="CA54" i="6"/>
  <c r="CO24" i="6"/>
  <c r="CA30" i="6"/>
  <c r="CB23" i="6"/>
  <c r="CA66" i="6"/>
  <c r="BZ54" i="6"/>
  <c r="CO46" i="6"/>
  <c r="CO18" i="6"/>
  <c r="CA22" i="6"/>
  <c r="CB12" i="6"/>
  <c r="BZ61" i="6"/>
  <c r="CB28" i="6"/>
  <c r="CO22" i="6"/>
  <c r="CA45" i="6"/>
  <c r="CC25" i="6"/>
  <c r="CC20" i="6"/>
  <c r="CC98" i="6"/>
  <c r="CC73" i="6"/>
  <c r="CB61" i="6"/>
  <c r="CA26" i="6"/>
  <c r="CO98" i="6"/>
  <c r="CB66" i="6"/>
  <c r="CA42" i="6"/>
  <c r="CA74" i="6"/>
  <c r="CB36" i="6"/>
  <c r="BZ77" i="6"/>
  <c r="CC53" i="6"/>
  <c r="BZ32" i="6"/>
  <c r="CC16" i="6"/>
  <c r="CA46" i="6"/>
  <c r="CB38" i="6"/>
  <c r="CO60" i="6"/>
  <c r="CB62" i="6"/>
  <c r="BZ68" i="6"/>
  <c r="CA47" i="6"/>
  <c r="CC67" i="6"/>
  <c r="CO15" i="6"/>
  <c r="CO29" i="6"/>
  <c r="BZ14" i="6"/>
  <c r="BZ73" i="6"/>
  <c r="BZ21" i="6"/>
  <c r="CB16" i="6"/>
  <c r="CB33" i="6"/>
  <c r="BZ65" i="6"/>
  <c r="BZ55" i="6"/>
  <c r="CC48" i="6"/>
  <c r="CA49" i="6"/>
  <c r="BZ51" i="6"/>
  <c r="CC47" i="6"/>
  <c r="CC74" i="6"/>
  <c r="BZ37" i="6"/>
  <c r="CC55" i="6"/>
  <c r="CA59" i="6"/>
  <c r="CC45" i="6"/>
  <c r="CA29" i="6"/>
  <c r="BZ44" i="6"/>
  <c r="CO17" i="6"/>
  <c r="CC70" i="6"/>
  <c r="CC71" i="6"/>
  <c r="BZ18" i="6"/>
  <c r="CO80" i="6"/>
  <c r="CC54" i="6"/>
  <c r="BZ24" i="6"/>
  <c r="CB46" i="6"/>
  <c r="CA67" i="6"/>
  <c r="BZ48" i="6"/>
  <c r="BZ29" i="6"/>
  <c r="CO25" i="6"/>
  <c r="CC57" i="6"/>
  <c r="CC56" i="6"/>
  <c r="CC37" i="6"/>
  <c r="CB22" i="6"/>
  <c r="CA15" i="6"/>
  <c r="CB45" i="6"/>
  <c r="CA98" i="6"/>
  <c r="CO66" i="6"/>
  <c r="CA16" i="6"/>
  <c r="CO34" i="6"/>
  <c r="CA73" i="6"/>
  <c r="CC21" i="6"/>
  <c r="CO37" i="6"/>
  <c r="CA37" i="6"/>
  <c r="CC60" i="6"/>
  <c r="CB59" i="6"/>
  <c r="CA38" i="6"/>
  <c r="CC38" i="6"/>
  <c r="CA34" i="6"/>
  <c r="CA71" i="6"/>
  <c r="CO43" i="6"/>
  <c r="CO27" i="6"/>
  <c r="CB64" i="6"/>
  <c r="CC11" i="6"/>
  <c r="CA40" i="6"/>
  <c r="CO89" i="6"/>
  <c r="CO52" i="6"/>
  <c r="CA48" i="6"/>
  <c r="CB56" i="6"/>
  <c r="CO45" i="6"/>
  <c r="CO21" i="6"/>
  <c r="CO32" i="6"/>
  <c r="CC31" i="6"/>
  <c r="CB13" i="6"/>
  <c r="CC63" i="6"/>
  <c r="BZ50" i="6"/>
  <c r="CO49" i="6"/>
  <c r="CO51" i="6"/>
  <c r="CO41" i="6"/>
  <c r="BZ20" i="6"/>
  <c r="CB69" i="6"/>
  <c r="CA19" i="6"/>
  <c r="CO13" i="6"/>
  <c r="BZ58" i="6"/>
  <c r="CA35" i="6"/>
  <c r="CB31" i="6"/>
  <c r="CC39" i="6"/>
  <c r="CB63" i="6"/>
  <c r="BZ12" i="6"/>
  <c r="CC44" i="6"/>
  <c r="CA72" i="6"/>
  <c r="DJ111" i="6" l="1"/>
  <c r="CD111" i="6" s="1"/>
  <c r="CL111" i="6" s="1"/>
  <c r="DJ104" i="6"/>
  <c r="CD104" i="6" s="1"/>
  <c r="CN104" i="6" s="1"/>
  <c r="DJ112" i="6"/>
  <c r="CD112" i="6" s="1"/>
  <c r="CK112" i="6" s="1"/>
  <c r="DJ94" i="6"/>
  <c r="CD94" i="6" s="1"/>
  <c r="CM94" i="6" s="1"/>
  <c r="DJ87" i="6"/>
  <c r="CD87" i="6" s="1"/>
  <c r="CJ87" i="6" s="1"/>
  <c r="S87" i="6" s="1"/>
  <c r="DJ110" i="6"/>
  <c r="CD110" i="6" s="1"/>
  <c r="CM110" i="6" s="1"/>
  <c r="DJ77" i="6"/>
  <c r="CD77" i="6" s="1"/>
  <c r="CM77" i="6" s="1"/>
  <c r="DJ93" i="6"/>
  <c r="CD93" i="6" s="1"/>
  <c r="CJ93" i="6" s="1"/>
  <c r="S93" i="6" s="1"/>
  <c r="DJ99" i="6"/>
  <c r="CD99" i="6" s="1"/>
  <c r="DJ88" i="6"/>
  <c r="CD88" i="6" s="1"/>
  <c r="CM88" i="6" s="1"/>
  <c r="DJ86" i="6"/>
  <c r="CD86" i="6" s="1"/>
  <c r="CM86" i="6" s="1"/>
  <c r="DJ84" i="6"/>
  <c r="CD84" i="6" s="1"/>
  <c r="CK84" i="6" s="1"/>
  <c r="DJ79" i="6"/>
  <c r="CD79" i="6" s="1"/>
  <c r="CN79" i="6" s="1"/>
  <c r="DJ97" i="6"/>
  <c r="CD97" i="6" s="1"/>
  <c r="CJ97" i="6" s="1"/>
  <c r="S97" i="6" s="1"/>
  <c r="DJ113" i="6"/>
  <c r="CD113" i="6" s="1"/>
  <c r="CN113" i="6" s="1"/>
  <c r="DJ101" i="6"/>
  <c r="CD101" i="6" s="1"/>
  <c r="CM101" i="6" s="1"/>
  <c r="DJ92" i="6"/>
  <c r="CD92" i="6" s="1"/>
  <c r="CJ92" i="6" s="1"/>
  <c r="S92" i="6" s="1"/>
  <c r="DJ96" i="6"/>
  <c r="CD96" i="6" s="1"/>
  <c r="CM96" i="6" s="1"/>
  <c r="DJ114" i="6"/>
  <c r="CD114" i="6" s="1"/>
  <c r="CL114" i="6" s="1"/>
  <c r="DJ102" i="6"/>
  <c r="CD102" i="6" s="1"/>
  <c r="CM102" i="6" s="1"/>
  <c r="DJ107" i="6"/>
  <c r="CD107" i="6" s="1"/>
  <c r="CJ107" i="6" s="1"/>
  <c r="S107" i="6" s="1"/>
  <c r="DJ115" i="6"/>
  <c r="CD115" i="6" s="1"/>
  <c r="CM115" i="6" s="1"/>
  <c r="DJ106" i="6"/>
  <c r="CD106" i="6" s="1"/>
  <c r="CL106" i="6" s="1"/>
  <c r="DJ108" i="6"/>
  <c r="CD108" i="6" s="1"/>
  <c r="CJ108" i="6" s="1"/>
  <c r="S108" i="6" s="1"/>
  <c r="DJ90" i="6"/>
  <c r="CD90" i="6" s="1"/>
  <c r="CL90" i="6" s="1"/>
  <c r="DJ76" i="6"/>
  <c r="CD76" i="6" s="1"/>
  <c r="CK76" i="6" s="1"/>
  <c r="DJ103" i="6"/>
  <c r="CD103" i="6" s="1"/>
  <c r="CM103" i="6" s="1"/>
  <c r="DJ109" i="6"/>
  <c r="CD109" i="6" s="1"/>
  <c r="CL109" i="6" s="1"/>
  <c r="DJ100" i="6"/>
  <c r="CD100" i="6" s="1"/>
  <c r="CK100" i="6" s="1"/>
  <c r="DJ78" i="6"/>
  <c r="CD78" i="6" s="1"/>
  <c r="CN78" i="6" s="1"/>
  <c r="DJ82" i="6"/>
  <c r="CD82" i="6" s="1"/>
  <c r="CJ82" i="6" s="1"/>
  <c r="S82" i="6" s="1"/>
  <c r="DJ95" i="6"/>
  <c r="CD95" i="6" s="1"/>
  <c r="CJ95" i="6" s="1"/>
  <c r="S95" i="6" s="1"/>
  <c r="DJ105" i="6"/>
  <c r="CD105" i="6" s="1"/>
  <c r="CN105" i="6" s="1"/>
  <c r="DJ83" i="6"/>
  <c r="CD83" i="6" s="1"/>
  <c r="CK83" i="6" s="1"/>
  <c r="DJ75" i="6"/>
  <c r="CD75" i="6" s="1"/>
  <c r="CK75" i="6" s="1"/>
  <c r="DJ91" i="6"/>
  <c r="CD91" i="6" s="1"/>
  <c r="CJ91" i="6" s="1"/>
  <c r="S91" i="6" s="1"/>
  <c r="DJ85" i="6"/>
  <c r="CD85" i="6" s="1"/>
  <c r="CM85" i="6" s="1"/>
  <c r="DJ81" i="6"/>
  <c r="CD81" i="6" s="1"/>
  <c r="CJ81" i="6" s="1"/>
  <c r="S81" i="6" s="1"/>
  <c r="DJ98" i="6"/>
  <c r="CD98" i="6" s="1"/>
  <c r="CL98" i="6" s="1"/>
  <c r="DJ89" i="6"/>
  <c r="CD89" i="6" s="1"/>
  <c r="CM89" i="6" s="1"/>
  <c r="DJ80" i="6"/>
  <c r="CD80" i="6" s="1"/>
  <c r="CL80" i="6" s="1"/>
  <c r="CJ103" i="6"/>
  <c r="S103" i="6" s="1"/>
  <c r="CK87" i="6"/>
  <c r="CJ113" i="6"/>
  <c r="S113" i="6" s="1"/>
  <c r="CL84" i="6"/>
  <c r="CL113" i="6"/>
  <c r="CL87" i="6"/>
  <c r="CM87" i="6"/>
  <c r="CM84" i="6"/>
  <c r="CJ77" i="6"/>
  <c r="S77" i="6" s="1"/>
  <c r="CN87" i="6"/>
  <c r="CM113" i="6"/>
  <c r="CL103" i="6"/>
  <c r="CJ84" i="6"/>
  <c r="S84" i="6" s="1"/>
  <c r="CK77" i="6"/>
  <c r="CN103" i="6"/>
  <c r="CN84" i="6"/>
  <c r="CL77" i="6"/>
  <c r="CK103" i="6"/>
  <c r="CK113" i="6"/>
  <c r="CN77" i="6"/>
  <c r="DJ47" i="6"/>
  <c r="CD47" i="6" s="1"/>
  <c r="CM47" i="6" s="1"/>
  <c r="DJ48" i="6"/>
  <c r="CD48" i="6" s="1"/>
  <c r="CM48" i="6" s="1"/>
  <c r="DJ53" i="6"/>
  <c r="CD53" i="6" s="1"/>
  <c r="CL53" i="6" s="1"/>
  <c r="DJ54" i="6"/>
  <c r="CD54" i="6" s="1"/>
  <c r="CK54" i="6" s="1"/>
  <c r="DJ66" i="6"/>
  <c r="CD66" i="6" s="1"/>
  <c r="CL66" i="6" s="1"/>
  <c r="DJ71" i="6"/>
  <c r="CD71" i="6" s="1"/>
  <c r="CN71" i="6" s="1"/>
  <c r="DJ61" i="6"/>
  <c r="CD61" i="6" s="1"/>
  <c r="CK61" i="6" s="1"/>
  <c r="DJ59" i="6"/>
  <c r="CD59" i="6" s="1"/>
  <c r="CM59" i="6" s="1"/>
  <c r="DJ62" i="6"/>
  <c r="CD62" i="6" s="1"/>
  <c r="CL62" i="6" s="1"/>
  <c r="DJ55" i="6"/>
  <c r="CD55" i="6" s="1"/>
  <c r="CN55" i="6" s="1"/>
  <c r="DJ56" i="6"/>
  <c r="CD56" i="6" s="1"/>
  <c r="CL56" i="6" s="1"/>
  <c r="DJ67" i="6"/>
  <c r="CD67" i="6" s="1"/>
  <c r="CL67" i="6" s="1"/>
  <c r="DJ52" i="6"/>
  <c r="CD52" i="6" s="1"/>
  <c r="CN52" i="6" s="1"/>
  <c r="DJ51" i="6"/>
  <c r="CD51" i="6" s="1"/>
  <c r="CK51" i="6" s="1"/>
  <c r="DJ49" i="6"/>
  <c r="CD49" i="6" s="1"/>
  <c r="CJ49" i="6" s="1"/>
  <c r="DJ60" i="6"/>
  <c r="CD60" i="6" s="1"/>
  <c r="CK60" i="6" s="1"/>
  <c r="DJ65" i="6"/>
  <c r="CD65" i="6" s="1"/>
  <c r="CK65" i="6" s="1"/>
  <c r="DJ70" i="6"/>
  <c r="CD70" i="6" s="1"/>
  <c r="CL70" i="6" s="1"/>
  <c r="DJ73" i="6"/>
  <c r="CD73" i="6" s="1"/>
  <c r="CL73" i="6" s="1"/>
  <c r="DJ64" i="6"/>
  <c r="CD64" i="6" s="1"/>
  <c r="CK64" i="6" s="1"/>
  <c r="DJ57" i="6"/>
  <c r="CD57" i="6" s="1"/>
  <c r="CN57" i="6" s="1"/>
  <c r="O87" i="6"/>
  <c r="N87" i="6" s="1"/>
  <c r="O97" i="6"/>
  <c r="N97" i="6" s="1"/>
  <c r="O82" i="6"/>
  <c r="N82" i="6" s="1"/>
  <c r="O107" i="6"/>
  <c r="N107" i="6" s="1"/>
  <c r="O92" i="6"/>
  <c r="N92" i="6" s="1"/>
  <c r="CJ79" i="6"/>
  <c r="CM80" i="6"/>
  <c r="CM79" i="6"/>
  <c r="CL88" i="6"/>
  <c r="CK88" i="6"/>
  <c r="CN112" i="6"/>
  <c r="CL94" i="6"/>
  <c r="CJ110" i="6"/>
  <c r="CK94" i="6"/>
  <c r="CJ88" i="6"/>
  <c r="CN114" i="6"/>
  <c r="CN88" i="6"/>
  <c r="CJ76" i="6"/>
  <c r="CM104" i="6"/>
  <c r="CN106" i="6"/>
  <c r="CJ86" i="6"/>
  <c r="CL76" i="6"/>
  <c r="CK106" i="6"/>
  <c r="CL104" i="6"/>
  <c r="CM106" i="6"/>
  <c r="CL86" i="6"/>
  <c r="CJ106" i="6"/>
  <c r="CL112" i="6"/>
  <c r="CN83" i="6"/>
  <c r="CL79" i="6"/>
  <c r="CJ85" i="6"/>
  <c r="CK102" i="6"/>
  <c r="CK80" i="6"/>
  <c r="CL85" i="6"/>
  <c r="CL102" i="6"/>
  <c r="CK85" i="6"/>
  <c r="CN80" i="6"/>
  <c r="CN85" i="6"/>
  <c r="CK79" i="6"/>
  <c r="CJ112" i="6"/>
  <c r="CN94" i="6"/>
  <c r="CN86" i="6"/>
  <c r="CK86" i="6"/>
  <c r="CM76" i="6"/>
  <c r="CJ94" i="6"/>
  <c r="CM112" i="6"/>
  <c r="CN76" i="6"/>
  <c r="CL95" i="6"/>
  <c r="CJ83" i="6"/>
  <c r="CJ104" i="6"/>
  <c r="CK104" i="6"/>
  <c r="CM90" i="6"/>
  <c r="CL100" i="6"/>
  <c r="CL92" i="6"/>
  <c r="CK92" i="6"/>
  <c r="CL82" i="6"/>
  <c r="CK114" i="6"/>
  <c r="CK98" i="6"/>
  <c r="CM92" i="6"/>
  <c r="CK82" i="6"/>
  <c r="CN100" i="6"/>
  <c r="CJ114" i="6"/>
  <c r="CM82" i="6"/>
  <c r="CN92" i="6"/>
  <c r="CJ100" i="6"/>
  <c r="CM114" i="6"/>
  <c r="CN98" i="6"/>
  <c r="CM98" i="6"/>
  <c r="CJ111" i="6"/>
  <c r="CJ115" i="6"/>
  <c r="CN111" i="6"/>
  <c r="CJ96" i="6"/>
  <c r="CM100" i="6"/>
  <c r="CN82" i="6"/>
  <c r="CJ98" i="6"/>
  <c r="CN96" i="6"/>
  <c r="CM111" i="6"/>
  <c r="CK96" i="6"/>
  <c r="CK111" i="6"/>
  <c r="CK107" i="6"/>
  <c r="CM107" i="6"/>
  <c r="CN107" i="6"/>
  <c r="CL96" i="6"/>
  <c r="CL107" i="6"/>
  <c r="DJ41" i="6"/>
  <c r="CD41" i="6" s="1"/>
  <c r="CJ41" i="6" s="1"/>
  <c r="DJ39" i="6"/>
  <c r="CD39" i="6" s="1"/>
  <c r="CN39" i="6" s="1"/>
  <c r="DJ36" i="6"/>
  <c r="CD36" i="6" s="1"/>
  <c r="CJ36" i="6" s="1"/>
  <c r="DJ21" i="6"/>
  <c r="CD21" i="6" s="1"/>
  <c r="CK21" i="6" s="1"/>
  <c r="DJ40" i="6"/>
  <c r="CD40" i="6" s="1"/>
  <c r="CJ40" i="6" s="1"/>
  <c r="DJ22" i="6"/>
  <c r="CD22" i="6" s="1"/>
  <c r="CJ22" i="6" s="1"/>
  <c r="DJ30" i="6"/>
  <c r="CD30" i="6" s="1"/>
  <c r="CJ30" i="6" s="1"/>
  <c r="DJ29" i="6"/>
  <c r="CD29" i="6" s="1"/>
  <c r="CN29" i="6" s="1"/>
  <c r="DJ23" i="6"/>
  <c r="CD23" i="6" s="1"/>
  <c r="CN23" i="6" s="1"/>
  <c r="DJ32" i="6"/>
  <c r="CD32" i="6" s="1"/>
  <c r="CM32" i="6" s="1"/>
  <c r="DJ24" i="6"/>
  <c r="CD24" i="6" s="1"/>
  <c r="CK24" i="6" s="1"/>
  <c r="DJ16" i="6"/>
  <c r="CD16" i="6" s="1"/>
  <c r="CK16" i="6" s="1"/>
  <c r="DJ42" i="6"/>
  <c r="CD42" i="6" s="1"/>
  <c r="CK42" i="6" s="1"/>
  <c r="DJ43" i="6"/>
  <c r="CD43" i="6" s="1"/>
  <c r="CM43" i="6" s="1"/>
  <c r="DJ18" i="6"/>
  <c r="CD18" i="6" s="1"/>
  <c r="CM18" i="6" s="1"/>
  <c r="DJ26" i="6"/>
  <c r="CD26" i="6" s="1"/>
  <c r="CM26" i="6" s="1"/>
  <c r="DJ38" i="6"/>
  <c r="CD38" i="6" s="1"/>
  <c r="CJ38" i="6" s="1"/>
  <c r="DJ13" i="6"/>
  <c r="CD13" i="6" s="1"/>
  <c r="CJ13" i="6" s="1"/>
  <c r="DJ11" i="6"/>
  <c r="CD11" i="6" s="1"/>
  <c r="CL11" i="6" s="1"/>
  <c r="DJ28" i="6"/>
  <c r="CD28" i="6" s="1"/>
  <c r="CK28" i="6" s="1"/>
  <c r="DJ15" i="6"/>
  <c r="CD15" i="6" s="1"/>
  <c r="CL15" i="6" s="1"/>
  <c r="CL105" i="6"/>
  <c r="CJ105" i="6"/>
  <c r="CL83" i="6"/>
  <c r="CM83" i="6"/>
  <c r="CN102" i="6"/>
  <c r="CK105" i="6"/>
  <c r="CJ102" i="6"/>
  <c r="CM105" i="6"/>
  <c r="CM109" i="6"/>
  <c r="CK109" i="6"/>
  <c r="CM75" i="6"/>
  <c r="CL97" i="6"/>
  <c r="CJ75" i="6"/>
  <c r="CK91" i="6"/>
  <c r="CN75" i="6"/>
  <c r="CK90" i="6"/>
  <c r="CM91" i="6"/>
  <c r="CL75" i="6"/>
  <c r="CN90" i="6"/>
  <c r="CN91" i="6"/>
  <c r="CJ109" i="6"/>
  <c r="CL91" i="6"/>
  <c r="CN109" i="6"/>
  <c r="CJ90" i="6"/>
  <c r="DJ74" i="6"/>
  <c r="CD74" i="6" s="1"/>
  <c r="CM74" i="6" s="1"/>
  <c r="DJ33" i="6"/>
  <c r="CD33" i="6" s="1"/>
  <c r="CJ33" i="6" s="1"/>
  <c r="DJ68" i="6"/>
  <c r="CD68" i="6" s="1"/>
  <c r="CJ68" i="6" s="1"/>
  <c r="DJ46" i="6"/>
  <c r="CD46" i="6" s="1"/>
  <c r="CK46" i="6" s="1"/>
  <c r="DJ27" i="6"/>
  <c r="CD27" i="6" s="1"/>
  <c r="CM27" i="6" s="1"/>
  <c r="DJ19" i="6"/>
  <c r="CD19" i="6" s="1"/>
  <c r="CK19" i="6" s="1"/>
  <c r="DJ37" i="6"/>
  <c r="CD37" i="6" s="1"/>
  <c r="CK37" i="6" s="1"/>
  <c r="DJ45" i="6"/>
  <c r="CD45" i="6" s="1"/>
  <c r="CM45" i="6" s="1"/>
  <c r="CK99" i="6"/>
  <c r="CL99" i="6"/>
  <c r="CJ99" i="6"/>
  <c r="DJ34" i="6"/>
  <c r="CD34" i="6" s="1"/>
  <c r="CM34" i="6" s="1"/>
  <c r="DJ17" i="6"/>
  <c r="CD17" i="6" s="1"/>
  <c r="CK17" i="6" s="1"/>
  <c r="DJ14" i="6"/>
  <c r="CD14" i="6" s="1"/>
  <c r="CK14" i="6" s="1"/>
  <c r="DJ25" i="6"/>
  <c r="CD25" i="6" s="1"/>
  <c r="CN25" i="6" s="1"/>
  <c r="CM99" i="6"/>
  <c r="CN99" i="6"/>
  <c r="CO20" i="6"/>
  <c r="BZ63" i="6"/>
  <c r="CB35" i="6"/>
  <c r="CB50" i="6"/>
  <c r="CA41" i="6"/>
  <c r="CC35" i="6"/>
  <c r="CC13" i="6"/>
  <c r="CO63" i="6"/>
  <c r="BZ41" i="6"/>
  <c r="CO12" i="6"/>
  <c r="CO69" i="6"/>
  <c r="BZ13" i="6"/>
  <c r="CB72" i="6"/>
  <c r="CC12" i="6"/>
  <c r="CC19" i="6"/>
  <c r="CO35" i="6"/>
  <c r="CA13" i="6"/>
  <c r="CC58" i="6"/>
  <c r="CA51" i="6"/>
  <c r="CB20" i="6"/>
  <c r="CO72" i="6"/>
  <c r="CA63" i="6"/>
  <c r="CA31" i="6"/>
  <c r="CB49" i="6"/>
  <c r="CB41" i="6"/>
  <c r="CB58" i="6"/>
  <c r="CA12" i="6"/>
  <c r="BZ35" i="6"/>
  <c r="CO44" i="6"/>
  <c r="CO31" i="6"/>
  <c r="BZ69" i="6"/>
  <c r="CC41" i="6"/>
  <c r="BZ49" i="6"/>
  <c r="CB39" i="6"/>
  <c r="CA44" i="6"/>
  <c r="CA69" i="6"/>
  <c r="BZ72" i="6"/>
  <c r="CC51" i="6"/>
  <c r="CO50" i="6"/>
  <c r="CO58" i="6"/>
  <c r="CC50" i="6"/>
  <c r="BZ19" i="6"/>
  <c r="CL61" i="6" l="1"/>
  <c r="CL89" i="6"/>
  <c r="CK115" i="6"/>
  <c r="CL110" i="6"/>
  <c r="CN81" i="6"/>
  <c r="CK97" i="6"/>
  <c r="CJ78" i="6"/>
  <c r="O81" i="6"/>
  <c r="N81" i="6" s="1"/>
  <c r="H76" i="3" s="1"/>
  <c r="CJ89" i="6"/>
  <c r="CL81" i="6"/>
  <c r="CN97" i="6"/>
  <c r="CM97" i="6"/>
  <c r="CK89" i="6"/>
  <c r="CN110" i="6"/>
  <c r="CL78" i="6"/>
  <c r="CK108" i="6"/>
  <c r="CJ80" i="6"/>
  <c r="O91" i="6"/>
  <c r="N91" i="6" s="1"/>
  <c r="CK110" i="6"/>
  <c r="CK81" i="6"/>
  <c r="CN89" i="6"/>
  <c r="CN115" i="6"/>
  <c r="CL115" i="6"/>
  <c r="CM81" i="6"/>
  <c r="CM78" i="6"/>
  <c r="CK78" i="6"/>
  <c r="DJ58" i="6"/>
  <c r="CD58" i="6" s="1"/>
  <c r="CL58" i="6" s="1"/>
  <c r="DJ50" i="6"/>
  <c r="CD50" i="6" s="1"/>
  <c r="CN50" i="6" s="1"/>
  <c r="DJ31" i="6"/>
  <c r="CD31" i="6" s="1"/>
  <c r="CM31" i="6" s="1"/>
  <c r="DJ44" i="6"/>
  <c r="CD44" i="6" s="1"/>
  <c r="CN44" i="6" s="1"/>
  <c r="DJ72" i="6"/>
  <c r="CD72" i="6" s="1"/>
  <c r="CL72" i="6" s="1"/>
  <c r="DJ35" i="6"/>
  <c r="CD35" i="6" s="1"/>
  <c r="CK35" i="6" s="1"/>
  <c r="DJ69" i="6"/>
  <c r="CD69" i="6" s="1"/>
  <c r="CM69" i="6" s="1"/>
  <c r="DJ12" i="6"/>
  <c r="CD12" i="6" s="1"/>
  <c r="CN12" i="6" s="1"/>
  <c r="DJ63" i="6"/>
  <c r="CD63" i="6" s="1"/>
  <c r="CL63" i="6" s="1"/>
  <c r="DJ20" i="6"/>
  <c r="CD20" i="6" s="1"/>
  <c r="CJ20" i="6" s="1"/>
  <c r="CJ101" i="6"/>
  <c r="CM108" i="6"/>
  <c r="O93" i="6"/>
  <c r="N93" i="6" s="1"/>
  <c r="H88" i="3" s="1"/>
  <c r="CK101" i="6"/>
  <c r="O95" i="6"/>
  <c r="N95" i="6" s="1"/>
  <c r="H90" i="3" s="1"/>
  <c r="CN93" i="6"/>
  <c r="CN95" i="6"/>
  <c r="CN108" i="6"/>
  <c r="CL93" i="6"/>
  <c r="CL101" i="6"/>
  <c r="CM93" i="6"/>
  <c r="CL108" i="6"/>
  <c r="CN101" i="6"/>
  <c r="O108" i="6"/>
  <c r="N108" i="6" s="1"/>
  <c r="H103" i="3" s="1"/>
  <c r="CK93" i="6"/>
  <c r="CM95" i="6"/>
  <c r="CK95" i="6"/>
  <c r="CM53" i="6"/>
  <c r="CK53" i="6"/>
  <c r="CN69" i="6"/>
  <c r="O113" i="6"/>
  <c r="N113" i="6" s="1"/>
  <c r="H108" i="3" s="1"/>
  <c r="CK73" i="6"/>
  <c r="CL52" i="6"/>
  <c r="CM67" i="6"/>
  <c r="CK70" i="6"/>
  <c r="CL59" i="6"/>
  <c r="CK59" i="6"/>
  <c r="CN59" i="6"/>
  <c r="CN73" i="6"/>
  <c r="CJ48" i="6"/>
  <c r="CJ47" i="6"/>
  <c r="CM73" i="6"/>
  <c r="CL48" i="6"/>
  <c r="CJ71" i="6"/>
  <c r="CK52" i="6"/>
  <c r="CJ59" i="6"/>
  <c r="CN54" i="6"/>
  <c r="CN51" i="6"/>
  <c r="CK62" i="6"/>
  <c r="CJ64" i="6"/>
  <c r="CN53" i="6"/>
  <c r="CM63" i="6"/>
  <c r="CJ63" i="6"/>
  <c r="CK63" i="6"/>
  <c r="CJ52" i="6"/>
  <c r="CL64" i="6"/>
  <c r="CL47" i="6"/>
  <c r="CM51" i="6"/>
  <c r="O84" i="6"/>
  <c r="N84" i="6" s="1"/>
  <c r="H79" i="3" s="1"/>
  <c r="CM62" i="6"/>
  <c r="CK57" i="6"/>
  <c r="CK58" i="6"/>
  <c r="CK56" i="6"/>
  <c r="CM55" i="6"/>
  <c r="CM52" i="6"/>
  <c r="CJ56" i="6"/>
  <c r="CK71" i="6"/>
  <c r="CK55" i="6"/>
  <c r="CJ65" i="6"/>
  <c r="CM57" i="6"/>
  <c r="CJ57" i="6"/>
  <c r="CL57" i="6"/>
  <c r="CJ58" i="6"/>
  <c r="CN62" i="6"/>
  <c r="CL71" i="6"/>
  <c r="CM56" i="6"/>
  <c r="CL51" i="6"/>
  <c r="CM65" i="6"/>
  <c r="CN47" i="6"/>
  <c r="CJ62" i="6"/>
  <c r="CL55" i="6"/>
  <c r="O103" i="6"/>
  <c r="N103" i="6" s="1"/>
  <c r="H98" i="3" s="1"/>
  <c r="CJ55" i="6"/>
  <c r="CL65" i="6"/>
  <c r="CM66" i="6"/>
  <c r="CJ51" i="6"/>
  <c r="CM64" i="6"/>
  <c r="CN48" i="6"/>
  <c r="CK47" i="6"/>
  <c r="CN58" i="6"/>
  <c r="CN64" i="6"/>
  <c r="CK48" i="6"/>
  <c r="CM58" i="6"/>
  <c r="CN56" i="6"/>
  <c r="CM71" i="6"/>
  <c r="CN65" i="6"/>
  <c r="CJ73" i="6"/>
  <c r="CN67" i="6"/>
  <c r="O77" i="6"/>
  <c r="N77" i="6" s="1"/>
  <c r="H72" i="3" s="1"/>
  <c r="CJ72" i="6"/>
  <c r="CJ66" i="6"/>
  <c r="CM70" i="6"/>
  <c r="CN72" i="6"/>
  <c r="CJ70" i="6"/>
  <c r="CK66" i="6"/>
  <c r="CN70" i="6"/>
  <c r="CM61" i="6"/>
  <c r="CN66" i="6"/>
  <c r="CJ60" i="6"/>
  <c r="CN61" i="6"/>
  <c r="CL60" i="6"/>
  <c r="CJ61" i="6"/>
  <c r="CM72" i="6"/>
  <c r="CJ67" i="6"/>
  <c r="CN60" i="6"/>
  <c r="CK72" i="6"/>
  <c r="CJ53" i="6"/>
  <c r="CM60" i="6"/>
  <c r="CK49" i="6"/>
  <c r="CN63" i="6"/>
  <c r="CM49" i="6"/>
  <c r="CK67" i="6"/>
  <c r="CL49" i="6"/>
  <c r="CK69" i="6"/>
  <c r="CL54" i="6"/>
  <c r="CM54" i="6"/>
  <c r="CL69" i="6"/>
  <c r="CJ69" i="6"/>
  <c r="CJ54" i="6"/>
  <c r="CK50" i="6"/>
  <c r="CL50" i="6"/>
  <c r="CM50" i="6"/>
  <c r="CN49" i="6"/>
  <c r="CJ50" i="6"/>
  <c r="H87" i="3"/>
  <c r="CM40" i="6"/>
  <c r="CJ42" i="6"/>
  <c r="H102" i="3"/>
  <c r="H82" i="3"/>
  <c r="H77" i="3"/>
  <c r="H92" i="3"/>
  <c r="H86" i="3"/>
  <c r="CM44" i="6"/>
  <c r="CN30" i="6"/>
  <c r="S89" i="6"/>
  <c r="O89" i="6"/>
  <c r="N89" i="6" s="1"/>
  <c r="S78" i="6"/>
  <c r="O78" i="6"/>
  <c r="N78" i="6" s="1"/>
  <c r="S101" i="6"/>
  <c r="O101" i="6"/>
  <c r="N101" i="6" s="1"/>
  <c r="S85" i="6"/>
  <c r="O85" i="6"/>
  <c r="N85" i="6" s="1"/>
  <c r="S80" i="6"/>
  <c r="O80" i="6"/>
  <c r="N80" i="6" s="1"/>
  <c r="S96" i="6"/>
  <c r="O96" i="6"/>
  <c r="N96" i="6" s="1"/>
  <c r="S88" i="6"/>
  <c r="O88" i="6"/>
  <c r="N88" i="6" s="1"/>
  <c r="S90" i="6"/>
  <c r="O90" i="6"/>
  <c r="N90" i="6" s="1"/>
  <c r="S100" i="6"/>
  <c r="O100" i="6"/>
  <c r="N100" i="6" s="1"/>
  <c r="S86" i="6"/>
  <c r="O86" i="6"/>
  <c r="N86" i="6" s="1"/>
  <c r="S109" i="6"/>
  <c r="O109" i="6"/>
  <c r="N109" i="6" s="1"/>
  <c r="S112" i="6"/>
  <c r="O112" i="6"/>
  <c r="N112" i="6" s="1"/>
  <c r="S105" i="6"/>
  <c r="O105" i="6"/>
  <c r="N105" i="6" s="1"/>
  <c r="S104" i="6"/>
  <c r="O104" i="6"/>
  <c r="N104" i="6" s="1"/>
  <c r="S94" i="6"/>
  <c r="O94" i="6"/>
  <c r="N94" i="6" s="1"/>
  <c r="S110" i="6"/>
  <c r="O110" i="6"/>
  <c r="N110" i="6" s="1"/>
  <c r="S115" i="6"/>
  <c r="O115" i="6"/>
  <c r="N115" i="6" s="1"/>
  <c r="S76" i="6"/>
  <c r="O76" i="6"/>
  <c r="N76" i="6" s="1"/>
  <c r="S99" i="6"/>
  <c r="O99" i="6"/>
  <c r="N99" i="6" s="1"/>
  <c r="S98" i="6"/>
  <c r="O98" i="6"/>
  <c r="N98" i="6" s="1"/>
  <c r="S83" i="6"/>
  <c r="O83" i="6"/>
  <c r="N83" i="6" s="1"/>
  <c r="S106" i="6"/>
  <c r="O106" i="6"/>
  <c r="N106" i="6" s="1"/>
  <c r="S75" i="6"/>
  <c r="O75" i="6"/>
  <c r="N75" i="6" s="1"/>
  <c r="S114" i="6"/>
  <c r="O114" i="6"/>
  <c r="N114" i="6" s="1"/>
  <c r="S102" i="6"/>
  <c r="O102" i="6"/>
  <c r="N102" i="6" s="1"/>
  <c r="S111" i="6"/>
  <c r="O111" i="6"/>
  <c r="N111" i="6" s="1"/>
  <c r="S79" i="6"/>
  <c r="O79" i="6"/>
  <c r="N79" i="6" s="1"/>
  <c r="CL44" i="6"/>
  <c r="CK44" i="6"/>
  <c r="CN40" i="6"/>
  <c r="CK40" i="6"/>
  <c r="CL40" i="6"/>
  <c r="CN42" i="6"/>
  <c r="CN36" i="6"/>
  <c r="CM36" i="6"/>
  <c r="CN21" i="6"/>
  <c r="CN16" i="6"/>
  <c r="CM20" i="6"/>
  <c r="CM21" i="6"/>
  <c r="CJ21" i="6"/>
  <c r="CN24" i="6"/>
  <c r="CL36" i="6"/>
  <c r="CJ24" i="6"/>
  <c r="CL18" i="6"/>
  <c r="CL20" i="6"/>
  <c r="CK36" i="6"/>
  <c r="CM39" i="6"/>
  <c r="CK20" i="6"/>
  <c r="CM16" i="6"/>
  <c r="CL21" i="6"/>
  <c r="CJ16" i="6"/>
  <c r="CN20" i="6"/>
  <c r="CL16" i="6"/>
  <c r="CL22" i="6"/>
  <c r="CM24" i="6"/>
  <c r="CJ18" i="6"/>
  <c r="CL24" i="6"/>
  <c r="CM30" i="6"/>
  <c r="CJ12" i="6"/>
  <c r="CJ44" i="6"/>
  <c r="CJ43" i="6"/>
  <c r="CN22" i="6"/>
  <c r="CM42" i="6"/>
  <c r="CN31" i="6"/>
  <c r="CK74" i="6"/>
  <c r="CL42" i="6"/>
  <c r="CL38" i="6"/>
  <c r="CN41" i="6"/>
  <c r="CJ26" i="6"/>
  <c r="CK29" i="6"/>
  <c r="CN28" i="6"/>
  <c r="CN11" i="6"/>
  <c r="CL29" i="6"/>
  <c r="CL28" i="6"/>
  <c r="CK41" i="6"/>
  <c r="CL23" i="6"/>
  <c r="CL41" i="6"/>
  <c r="CM23" i="6"/>
  <c r="CL31" i="6"/>
  <c r="CM41" i="6"/>
  <c r="CN38" i="6"/>
  <c r="CM38" i="6"/>
  <c r="CJ23" i="6"/>
  <c r="CK38" i="6"/>
  <c r="CK23" i="6"/>
  <c r="CK13" i="6"/>
  <c r="CL39" i="6"/>
  <c r="CJ39" i="6"/>
  <c r="CM13" i="6"/>
  <c r="CJ32" i="6"/>
  <c r="CK39" i="6"/>
  <c r="CK32" i="6"/>
  <c r="CN13" i="6"/>
  <c r="CL32" i="6"/>
  <c r="CN32" i="6"/>
  <c r="CL13" i="6"/>
  <c r="CK15" i="6"/>
  <c r="CL26" i="6"/>
  <c r="CM29" i="6"/>
  <c r="CM15" i="6"/>
  <c r="CN26" i="6"/>
  <c r="CK26" i="6"/>
  <c r="CJ29" i="6"/>
  <c r="CN15" i="6"/>
  <c r="CJ31" i="6"/>
  <c r="CN18" i="6"/>
  <c r="CK31" i="6"/>
  <c r="CJ28" i="6"/>
  <c r="CJ15" i="6"/>
  <c r="CM28" i="6"/>
  <c r="CL30" i="6"/>
  <c r="CK30" i="6"/>
  <c r="CK18" i="6"/>
  <c r="CL43" i="6"/>
  <c r="CK11" i="6"/>
  <c r="CN43" i="6"/>
  <c r="CK22" i="6"/>
  <c r="CK33" i="6"/>
  <c r="CM33" i="6"/>
  <c r="CJ11" i="6"/>
  <c r="CM11" i="6"/>
  <c r="CN33" i="6"/>
  <c r="CK43" i="6"/>
  <c r="CM22" i="6"/>
  <c r="CL33" i="6"/>
  <c r="CM68" i="6"/>
  <c r="CN68" i="6"/>
  <c r="CL74" i="6"/>
  <c r="CJ74" i="6"/>
  <c r="CN74" i="6"/>
  <c r="CL68" i="6"/>
  <c r="CK68" i="6"/>
  <c r="S55" i="6"/>
  <c r="G50" i="3" s="1"/>
  <c r="CK27" i="6"/>
  <c r="CJ37" i="6"/>
  <c r="CN27" i="6"/>
  <c r="CN46" i="6"/>
  <c r="CN37" i="6"/>
  <c r="CL37" i="6"/>
  <c r="CM37" i="6"/>
  <c r="CJ27" i="6"/>
  <c r="CL27" i="6"/>
  <c r="CM46" i="6"/>
  <c r="CJ19" i="6"/>
  <c r="CL19" i="6"/>
  <c r="CN19" i="6"/>
  <c r="CM19" i="6"/>
  <c r="CL46" i="6"/>
  <c r="CJ45" i="6"/>
  <c r="CL45" i="6"/>
  <c r="CJ46" i="6"/>
  <c r="CN45" i="6"/>
  <c r="CK45" i="6"/>
  <c r="CN14" i="6"/>
  <c r="CJ14" i="6"/>
  <c r="CN34" i="6"/>
  <c r="CL34" i="6"/>
  <c r="CK34" i="6"/>
  <c r="CJ34" i="6"/>
  <c r="CJ17" i="6"/>
  <c r="CM17" i="6"/>
  <c r="CN17" i="6"/>
  <c r="CL17" i="6"/>
  <c r="CL14" i="6"/>
  <c r="CM25" i="6"/>
  <c r="CM14" i="6"/>
  <c r="CJ25" i="6"/>
  <c r="CK25" i="6"/>
  <c r="CL25" i="6"/>
  <c r="CJ35" i="6" l="1"/>
  <c r="CL35" i="6"/>
  <c r="CN35" i="6"/>
  <c r="CM35" i="6"/>
  <c r="CM12" i="6"/>
  <c r="CL12" i="6"/>
  <c r="CK12" i="6"/>
  <c r="S52" i="6"/>
  <c r="G47" i="3" s="1"/>
  <c r="S47" i="6"/>
  <c r="G42" i="3" s="1"/>
  <c r="S69" i="6"/>
  <c r="G64" i="3" s="1"/>
  <c r="S71" i="6"/>
  <c r="G66" i="3" s="1"/>
  <c r="S48" i="6"/>
  <c r="G43" i="3" s="1"/>
  <c r="S62" i="6"/>
  <c r="G57" i="3" s="1"/>
  <c r="S64" i="6"/>
  <c r="G59" i="3" s="1"/>
  <c r="S73" i="6"/>
  <c r="G68" i="3" s="1"/>
  <c r="O53" i="6"/>
  <c r="N53" i="6" s="1"/>
  <c r="H48" i="3" s="1"/>
  <c r="S56" i="6"/>
  <c r="G51" i="3" s="1"/>
  <c r="S59" i="6"/>
  <c r="G54" i="3" s="1"/>
  <c r="O71" i="6"/>
  <c r="N71" i="6" s="1"/>
  <c r="H66" i="3" s="1"/>
  <c r="O48" i="6"/>
  <c r="N48" i="6" s="1"/>
  <c r="H43" i="3" s="1"/>
  <c r="O67" i="6"/>
  <c r="N67" i="6" s="1"/>
  <c r="H62" i="3" s="1"/>
  <c r="S54" i="6"/>
  <c r="G49" i="3" s="1"/>
  <c r="O59" i="6"/>
  <c r="N59" i="6" s="1"/>
  <c r="H54" i="3" s="1"/>
  <c r="S61" i="6"/>
  <c r="G56" i="3" s="1"/>
  <c r="S70" i="6"/>
  <c r="G65" i="3" s="1"/>
  <c r="S67" i="6"/>
  <c r="G62" i="3" s="1"/>
  <c r="S66" i="6"/>
  <c r="G61" i="3" s="1"/>
  <c r="S51" i="6"/>
  <c r="G46" i="3" s="1"/>
  <c r="S65" i="6"/>
  <c r="G60" i="3" s="1"/>
  <c r="S57" i="6"/>
  <c r="G52" i="3" s="1"/>
  <c r="S63" i="6"/>
  <c r="G58" i="3" s="1"/>
  <c r="S53" i="6"/>
  <c r="G48" i="3" s="1"/>
  <c r="O57" i="6"/>
  <c r="N57" i="6" s="1"/>
  <c r="H52" i="3" s="1"/>
  <c r="O63" i="6"/>
  <c r="N63" i="6" s="1"/>
  <c r="H58" i="3" s="1"/>
  <c r="O47" i="6"/>
  <c r="N47" i="6" s="1"/>
  <c r="H42" i="3" s="1"/>
  <c r="O52" i="6"/>
  <c r="N52" i="6" s="1"/>
  <c r="H47" i="3" s="1"/>
  <c r="S60" i="6"/>
  <c r="G55" i="3" s="1"/>
  <c r="O58" i="6"/>
  <c r="N58" i="6" s="1"/>
  <c r="H53" i="3" s="1"/>
  <c r="S49" i="6"/>
  <c r="G44" i="3" s="1"/>
  <c r="O64" i="6"/>
  <c r="N64" i="6" s="1"/>
  <c r="H59" i="3" s="1"/>
  <c r="O73" i="6"/>
  <c r="N73" i="6" s="1"/>
  <c r="H68" i="3" s="1"/>
  <c r="O55" i="6"/>
  <c r="N55" i="6" s="1"/>
  <c r="H50" i="3" s="1"/>
  <c r="S58" i="6"/>
  <c r="G53" i="3" s="1"/>
  <c r="O62" i="6"/>
  <c r="N62" i="6" s="1"/>
  <c r="H57" i="3" s="1"/>
  <c r="O60" i="6"/>
  <c r="N60" i="6" s="1"/>
  <c r="H55" i="3" s="1"/>
  <c r="O70" i="6"/>
  <c r="N70" i="6" s="1"/>
  <c r="H65" i="3" s="1"/>
  <c r="O56" i="6"/>
  <c r="N56" i="6" s="1"/>
  <c r="H51" i="3" s="1"/>
  <c r="O51" i="6"/>
  <c r="N51" i="6" s="1"/>
  <c r="H46" i="3" s="1"/>
  <c r="O61" i="6"/>
  <c r="N61" i="6" s="1"/>
  <c r="H56" i="3" s="1"/>
  <c r="O65" i="6"/>
  <c r="N65" i="6" s="1"/>
  <c r="H60" i="3" s="1"/>
  <c r="O54" i="6"/>
  <c r="N54" i="6" s="1"/>
  <c r="H49" i="3" s="1"/>
  <c r="O72" i="6"/>
  <c r="N72" i="6" s="1"/>
  <c r="H67" i="3" s="1"/>
  <c r="O66" i="6"/>
  <c r="N66" i="6" s="1"/>
  <c r="H61" i="3" s="1"/>
  <c r="S72" i="6"/>
  <c r="G67" i="3" s="1"/>
  <c r="O49" i="6"/>
  <c r="N49" i="6" s="1"/>
  <c r="H44" i="3" s="1"/>
  <c r="S50" i="6"/>
  <c r="G45" i="3" s="1"/>
  <c r="O69" i="6"/>
  <c r="N69" i="6" s="1"/>
  <c r="H64" i="3" s="1"/>
  <c r="O50" i="6"/>
  <c r="N50" i="6" s="1"/>
  <c r="H45" i="3" s="1"/>
  <c r="O68" i="6"/>
  <c r="N68" i="6" s="1"/>
  <c r="H63" i="3" s="1"/>
  <c r="S68" i="6"/>
  <c r="G63" i="3" s="1"/>
  <c r="H106" i="3"/>
  <c r="H101" i="3"/>
  <c r="H71" i="3"/>
  <c r="H99" i="3"/>
  <c r="H81" i="3"/>
  <c r="H91" i="3"/>
  <c r="H73" i="3"/>
  <c r="H97" i="3"/>
  <c r="H78" i="3"/>
  <c r="H110" i="3"/>
  <c r="H100" i="3"/>
  <c r="H95" i="3"/>
  <c r="H75" i="3"/>
  <c r="H84" i="3"/>
  <c r="H109" i="3"/>
  <c r="H93" i="3"/>
  <c r="H105" i="3"/>
  <c r="H107" i="3"/>
  <c r="H85" i="3"/>
  <c r="H80" i="3"/>
  <c r="H74" i="3"/>
  <c r="H70" i="3"/>
  <c r="H94" i="3"/>
  <c r="H89" i="3"/>
  <c r="H104" i="3"/>
  <c r="H83" i="3"/>
  <c r="H96" i="3"/>
  <c r="O11" i="6"/>
  <c r="N11" i="6" s="1"/>
  <c r="S36" i="6"/>
  <c r="G31" i="3" s="1"/>
  <c r="S28" i="6"/>
  <c r="G23" i="3" s="1"/>
  <c r="S21" i="6"/>
  <c r="G16" i="3" s="1"/>
  <c r="S44" i="6"/>
  <c r="G39" i="3" s="1"/>
  <c r="S40" i="6"/>
  <c r="G35" i="3" s="1"/>
  <c r="S39" i="6"/>
  <c r="G34" i="3" s="1"/>
  <c r="O41" i="6"/>
  <c r="N41" i="6" s="1"/>
  <c r="O12" i="6"/>
  <c r="N12" i="6" s="1"/>
  <c r="O13" i="6"/>
  <c r="N13" i="6" s="1"/>
  <c r="O25" i="6"/>
  <c r="N25" i="6" s="1"/>
  <c r="O19" i="6"/>
  <c r="N19" i="6" s="1"/>
  <c r="O32" i="6"/>
  <c r="N32" i="6" s="1"/>
  <c r="O42" i="6"/>
  <c r="N42" i="6" s="1"/>
  <c r="S20" i="6"/>
  <c r="G15" i="3" s="1"/>
  <c r="S16" i="6"/>
  <c r="G11" i="3" s="1"/>
  <c r="S35" i="6"/>
  <c r="G30" i="3" s="1"/>
  <c r="O33" i="6"/>
  <c r="N33" i="6" s="1"/>
  <c r="S42" i="6"/>
  <c r="G37" i="3" s="1"/>
  <c r="O14" i="6"/>
  <c r="N14" i="6" s="1"/>
  <c r="O38" i="6"/>
  <c r="N38" i="6" s="1"/>
  <c r="O36" i="6"/>
  <c r="N36" i="6" s="1"/>
  <c r="O31" i="6"/>
  <c r="N31" i="6" s="1"/>
  <c r="O30" i="6"/>
  <c r="N30" i="6" s="1"/>
  <c r="O40" i="6"/>
  <c r="N40" i="6" s="1"/>
  <c r="O20" i="6"/>
  <c r="N20" i="6" s="1"/>
  <c r="O22" i="6"/>
  <c r="N22" i="6" s="1"/>
  <c r="O15" i="6"/>
  <c r="N15" i="6" s="1"/>
  <c r="O26" i="6"/>
  <c r="N26" i="6" s="1"/>
  <c r="O21" i="6"/>
  <c r="N21" i="6" s="1"/>
  <c r="O28" i="6"/>
  <c r="N28" i="6" s="1"/>
  <c r="O43" i="6"/>
  <c r="N43" i="6" s="1"/>
  <c r="O17" i="6"/>
  <c r="N17" i="6" s="1"/>
  <c r="O23" i="6"/>
  <c r="N23" i="6" s="1"/>
  <c r="O44" i="6"/>
  <c r="N44" i="6" s="1"/>
  <c r="O35" i="6"/>
  <c r="N35" i="6" s="1"/>
  <c r="O46" i="6"/>
  <c r="N46" i="6" s="1"/>
  <c r="O37" i="6"/>
  <c r="N37" i="6" s="1"/>
  <c r="S74" i="6"/>
  <c r="G69" i="3" s="1"/>
  <c r="O74" i="6"/>
  <c r="N74" i="6" s="1"/>
  <c r="O16" i="6"/>
  <c r="N16" i="6" s="1"/>
  <c r="O34" i="6"/>
  <c r="N34" i="6" s="1"/>
  <c r="O39" i="6"/>
  <c r="N39" i="6" s="1"/>
  <c r="O24" i="6"/>
  <c r="N24" i="6" s="1"/>
  <c r="O45" i="6"/>
  <c r="N45" i="6" s="1"/>
  <c r="O27" i="6"/>
  <c r="N27" i="6" s="1"/>
  <c r="O29" i="6"/>
  <c r="N29" i="6" s="1"/>
  <c r="O18" i="6"/>
  <c r="N18" i="6" s="1"/>
  <c r="S11" i="6"/>
  <c r="S43" i="6"/>
  <c r="G38" i="3" s="1"/>
  <c r="S32" i="6"/>
  <c r="G27" i="3" s="1"/>
  <c r="S38" i="6"/>
  <c r="G33" i="3" s="1"/>
  <c r="S22" i="6"/>
  <c r="G17" i="3" s="1"/>
  <c r="S23" i="6"/>
  <c r="G18" i="3" s="1"/>
  <c r="S41" i="6"/>
  <c r="G36" i="3" s="1"/>
  <c r="S24" i="6"/>
  <c r="G19" i="3" s="1"/>
  <c r="S12" i="6"/>
  <c r="G7" i="3" s="1"/>
  <c r="S26" i="6"/>
  <c r="G21" i="3" s="1"/>
  <c r="S18" i="6"/>
  <c r="G13" i="3" s="1"/>
  <c r="S31" i="6"/>
  <c r="G26" i="3" s="1"/>
  <c r="S15" i="6"/>
  <c r="G10" i="3" s="1"/>
  <c r="S13" i="6"/>
  <c r="G8" i="3" s="1"/>
  <c r="S33" i="6"/>
  <c r="G28" i="3" s="1"/>
  <c r="S30" i="6"/>
  <c r="G25" i="3" s="1"/>
  <c r="S29" i="6"/>
  <c r="G24" i="3" s="1"/>
  <c r="S27" i="6"/>
  <c r="G22" i="3" s="1"/>
  <c r="S37" i="6"/>
  <c r="G32" i="3" s="1"/>
  <c r="S46" i="6"/>
  <c r="G41" i="3" s="1"/>
  <c r="S19" i="6"/>
  <c r="G14" i="3" s="1"/>
  <c r="S45" i="6"/>
  <c r="G40" i="3" s="1"/>
  <c r="S34" i="6"/>
  <c r="G29" i="3" s="1"/>
  <c r="S17" i="6"/>
  <c r="G12" i="3" s="1"/>
  <c r="S14" i="6"/>
  <c r="G9" i="3" s="1"/>
  <c r="S25" i="6"/>
  <c r="G20" i="3" s="1"/>
  <c r="H19" i="3" l="1"/>
  <c r="H30" i="3"/>
  <c r="H10" i="3"/>
  <c r="H9" i="3"/>
  <c r="H14" i="3"/>
  <c r="H29" i="3"/>
  <c r="H18" i="3"/>
  <c r="H15" i="3"/>
  <c r="H28" i="3"/>
  <c r="H8" i="3"/>
  <c r="H17" i="3"/>
  <c r="H11" i="3"/>
  <c r="H12" i="3"/>
  <c r="H35" i="3"/>
  <c r="H7" i="3"/>
  <c r="H34" i="3"/>
  <c r="H69" i="3"/>
  <c r="H38" i="3"/>
  <c r="H25" i="3"/>
  <c r="H36" i="3"/>
  <c r="H20" i="3"/>
  <c r="H13" i="3"/>
  <c r="H24" i="3"/>
  <c r="H23" i="3"/>
  <c r="H26" i="3"/>
  <c r="H22" i="3"/>
  <c r="H32" i="3"/>
  <c r="H16" i="3"/>
  <c r="H31" i="3"/>
  <c r="H37" i="3"/>
  <c r="H39" i="3"/>
  <c r="H40" i="3"/>
  <c r="H41" i="3"/>
  <c r="H21" i="3"/>
  <c r="H33" i="3"/>
  <c r="H27" i="3"/>
  <c r="H6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Lookup table thatTranslates Standard Name to Generic name. i.e. "5502A" to "Standard1". See Colum "CQ"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Columns AU-BA convert the reading entered into the standard unit of the table for each function
</t>
        </r>
      </text>
    </comment>
    <comment ref="BW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Converts the 2ndary units (usually frequency) to the standard table format (kHz)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 inputs. Resolution is converted from "0.0" format to "0.1" format in Column CA-CE, and Column T references that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
Columns Y-AD select which function (column C) is used based on the inputs</t>
        </r>
      </text>
    </comment>
    <comment ref="AH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Columns AG- AM determine in what range the primary unit falls (Ex: 5VDC falls in the 3.3-30V Range, so it returns 3.3, as it is set to show the "Range Low" part as a marker</t>
        </r>
      </text>
    </comment>
    <comment ref="DI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This is where the ratio between the Input units and the Uncertainty Units is created to generate the repeat multiplier in CC11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Constructed input ID in the form of Function,resolution,InputRangeLOW,InputRange2LOW
</t>
        </r>
      </text>
    </comment>
    <comment ref="T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From Column 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Returns the Absolute value of the reading (filters out Negative Numbers)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This is where special characters get filtered out and converted to whatever we designate. (i.e. Ω changes to O)</t>
        </r>
      </text>
    </comment>
    <comment ref="AE10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Determines which category in Column "C" the reading falls under</t>
        </r>
      </text>
    </comment>
    <comment ref="AF10" authorId="0" shapeId="0" xr:uid="{00000000-0006-0000-0100-00000D000000}">
      <text>
        <r>
          <rPr>
            <sz val="9"/>
            <color indexed="81"/>
            <rFont val="Tahoma"/>
            <family val="2"/>
          </rPr>
          <t xml:space="preserve">Column AE Retrieves the appropriate "Range Low" result from Columns AG-AM, based on the Function Selector in Column AD. It is an Hlookup formula, desgined to return the Nth row down, where N is the number of rows
</t>
        </r>
      </text>
    </comment>
    <comment ref="AG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Column AF Converts Column AE to whatever the standard unit is in the table, based on a multiplier in Column BI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Looks up the correct converted Unit based on the function selector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2ndary unit conv. factor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Returns the appropriate "Range 2 Low" value (usually frequency) from the table. Part of the INPUT ID that looks up the Uncertainty components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0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Final Resolution Input: Part of the INPUT ID used for uncertainty Lookup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<sst xmlns="http://schemas.openxmlformats.org/spreadsheetml/2006/main" count="13067" uniqueCount="2435">
  <si>
    <t>Item</t>
  </si>
  <si>
    <t>Range1 Low</t>
  </si>
  <si>
    <t>Range1 High</t>
  </si>
  <si>
    <t>Res</t>
  </si>
  <si>
    <t>Meas Units</t>
  </si>
  <si>
    <t>Uncert Units</t>
  </si>
  <si>
    <t>Range 2 Low</t>
  </si>
  <si>
    <t>Range2 High</t>
  </si>
  <si>
    <t>Range2 Units</t>
  </si>
  <si>
    <t xml:space="preserve">Base </t>
  </si>
  <si>
    <t>Mult</t>
  </si>
  <si>
    <t>Base 2</t>
  </si>
  <si>
    <t>Mult 2</t>
  </si>
  <si>
    <t>DCV</t>
  </si>
  <si>
    <t>mV</t>
  </si>
  <si>
    <t>µV</t>
  </si>
  <si>
    <t>V</t>
  </si>
  <si>
    <t>Resistance</t>
  </si>
  <si>
    <t>kOhms</t>
  </si>
  <si>
    <t>ACV</t>
  </si>
  <si>
    <t>Hz</t>
  </si>
  <si>
    <t>kHz</t>
  </si>
  <si>
    <t>µA</t>
  </si>
  <si>
    <t>mA</t>
  </si>
  <si>
    <t>A</t>
  </si>
  <si>
    <t>Capacitance</t>
  </si>
  <si>
    <t>nF</t>
  </si>
  <si>
    <t>µF</t>
  </si>
  <si>
    <t>mF</t>
  </si>
  <si>
    <t>Frequency</t>
  </si>
  <si>
    <t>Res.</t>
  </si>
  <si>
    <t>Range</t>
  </si>
  <si>
    <t>Units</t>
  </si>
  <si>
    <t>Range 2</t>
  </si>
  <si>
    <t>L.upbldr</t>
  </si>
  <si>
    <t>Func.Sel.</t>
  </si>
  <si>
    <t>Unit Multiplier</t>
  </si>
  <si>
    <t>Base unit</t>
  </si>
  <si>
    <t>Base Unit</t>
  </si>
  <si>
    <t>Amps</t>
  </si>
  <si>
    <t>Main L.up</t>
  </si>
  <si>
    <t>2ndary Unit Multiplier</t>
  </si>
  <si>
    <t>Base</t>
  </si>
  <si>
    <t>2nd B.</t>
  </si>
  <si>
    <t>2nd Mult.</t>
  </si>
  <si>
    <t>Rept Mult</t>
  </si>
  <si>
    <t>R1</t>
  </si>
  <si>
    <t>R2</t>
  </si>
  <si>
    <t>R3</t>
  </si>
  <si>
    <t>R4</t>
  </si>
  <si>
    <t>R5</t>
  </si>
  <si>
    <t>R1(Mult)</t>
  </si>
  <si>
    <t>R2(Mult)</t>
  </si>
  <si>
    <t>R3(Mult)</t>
  </si>
  <si>
    <t>R4(Mult)</t>
  </si>
  <si>
    <t>R5(Mult)</t>
  </si>
  <si>
    <t>Unc.</t>
  </si>
  <si>
    <t>Unc. Units</t>
  </si>
  <si>
    <t>USER INPUTS</t>
  </si>
  <si>
    <t>LOOKED UP UNC. COMPONENTS</t>
  </si>
  <si>
    <t>REPEAT USER INPUTS</t>
  </si>
  <si>
    <t>CONVERTED REPEAT ENTRIES</t>
  </si>
  <si>
    <t>MAIN INPUT FUNCTION LOOKUP</t>
  </si>
  <si>
    <t>Johnson Gage and Inspection, Inc.</t>
  </si>
  <si>
    <t>INSPECTOR NOTE: PRINT PAGE 1 ONLY</t>
  </si>
  <si>
    <t>µΩ</t>
  </si>
  <si>
    <t>°C</t>
  </si>
  <si>
    <t>This section is for Creation of Datasheet Only</t>
  </si>
  <si>
    <t xml:space="preserve">@ </t>
  </si>
  <si>
    <t>°F</t>
  </si>
  <si>
    <t>Date:</t>
  </si>
  <si>
    <t>Secondary Unit for Range field</t>
  </si>
  <si>
    <t>Resolution</t>
  </si>
  <si>
    <t>RESULT</t>
  </si>
  <si>
    <t>CONV.</t>
  </si>
  <si>
    <t>Function</t>
  </si>
  <si>
    <t>Signal Applied</t>
  </si>
  <si>
    <t>Result</t>
  </si>
  <si>
    <t>Min</t>
  </si>
  <si>
    <t>Max</t>
  </si>
  <si>
    <t>Uncertainty @k=2</t>
  </si>
  <si>
    <t>Notes:</t>
  </si>
  <si>
    <t>Primary Unit</t>
  </si>
  <si>
    <t>DC/AC</t>
  </si>
  <si>
    <t>Nominal</t>
  </si>
  <si>
    <t>tolerance</t>
  </si>
  <si>
    <t>max</t>
  </si>
  <si>
    <t>min</t>
  </si>
  <si>
    <t>(leave  blank)</t>
  </si>
  <si>
    <t>Secondary Unit</t>
  </si>
  <si>
    <t>TO NUMBER</t>
  </si>
  <si>
    <t xml:space="preserve"> </t>
  </si>
  <si>
    <t>Input</t>
  </si>
  <si>
    <t>Conv. Txt</t>
  </si>
  <si>
    <t>In. Value</t>
  </si>
  <si>
    <t>Converted Rdg</t>
  </si>
  <si>
    <t>2ndary L. Up</t>
  </si>
  <si>
    <t>Primary Conv. Factor</t>
  </si>
  <si>
    <t>ACV Freq. Rng Low</t>
  </si>
  <si>
    <t>ACI Freq. Rng Low</t>
  </si>
  <si>
    <t>Function Selector</t>
  </si>
  <si>
    <t>DCA</t>
  </si>
  <si>
    <t>ACA</t>
  </si>
  <si>
    <t>mΩ</t>
  </si>
  <si>
    <t>Ω</t>
  </si>
  <si>
    <t>kΩ</t>
  </si>
  <si>
    <t>Resistance1011000</t>
  </si>
  <si>
    <t>Unc. Table Address for L. Ups</t>
  </si>
  <si>
    <t>Coil Used</t>
  </si>
  <si>
    <t>REPEAT READINGS</t>
  </si>
  <si>
    <t>Meter Used</t>
  </si>
  <si>
    <t>Special Character Filter</t>
  </si>
  <si>
    <t>RED=Key Calculator Component</t>
  </si>
  <si>
    <t>GREEN=Formula Uses a Table Lookup</t>
  </si>
  <si>
    <t>Standard1</t>
  </si>
  <si>
    <t>5502A</t>
  </si>
  <si>
    <t>Standard2</t>
  </si>
  <si>
    <t>3458A</t>
  </si>
  <si>
    <t>34420A</t>
  </si>
  <si>
    <t>Standard5</t>
  </si>
  <si>
    <t>Standard3</t>
  </si>
  <si>
    <t>Standard4</t>
  </si>
  <si>
    <t>Standard6</t>
  </si>
  <si>
    <t>ORANGE= END USER RAW INPUTS</t>
  </si>
  <si>
    <t>Standard Used</t>
  </si>
  <si>
    <t>Standard7</t>
  </si>
  <si>
    <t>ACA10T. Rng low</t>
  </si>
  <si>
    <t>ACA20T. Rng low</t>
  </si>
  <si>
    <t>ACA50T. Rng Low</t>
  </si>
  <si>
    <t>RESOLUTION CONVERTER</t>
  </si>
  <si>
    <t>"0.000 to 0.001"</t>
  </si>
  <si>
    <t>BLUE= PART OF MAIN LOOKUP ID</t>
  </si>
  <si>
    <t>Col. Index # for frequency Lookup</t>
  </si>
  <si>
    <t>Standard</t>
  </si>
  <si>
    <t>Main Lookup ID</t>
  </si>
  <si>
    <t>Updated:</t>
  </si>
  <si>
    <t>DCA 10 turn</t>
  </si>
  <si>
    <t>DCA 20 turn</t>
  </si>
  <si>
    <t>DCA 50 turn</t>
  </si>
  <si>
    <t>ACA 10 turn</t>
  </si>
  <si>
    <t>ACA 20 turn</t>
  </si>
  <si>
    <t>ACA 50 turn</t>
  </si>
  <si>
    <t>µF*</t>
  </si>
  <si>
    <t>Troubleshooter Lookup</t>
  </si>
  <si>
    <t>2nd B</t>
  </si>
  <si>
    <t>2nd Mult</t>
  </si>
  <si>
    <t>Rep. Mult</t>
  </si>
  <si>
    <t>L.up ID</t>
  </si>
  <si>
    <t>ACA0.000010.000330.045</t>
  </si>
  <si>
    <t>Rdg</t>
  </si>
  <si>
    <t>DCV0.00000010</t>
  </si>
  <si>
    <t/>
  </si>
  <si>
    <t>DCV0.0000010</t>
  </si>
  <si>
    <t>DCV0.000010</t>
  </si>
  <si>
    <t>DCV0.00010</t>
  </si>
  <si>
    <t>DCV0.0010</t>
  </si>
  <si>
    <t>DCV0.010</t>
  </si>
  <si>
    <t>DCV0.0000010.33</t>
  </si>
  <si>
    <t>DCV0.000010.33</t>
  </si>
  <si>
    <t>DCV0.00010.33</t>
  </si>
  <si>
    <t>DCV0.0010.33</t>
  </si>
  <si>
    <t>DCV0.010.33</t>
  </si>
  <si>
    <t>DCV0.10.33</t>
  </si>
  <si>
    <t>DCV0.000013</t>
  </si>
  <si>
    <t>DCV0.00013</t>
  </si>
  <si>
    <t>DCV0.0013</t>
  </si>
  <si>
    <t>DCV0.013</t>
  </si>
  <si>
    <t>DCV0.13</t>
  </si>
  <si>
    <t>DCV13</t>
  </si>
  <si>
    <t>DCV0.000133</t>
  </si>
  <si>
    <t>DCV0.00133</t>
  </si>
  <si>
    <t>DCV0.0133</t>
  </si>
  <si>
    <t>DCV0.133</t>
  </si>
  <si>
    <t>DCV133</t>
  </si>
  <si>
    <t>DCV1033</t>
  </si>
  <si>
    <t>DCV0.001330</t>
  </si>
  <si>
    <t>DCV0.01330</t>
  </si>
  <si>
    <t>DCV0.1330</t>
  </si>
  <si>
    <t>DCV1330</t>
  </si>
  <si>
    <t>DCV10330</t>
  </si>
  <si>
    <t>DCA0.000010.33</t>
  </si>
  <si>
    <t>DCA0.00010.33</t>
  </si>
  <si>
    <t>DCA0.0010.33</t>
  </si>
  <si>
    <t>DCA0.010.33</t>
  </si>
  <si>
    <t>DCA0.10.33</t>
  </si>
  <si>
    <t>DCA0.00013</t>
  </si>
  <si>
    <t>DCA0.0013</t>
  </si>
  <si>
    <t>DCA0.013</t>
  </si>
  <si>
    <t>DCA0.13</t>
  </si>
  <si>
    <t>DCA0.000111</t>
  </si>
  <si>
    <t>DCA0.00111</t>
  </si>
  <si>
    <t>DCA0.0111</t>
  </si>
  <si>
    <t>DCA0.111</t>
  </si>
  <si>
    <t>DCA 10 turn0.00111</t>
  </si>
  <si>
    <t>DCA 10 turn0.0111</t>
  </si>
  <si>
    <t>DCA 10 turn0.111</t>
  </si>
  <si>
    <t>DCA 10 turn111</t>
  </si>
  <si>
    <t>DCA 10 turn1011</t>
  </si>
  <si>
    <t>DCA 10 turn10011</t>
  </si>
  <si>
    <t>DCA 10 turn0.0130</t>
  </si>
  <si>
    <t>DCA 10 turn0.130</t>
  </si>
  <si>
    <t>DCA 10 turn130</t>
  </si>
  <si>
    <t>DCA 10 turn1030</t>
  </si>
  <si>
    <t>DCA 10 turn10030</t>
  </si>
  <si>
    <t>DCA 10 turn0.01110</t>
  </si>
  <si>
    <t>DCA 10 turn0.1110</t>
  </si>
  <si>
    <t>DCA 10 turn1110</t>
  </si>
  <si>
    <t>DCA 10 turn10110</t>
  </si>
  <si>
    <t>DCA 10 turn100110</t>
  </si>
  <si>
    <t>DCA 20 turn0.00120</t>
  </si>
  <si>
    <t>DCA 20 turn0.0120</t>
  </si>
  <si>
    <t>DCA 20 turn0.120</t>
  </si>
  <si>
    <t>DCA 20 turn120</t>
  </si>
  <si>
    <t>DCA 20 turn1020</t>
  </si>
  <si>
    <t>DCA 20 turn10020</t>
  </si>
  <si>
    <t>DCA 20 turn0.00160</t>
  </si>
  <si>
    <t>DCA 20 turn0.0160</t>
  </si>
  <si>
    <t>DCA 20 turn0.160</t>
  </si>
  <si>
    <t>DCA 20 turn160</t>
  </si>
  <si>
    <t>DCA 20 turn1060</t>
  </si>
  <si>
    <t>DCA 20 turn10060</t>
  </si>
  <si>
    <t>DCA 20 turn0.01220</t>
  </si>
  <si>
    <t>DCA 20 turn0.1220</t>
  </si>
  <si>
    <t>DCA 20 turn1220</t>
  </si>
  <si>
    <t>DCA 20 turn10220</t>
  </si>
  <si>
    <t>DCA 20 turn100220</t>
  </si>
  <si>
    <t>DCA 50 turn0.00155</t>
  </si>
  <si>
    <t>DCA 50 turn0.0155</t>
  </si>
  <si>
    <t>DCA 50 turn0.155</t>
  </si>
  <si>
    <t>DCA 50 turn155</t>
  </si>
  <si>
    <t>DCA 50 turn1055</t>
  </si>
  <si>
    <t>DCA 50 turn10055</t>
  </si>
  <si>
    <t>DCA 50 turn0.01150</t>
  </si>
  <si>
    <t>DCA 50 turn0.1150</t>
  </si>
  <si>
    <t>DCA 50 turn1150</t>
  </si>
  <si>
    <t>DCA 50 turn10150</t>
  </si>
  <si>
    <t>DCA 50 turn100150</t>
  </si>
  <si>
    <t>DCA 50 turn0.01550</t>
  </si>
  <si>
    <t>DCA 50 turn0.1550</t>
  </si>
  <si>
    <t>DCA 50 turn1550</t>
  </si>
  <si>
    <t>DCA 50 turn10550</t>
  </si>
  <si>
    <t>DCA 50 turn100550</t>
  </si>
  <si>
    <t>DCA 10 turn0.00011</t>
  </si>
  <si>
    <t>DCA 10 turn0.0011</t>
  </si>
  <si>
    <t>DCA 10 turn0.011</t>
  </si>
  <si>
    <t>DCA 10 turn0.11</t>
  </si>
  <si>
    <t>DCA 10 turn11</t>
  </si>
  <si>
    <t>Resistance0.0000010</t>
  </si>
  <si>
    <t>Resistance0.000010</t>
  </si>
  <si>
    <t>Resistance0.00010</t>
  </si>
  <si>
    <t>Resistance0.0010</t>
  </si>
  <si>
    <t>Resistance0.0000010.011</t>
  </si>
  <si>
    <t>Resistance0.000010.011</t>
  </si>
  <si>
    <t>Resistance0.00010.011</t>
  </si>
  <si>
    <t>Resistance0.0010.011</t>
  </si>
  <si>
    <t>Resistance0.0000010.033</t>
  </si>
  <si>
    <t>Resistance0.000010.033</t>
  </si>
  <si>
    <t>Resistance0.00010.033</t>
  </si>
  <si>
    <t>Resistance0.0010.033</t>
  </si>
  <si>
    <t>Resistance0.0000010.11</t>
  </si>
  <si>
    <t>Resistance0.000010.11</t>
  </si>
  <si>
    <t>Resistance0.00010.11</t>
  </si>
  <si>
    <t>Resistance0.0010.11</t>
  </si>
  <si>
    <t>Resistance0.000010.33</t>
  </si>
  <si>
    <t>Resistance0.00010.33</t>
  </si>
  <si>
    <t>Resistance0.0010.33</t>
  </si>
  <si>
    <t>Resistance0.010.33</t>
  </si>
  <si>
    <t>Resistance0.000011.1</t>
  </si>
  <si>
    <t>Resistance0.00011.1</t>
  </si>
  <si>
    <t>Resistance0.0011.1</t>
  </si>
  <si>
    <t>Resistance0.011.1</t>
  </si>
  <si>
    <t>Resistance0.00013.3</t>
  </si>
  <si>
    <t>Resistance0.0013.3</t>
  </si>
  <si>
    <t>Resistance0.013.3</t>
  </si>
  <si>
    <t>Resistance0.13.3</t>
  </si>
  <si>
    <t>Resistance0.000111</t>
  </si>
  <si>
    <t>Resistance0.00111</t>
  </si>
  <si>
    <t>Resistance0.0111</t>
  </si>
  <si>
    <t>Resistance0.111</t>
  </si>
  <si>
    <t>Resistance0.00133</t>
  </si>
  <si>
    <t>Resistance0.0133</t>
  </si>
  <si>
    <t>Resistance0.133</t>
  </si>
  <si>
    <t>Resistance133</t>
  </si>
  <si>
    <t>Resistance0.001110</t>
  </si>
  <si>
    <t>Resistance0.01110</t>
  </si>
  <si>
    <t>Resistance0.1110</t>
  </si>
  <si>
    <t>Resistance1110</t>
  </si>
  <si>
    <t>Resistance0.01330</t>
  </si>
  <si>
    <t>Resistance0.1330</t>
  </si>
  <si>
    <t>Resistance1330</t>
  </si>
  <si>
    <t>Resistance10330</t>
  </si>
  <si>
    <t>Resistance0.011100</t>
  </si>
  <si>
    <t>Resistance0.11100</t>
  </si>
  <si>
    <t>Resistance11100</t>
  </si>
  <si>
    <t>Resistance101100</t>
  </si>
  <si>
    <t>Resistance0.13300</t>
  </si>
  <si>
    <t>Resistance13300</t>
  </si>
  <si>
    <t>Resistance103300</t>
  </si>
  <si>
    <t>Resistance1003300</t>
  </si>
  <si>
    <t>Resistance0.111000</t>
  </si>
  <si>
    <t>Resistance111000</t>
  </si>
  <si>
    <t>Resistance10011000</t>
  </si>
  <si>
    <t>Resistance133000</t>
  </si>
  <si>
    <t>Resistance1033000</t>
  </si>
  <si>
    <t>Resistance10033000</t>
  </si>
  <si>
    <t>Resistance100033000</t>
  </si>
  <si>
    <t>Resistance1110000</t>
  </si>
  <si>
    <t>Resistance10110000</t>
  </si>
  <si>
    <t>Resistance100110000</t>
  </si>
  <si>
    <t>Resistance1000110000</t>
  </si>
  <si>
    <t>Resistance10330000</t>
  </si>
  <si>
    <t>Resistance100330000</t>
  </si>
  <si>
    <t>Resistance1000330000</t>
  </si>
  <si>
    <t>Resistance10000330000</t>
  </si>
  <si>
    <t>ACV0.0000010.0330.01</t>
  </si>
  <si>
    <t>ACV0.000010.0330.01</t>
  </si>
  <si>
    <t>ACV0.00010.0330.01</t>
  </si>
  <si>
    <t>ACV0.0010.0330.01</t>
  </si>
  <si>
    <t>ACV0.010.0330.01</t>
  </si>
  <si>
    <t>ACV0.0000010.0330.045</t>
  </si>
  <si>
    <t>ACV0.000010.0330.045</t>
  </si>
  <si>
    <t>ACV0.00010.0330.045</t>
  </si>
  <si>
    <t>ACV0.0010.0330.045</t>
  </si>
  <si>
    <t>ACV0.010.0330.045</t>
  </si>
  <si>
    <t>ACV0.0000010.03310</t>
  </si>
  <si>
    <t>ACV0.000010.03310</t>
  </si>
  <si>
    <t>ACV0.00010.03310</t>
  </si>
  <si>
    <t>ACV0.0010.03310</t>
  </si>
  <si>
    <t>ACV0.010.03310</t>
  </si>
  <si>
    <t>ACV0.0000010.03320</t>
  </si>
  <si>
    <t>ACV0.000010.03320</t>
  </si>
  <si>
    <t>ACV0.00010.03320</t>
  </si>
  <si>
    <t>ACV0.0010.03320</t>
  </si>
  <si>
    <t>ACV0.010.03320</t>
  </si>
  <si>
    <t>ACV0.0000010.03350</t>
  </si>
  <si>
    <t>ACV0.000010.03350</t>
  </si>
  <si>
    <t>ACV0.00010.03350</t>
  </si>
  <si>
    <t>ACV0.0010.03350</t>
  </si>
  <si>
    <t>ACV0.010.03350</t>
  </si>
  <si>
    <t>ACV0.0000010.033100</t>
  </si>
  <si>
    <t>ACV0.000010.033100</t>
  </si>
  <si>
    <t>ACV0.00010.033100</t>
  </si>
  <si>
    <t>ACV0.0010.033100</t>
  </si>
  <si>
    <t>ACV0.010.033100</t>
  </si>
  <si>
    <t>ACV0.000010.330.01</t>
  </si>
  <si>
    <t>ACV0.00010.330.01</t>
  </si>
  <si>
    <t>ACV0.0010.330.01</t>
  </si>
  <si>
    <t>ACV0.010.330.01</t>
  </si>
  <si>
    <t>ACV0.10.330.01</t>
  </si>
  <si>
    <t>ACV0.000010.330.045</t>
  </si>
  <si>
    <t>ACV0.00010.330.045</t>
  </si>
  <si>
    <t>ACV0.0010.330.045</t>
  </si>
  <si>
    <t>ACV0.010.330.045</t>
  </si>
  <si>
    <t>ACV0.10.330.045</t>
  </si>
  <si>
    <t>ACV0.000010.3310</t>
  </si>
  <si>
    <t>ACV0.00010.3310</t>
  </si>
  <si>
    <t>ACV0.0010.3310</t>
  </si>
  <si>
    <t>ACV0.010.3310</t>
  </si>
  <si>
    <t>ACV0.10.3310</t>
  </si>
  <si>
    <t>ACV0.000010.3320</t>
  </si>
  <si>
    <t>ACV0.00010.3320</t>
  </si>
  <si>
    <t>ACV0.0010.3320</t>
  </si>
  <si>
    <t>ACV0.010.3320</t>
  </si>
  <si>
    <t>ACV0.10.3320</t>
  </si>
  <si>
    <t>ACV0.000010.3350</t>
  </si>
  <si>
    <t>ACV0.00010.3350</t>
  </si>
  <si>
    <t>ACV0.0010.3350</t>
  </si>
  <si>
    <t>ACV0.010.3350</t>
  </si>
  <si>
    <t>ACV0.10.3350</t>
  </si>
  <si>
    <t>ACV0.000010.33100</t>
  </si>
  <si>
    <t>ACV0.00010.33100</t>
  </si>
  <si>
    <t>ACV0.0010.33100</t>
  </si>
  <si>
    <t>ACV0.010.33100</t>
  </si>
  <si>
    <t>ACV0.10.33100</t>
  </si>
  <si>
    <t>ACV0.00013.30.01</t>
  </si>
  <si>
    <t>ACV0.0013.30.01</t>
  </si>
  <si>
    <t>ACV0.013.30.01</t>
  </si>
  <si>
    <t>ACV0.13.30.01</t>
  </si>
  <si>
    <t>ACV13.30.01</t>
  </si>
  <si>
    <t>ACV0.00013.30.045</t>
  </si>
  <si>
    <t>ACV0.0013.30.045</t>
  </si>
  <si>
    <t>ACV0.013.30.045</t>
  </si>
  <si>
    <t>ACV0.13.30.045</t>
  </si>
  <si>
    <t>ACV13.30.045</t>
  </si>
  <si>
    <t>ACV0.00013.310</t>
  </si>
  <si>
    <t>ACV0.0013.310</t>
  </si>
  <si>
    <t>ACV0.013.310</t>
  </si>
  <si>
    <t>ACV0.13.310</t>
  </si>
  <si>
    <t>ACV13.310</t>
  </si>
  <si>
    <t>ACV0.00013.320</t>
  </si>
  <si>
    <t>ACV0.0013.320</t>
  </si>
  <si>
    <t>ACV0.013.320</t>
  </si>
  <si>
    <t>ACV0.13.320</t>
  </si>
  <si>
    <t>ACV13.320</t>
  </si>
  <si>
    <t>ACV0.00013.350</t>
  </si>
  <si>
    <t>ACV0.0013.350</t>
  </si>
  <si>
    <t>ACV0.013.350</t>
  </si>
  <si>
    <t>ACV0.13.350</t>
  </si>
  <si>
    <t>ACV13.350</t>
  </si>
  <si>
    <t>ACV0.00013.3100</t>
  </si>
  <si>
    <t>ACV0.0013.3100</t>
  </si>
  <si>
    <t>ACV0.013.3100</t>
  </si>
  <si>
    <t>ACV0.13.3100</t>
  </si>
  <si>
    <t>ACV13.3100</t>
  </si>
  <si>
    <t>ACV0.0013310</t>
  </si>
  <si>
    <t>ACV0.013310</t>
  </si>
  <si>
    <t>ACV0.13310</t>
  </si>
  <si>
    <t>ACV13310</t>
  </si>
  <si>
    <t>ACV103310</t>
  </si>
  <si>
    <t>ACV0.001330.045</t>
  </si>
  <si>
    <t>ACV0.01330.045</t>
  </si>
  <si>
    <t>ACV0.1330.045</t>
  </si>
  <si>
    <t>ACV1330.045</t>
  </si>
  <si>
    <t>ACV10330.045</t>
  </si>
  <si>
    <t>ACV0.0013320</t>
  </si>
  <si>
    <t>ACV0.013320</t>
  </si>
  <si>
    <t>ACV0.13320</t>
  </si>
  <si>
    <t>ACV13320</t>
  </si>
  <si>
    <t>ACV103320</t>
  </si>
  <si>
    <t>ACV0.0013350</t>
  </si>
  <si>
    <t>ACV0.013350</t>
  </si>
  <si>
    <t>ACV0.13350</t>
  </si>
  <si>
    <t>ACV13350</t>
  </si>
  <si>
    <t>ACV103350</t>
  </si>
  <si>
    <t>ACV0.0013300.045</t>
  </si>
  <si>
    <t>ACV0.013300.045</t>
  </si>
  <si>
    <t>ACV0.13300.045</t>
  </si>
  <si>
    <t>ACV13300.045</t>
  </si>
  <si>
    <t>ACV103300.045</t>
  </si>
  <si>
    <t>ACV0.0013301</t>
  </si>
  <si>
    <t>ACV0.013301</t>
  </si>
  <si>
    <t>ACV0.13301</t>
  </si>
  <si>
    <t>ACV13301</t>
  </si>
  <si>
    <t>ACV103301</t>
  </si>
  <si>
    <t>ACV0.0013305</t>
  </si>
  <si>
    <t>ACV0.013305</t>
  </si>
  <si>
    <t>ACV0.13305</t>
  </si>
  <si>
    <t>ACV13305</t>
  </si>
  <si>
    <t>ACV103305</t>
  </si>
  <si>
    <t>ACA0.000000010.000330.01</t>
  </si>
  <si>
    <t>ACA0.00000010.000330.01</t>
  </si>
  <si>
    <t>ACA0.0000010.000330.01</t>
  </si>
  <si>
    <t>ACA0.000010.000330.01</t>
  </si>
  <si>
    <t>ACA0.00010.000330.01</t>
  </si>
  <si>
    <t>ACA0.000000010.000330.02</t>
  </si>
  <si>
    <t>ACA0.00000010.000330.02</t>
  </si>
  <si>
    <t>ACA0.0000010.000330.02</t>
  </si>
  <si>
    <t>ACA0.000010.000330.02</t>
  </si>
  <si>
    <t>ACA0.00010.000330.02</t>
  </si>
  <si>
    <t>ACA0.000000010.000330.045</t>
  </si>
  <si>
    <t>ACA0.00000010.000330.045</t>
  </si>
  <si>
    <t>ACA0.0000010.000330.045</t>
  </si>
  <si>
    <t>ACA0.00010.000330.045</t>
  </si>
  <si>
    <t>ACA0.000000010.000331</t>
  </si>
  <si>
    <t>ACA0.00000010.000331</t>
  </si>
  <si>
    <t>ACA0.0000010.000331</t>
  </si>
  <si>
    <t>ACA0.000010.000331</t>
  </si>
  <si>
    <t>ACA0.00010.000331</t>
  </si>
  <si>
    <t>ACA0.000000010.000335</t>
  </si>
  <si>
    <t>ACA0.00000010.000335</t>
  </si>
  <si>
    <t>ACA0.0000010.000335</t>
  </si>
  <si>
    <t>ACA0.000010.000335</t>
  </si>
  <si>
    <t>ACA0.00010.000335</t>
  </si>
  <si>
    <t>ACA0.000000010.0003310</t>
  </si>
  <si>
    <t>ACA0.00000010.0003310</t>
  </si>
  <si>
    <t>ACA0.0000010.0003310</t>
  </si>
  <si>
    <t>ACA0.000010.0003310</t>
  </si>
  <si>
    <t>ACA0.00010.0003310</t>
  </si>
  <si>
    <t>ACA0.000000010.00330.01</t>
  </si>
  <si>
    <t>ACA0.00000010.00330.01</t>
  </si>
  <si>
    <t>ACA0.0000010.00330.01</t>
  </si>
  <si>
    <t>ACA0.000010.00330.01</t>
  </si>
  <si>
    <t>ACA0.00010.00330.01</t>
  </si>
  <si>
    <t>ACA0.000000010.00330.02</t>
  </si>
  <si>
    <t>ACA0.00000010.00330.02</t>
  </si>
  <si>
    <t>ACA0.0000010.00330.02</t>
  </si>
  <si>
    <t>ACA0.000010.00330.02</t>
  </si>
  <si>
    <t>ACA0.00010.00330.02</t>
  </si>
  <si>
    <t>ACA0.000000010.00330.045</t>
  </si>
  <si>
    <t>ACA0.00000010.00330.045</t>
  </si>
  <si>
    <t>ACA0.0000010.00330.045</t>
  </si>
  <si>
    <t>ACA0.000010.00330.045</t>
  </si>
  <si>
    <t>ACA0.00010.00330.045</t>
  </si>
  <si>
    <t>ACA0.000000010.00331</t>
  </si>
  <si>
    <t>ACA0.00000010.00331</t>
  </si>
  <si>
    <t>ACA0.0000010.00331</t>
  </si>
  <si>
    <t>ACA0.000010.00331</t>
  </si>
  <si>
    <t>ACA0.00010.00331</t>
  </si>
  <si>
    <t>ACA0.000000010.00335</t>
  </si>
  <si>
    <t>ACA0.00000010.00335</t>
  </si>
  <si>
    <t>ACA0.0000010.00335</t>
  </si>
  <si>
    <t>ACA0.000010.00335</t>
  </si>
  <si>
    <t>ACA0.00010.00335</t>
  </si>
  <si>
    <t>ACA0.000000010.003310</t>
  </si>
  <si>
    <t>ACA0.00000010.003310</t>
  </si>
  <si>
    <t>ACA0.0000010.003310</t>
  </si>
  <si>
    <t>ACA0.000010.003310</t>
  </si>
  <si>
    <t>ACA0.00010.003310</t>
  </si>
  <si>
    <t>ACA0.0000010.0330.01</t>
  </si>
  <si>
    <t>ACA0.000010.0330.01</t>
  </si>
  <si>
    <t>ACA0.00010.0330.01</t>
  </si>
  <si>
    <t>ACA0.0010.0330.01</t>
  </si>
  <si>
    <t>ACA0.010.0330.01</t>
  </si>
  <si>
    <t>ACA0.0000010.0330.02</t>
  </si>
  <si>
    <t>ACA0.000010.0330.02</t>
  </si>
  <si>
    <t>ACA0.00010.0330.02</t>
  </si>
  <si>
    <t>ACA0.0010.0330.02</t>
  </si>
  <si>
    <t>ACA0.010.0330.02</t>
  </si>
  <si>
    <t>ACA0.0000010.0330.045</t>
  </si>
  <si>
    <t>ACA0.000010.0330.045</t>
  </si>
  <si>
    <t>ACA0.00010.0330.045</t>
  </si>
  <si>
    <t>ACA0.0010.0330.045</t>
  </si>
  <si>
    <t>ACA0.010.0330.045</t>
  </si>
  <si>
    <t>ACA0.0000010.0331</t>
  </si>
  <si>
    <t>ACA0.000010.0331</t>
  </si>
  <si>
    <t>ACA0.00010.0331</t>
  </si>
  <si>
    <t>ACA0.0010.0331</t>
  </si>
  <si>
    <t>ACA0.010.0331</t>
  </si>
  <si>
    <t>ACA0.0000010.0335</t>
  </si>
  <si>
    <t>ACA0.000010.0335</t>
  </si>
  <si>
    <t>ACA0.00010.0335</t>
  </si>
  <si>
    <t>ACA0.0010.0335</t>
  </si>
  <si>
    <t>ACA0.010.0335</t>
  </si>
  <si>
    <t>ACA0.0000010.03310</t>
  </si>
  <si>
    <t>ACA0.000010.03310</t>
  </si>
  <si>
    <t>ACA0.00010.03310</t>
  </si>
  <si>
    <t>ACA0.0010.03310</t>
  </si>
  <si>
    <t>ACA0.010.03310</t>
  </si>
  <si>
    <t>ACA0.000010.330.01</t>
  </si>
  <si>
    <t>ACA0.00010.330.01</t>
  </si>
  <si>
    <t>ACA0.0010.330.01</t>
  </si>
  <si>
    <t>ACA0.010.330.01</t>
  </si>
  <si>
    <t>ACA0.10.330.01</t>
  </si>
  <si>
    <t>ACA0.000010.330.045</t>
  </si>
  <si>
    <t>ACA0.00010.330.045</t>
  </si>
  <si>
    <t>ACA0.0010.330.045</t>
  </si>
  <si>
    <t>ACA0.010.330.045</t>
  </si>
  <si>
    <t>ACA0.10.330.045</t>
  </si>
  <si>
    <t>ACA0.000010.331</t>
  </si>
  <si>
    <t>ACA0.00010.331</t>
  </si>
  <si>
    <t>ACA0.0010.331</t>
  </si>
  <si>
    <t>ACA0.010.331</t>
  </si>
  <si>
    <t>ACA0.10.331</t>
  </si>
  <si>
    <t>ACA0.000010.335</t>
  </si>
  <si>
    <t>ACA0.00010.335</t>
  </si>
  <si>
    <t>ACA0.0010.335</t>
  </si>
  <si>
    <t>ACA0.010.335</t>
  </si>
  <si>
    <t>ACA0.10.335</t>
  </si>
  <si>
    <t>ACA0.000011.10.01</t>
  </si>
  <si>
    <t>ACA0.00011.10.01</t>
  </si>
  <si>
    <t>ACA0.0011.10.01</t>
  </si>
  <si>
    <t>ACA0.011.10.01</t>
  </si>
  <si>
    <t>ACA0.11.10.01</t>
  </si>
  <si>
    <t>ACA0.000011.10.045</t>
  </si>
  <si>
    <t>ACA0.00011.10.045</t>
  </si>
  <si>
    <t>ACA0.0011.10.045</t>
  </si>
  <si>
    <t>ACA0.011.10.045</t>
  </si>
  <si>
    <t>ACA0.11.10.045</t>
  </si>
  <si>
    <t>ACA0.000011.11</t>
  </si>
  <si>
    <t>ACA0.00011.11</t>
  </si>
  <si>
    <t>ACA0.0011.11</t>
  </si>
  <si>
    <t>ACA0.011.11</t>
  </si>
  <si>
    <t>ACA0.11.11</t>
  </si>
  <si>
    <t>ACA0.000011.15</t>
  </si>
  <si>
    <t>ACA0.00011.15</t>
  </si>
  <si>
    <t>ACA0.0011.15</t>
  </si>
  <si>
    <t>ACA0.011.15</t>
  </si>
  <si>
    <t>ACA0.11.15</t>
  </si>
  <si>
    <t>ACA0.000130.045</t>
  </si>
  <si>
    <t>ACA0.00130.045</t>
  </si>
  <si>
    <t>ACA0.0130.045</t>
  </si>
  <si>
    <t>ACA0.130.045</t>
  </si>
  <si>
    <t>ACA130.045</t>
  </si>
  <si>
    <t>ACA0.000130.1</t>
  </si>
  <si>
    <t>ACA0.00130.1</t>
  </si>
  <si>
    <t>ACA0.0130.1</t>
  </si>
  <si>
    <t>ACA0.130.1</t>
  </si>
  <si>
    <t>ACA130.1</t>
  </si>
  <si>
    <t>ACA0.000131</t>
  </si>
  <si>
    <t>ACA0.00131</t>
  </si>
  <si>
    <t>ACA0.0131</t>
  </si>
  <si>
    <t>ACA0.131</t>
  </si>
  <si>
    <t>ACA131</t>
  </si>
  <si>
    <t>ACA0.0001110.045</t>
  </si>
  <si>
    <t>ACA0.001110.045</t>
  </si>
  <si>
    <t>ACA0.01110.045</t>
  </si>
  <si>
    <t>ACA0.1110.045</t>
  </si>
  <si>
    <t>ACA1110.045</t>
  </si>
  <si>
    <t>ACA0.0001110.1</t>
  </si>
  <si>
    <t>ACA0.001110.1</t>
  </si>
  <si>
    <t>ACA0.01110.1</t>
  </si>
  <si>
    <t>ACA0.1110.1</t>
  </si>
  <si>
    <t>ACA1110.1</t>
  </si>
  <si>
    <t>ACA0.0001111</t>
  </si>
  <si>
    <t>ACA0.001111</t>
  </si>
  <si>
    <t>ACA0.01111</t>
  </si>
  <si>
    <t>ACA0.1111</t>
  </si>
  <si>
    <t>ACA1111</t>
  </si>
  <si>
    <t>Capacitance0.000010.00033</t>
  </si>
  <si>
    <t>Capacitance0.00010.00033</t>
  </si>
  <si>
    <t>Capacitance0.00000010.0011</t>
  </si>
  <si>
    <t>Capacitance0.0000010.0011</t>
  </si>
  <si>
    <t>Capacitance0.000010.0011</t>
  </si>
  <si>
    <t>Capacitance0.00010.0011</t>
  </si>
  <si>
    <t>Capacitance0.0000010.0033</t>
  </si>
  <si>
    <t>Capacitance0.000010.0033</t>
  </si>
  <si>
    <t>Capacitance0.00010.0033</t>
  </si>
  <si>
    <t>Capacitance0.0010.0033</t>
  </si>
  <si>
    <t>Capacitance0.0000010.011</t>
  </si>
  <si>
    <t>Capacitance0.000010.011</t>
  </si>
  <si>
    <t>Capacitance0.00010.011</t>
  </si>
  <si>
    <t>Capacitance0.0010.011</t>
  </si>
  <si>
    <t>Capacitance0.000010.033</t>
  </si>
  <si>
    <t>Capacitance0.00010.033</t>
  </si>
  <si>
    <t>Capacitance0.0010.033</t>
  </si>
  <si>
    <t>Capacitance0.010.033</t>
  </si>
  <si>
    <t>Capacitance0.000010.11</t>
  </si>
  <si>
    <t>Capacitance0.00010.11</t>
  </si>
  <si>
    <t>Capacitance0.0010.11</t>
  </si>
  <si>
    <t>Capacitance0.010.11</t>
  </si>
  <si>
    <t>Capacitance0.00010.33</t>
  </si>
  <si>
    <t>Capacitance0.0010.33</t>
  </si>
  <si>
    <t>Capacitance0.010.33</t>
  </si>
  <si>
    <t>Capacitance0.10.33</t>
  </si>
  <si>
    <t>Capacitance0.00011.1</t>
  </si>
  <si>
    <t>Capacitance0.0011.1</t>
  </si>
  <si>
    <t>Capacitance0.011.1</t>
  </si>
  <si>
    <t>Capacitance0.11.1</t>
  </si>
  <si>
    <t>Capacitance0.0013.3</t>
  </si>
  <si>
    <t>Capacitance0.013.3</t>
  </si>
  <si>
    <t>Capacitance0.13.3</t>
  </si>
  <si>
    <t>Capacitance13.3</t>
  </si>
  <si>
    <t>Capacitance0.00111</t>
  </si>
  <si>
    <t>Capacitance0.0111</t>
  </si>
  <si>
    <t>Capacitance0.111</t>
  </si>
  <si>
    <t>Capacitance111</t>
  </si>
  <si>
    <t>Capacitance0.0133</t>
  </si>
  <si>
    <t>Capacitance0.133</t>
  </si>
  <si>
    <t>Capacitance133</t>
  </si>
  <si>
    <t>Capacitance1033</t>
  </si>
  <si>
    <t>Frequency0.0010.001</t>
  </si>
  <si>
    <t>Frequency0.010.001</t>
  </si>
  <si>
    <t>Frequency0.00010.12</t>
  </si>
  <si>
    <t>Frequency0.0010.12</t>
  </si>
  <si>
    <t>Frequency0.010.12</t>
  </si>
  <si>
    <t>Frequency0.0011.2</t>
  </si>
  <si>
    <t>Frequency0.011.2</t>
  </si>
  <si>
    <t>Frequency0.0112</t>
  </si>
  <si>
    <t>Frequency0.112</t>
  </si>
  <si>
    <t>Frequency112</t>
  </si>
  <si>
    <t>Frequency0.1120</t>
  </si>
  <si>
    <t>Frequency1120</t>
  </si>
  <si>
    <t>Frequency10120</t>
  </si>
  <si>
    <t>Frequency11200</t>
  </si>
  <si>
    <t>Frequency101200</t>
  </si>
  <si>
    <t>Frequency1001200</t>
  </si>
  <si>
    <t>Unc units</t>
  </si>
  <si>
    <t>Input Unit</t>
  </si>
  <si>
    <t>V11</t>
  </si>
  <si>
    <t>CN11</t>
  </si>
  <si>
    <t>Multiplier</t>
  </si>
  <si>
    <t>Uncert.</t>
  </si>
  <si>
    <t>Repeat Multiplier Ratio</t>
  </si>
  <si>
    <t>DCA0.000010</t>
  </si>
  <si>
    <t>DCA0.0000000010</t>
  </si>
  <si>
    <t>DCA0.000000010</t>
  </si>
  <si>
    <t>DCA0.00000010</t>
  </si>
  <si>
    <t>DCA0.0000010</t>
  </si>
  <si>
    <t>DCA0.00010</t>
  </si>
  <si>
    <t>DCA0.000000010.00033</t>
  </si>
  <si>
    <t>DCA0.00000010.00033</t>
  </si>
  <si>
    <t>DCA0.0000010.00033</t>
  </si>
  <si>
    <t>DCA0.000010.00033</t>
  </si>
  <si>
    <t>DCA0.00010.00033</t>
  </si>
  <si>
    <t>DCA0.00000010.0033</t>
  </si>
  <si>
    <t>DCA0.0000010.0033</t>
  </si>
  <si>
    <t>DCA0.000010.0033</t>
  </si>
  <si>
    <t>DCA0.00010.0033</t>
  </si>
  <si>
    <t>DCA0.0010.0033</t>
  </si>
  <si>
    <t>DCA0.0000010.033</t>
  </si>
  <si>
    <t>DCA0.000010.033</t>
  </si>
  <si>
    <t>DCA0.00010.033</t>
  </si>
  <si>
    <t>DCA0.0010.033</t>
  </si>
  <si>
    <t>DCA0.010.033</t>
  </si>
  <si>
    <t>Note: You can now use "O" instead of Ω, "DGC" instead</t>
  </si>
  <si>
    <t>of "°C", and "DGF" instead of "°F" if you want to.</t>
  </si>
  <si>
    <t>Action</t>
  </si>
  <si>
    <t>DCA 10 TURN</t>
  </si>
  <si>
    <t>DCA 20 TURN</t>
  </si>
  <si>
    <t>DCA 50 TURN</t>
  </si>
  <si>
    <t>ACA 10 TURN</t>
  </si>
  <si>
    <t>ACA 20 TURN</t>
  </si>
  <si>
    <t>ACA 50 TURN</t>
  </si>
  <si>
    <t>Page 2 of 2</t>
  </si>
  <si>
    <t>Supplementary Data Sheet to Report #</t>
  </si>
  <si>
    <t>Changed calculations so that any reading with no uncertainty is marked with an asterisk</t>
  </si>
  <si>
    <t>Reordered standard 1 values to fix uncertainty calcualtor errors</t>
  </si>
  <si>
    <t>Transmille</t>
  </si>
  <si>
    <t>DCVmeas0.00000010</t>
  </si>
  <si>
    <t>DCVmeas</t>
  </si>
  <si>
    <t>DCVmeas0.0000010</t>
  </si>
  <si>
    <t>DCVmeas0.000010</t>
  </si>
  <si>
    <t>DCVmeas0.00010</t>
  </si>
  <si>
    <t>DCVmeas0.0010</t>
  </si>
  <si>
    <t>DCVmeas0.0000010.1</t>
  </si>
  <si>
    <t>DCVmeas0.000010.1</t>
  </si>
  <si>
    <t>DCVmeas0.00010.1</t>
  </si>
  <si>
    <t>DCVmeas0.0010.1</t>
  </si>
  <si>
    <t>DCVmeas0.010.1</t>
  </si>
  <si>
    <t>DCVmeas0.000011</t>
  </si>
  <si>
    <t>DCVmeas0.00011</t>
  </si>
  <si>
    <t>DCVmeas0.0011</t>
  </si>
  <si>
    <t>DCVmeas0.011</t>
  </si>
  <si>
    <t>DCVmeas0.000110</t>
  </si>
  <si>
    <t>DCVmeas0.00110</t>
  </si>
  <si>
    <t>DCVmeas0.0110</t>
  </si>
  <si>
    <t>DCVmeas0.110</t>
  </si>
  <si>
    <t>nA</t>
  </si>
  <si>
    <t>DCV0.000010.1</t>
  </si>
  <si>
    <t>DCV0.00010.1</t>
  </si>
  <si>
    <t>DCV0.0010.1</t>
  </si>
  <si>
    <t>DCV0.010.1</t>
  </si>
  <si>
    <t>DCV0.00011</t>
  </si>
  <si>
    <t>DCV0.0011</t>
  </si>
  <si>
    <t>DCV0.011</t>
  </si>
  <si>
    <t>DCV0.00110</t>
  </si>
  <si>
    <t>DCV0.0110</t>
  </si>
  <si>
    <t>DCV0.110</t>
  </si>
  <si>
    <t>DCV0.01100</t>
  </si>
  <si>
    <t>DCV0.1100</t>
  </si>
  <si>
    <t>DCV1100</t>
  </si>
  <si>
    <t>DCV10100</t>
  </si>
  <si>
    <t>DCA0.000000010.0001</t>
  </si>
  <si>
    <t>DCA0.00000010.0001</t>
  </si>
  <si>
    <t>DCA0.0000010.0001</t>
  </si>
  <si>
    <t>DCA0.000010.0001</t>
  </si>
  <si>
    <t>DCA0.00010.0001</t>
  </si>
  <si>
    <t>DCA0.00000010.001</t>
  </si>
  <si>
    <t>DCA0.0000010.001</t>
  </si>
  <si>
    <t>DCA0.000010.001</t>
  </si>
  <si>
    <t>DCA0.00010.001</t>
  </si>
  <si>
    <t>DCA0.0010.001</t>
  </si>
  <si>
    <t>DCA0.0000010.01</t>
  </si>
  <si>
    <t>DCA0.000010.01</t>
  </si>
  <si>
    <t>DCA0.00010.01</t>
  </si>
  <si>
    <t>DCA0.0010.01</t>
  </si>
  <si>
    <t>DCA0.010.01</t>
  </si>
  <si>
    <t>DCA0.000010.1</t>
  </si>
  <si>
    <t>DCA0.00010.1</t>
  </si>
  <si>
    <t>DCA0.0010.1</t>
  </si>
  <si>
    <t>DCA0.010.1</t>
  </si>
  <si>
    <t>DCA0.10.1</t>
  </si>
  <si>
    <t>DCA0.00011</t>
  </si>
  <si>
    <t>DCA0.0011</t>
  </si>
  <si>
    <t>DCA0.011</t>
  </si>
  <si>
    <t>DCA0.11</t>
  </si>
  <si>
    <t>DCA11</t>
  </si>
  <si>
    <t>Added Standard 2, HP 3458A uncertainties</t>
  </si>
  <si>
    <t>Validated all functions and calculations, repeat readings, uncertainty derivations from table</t>
  </si>
  <si>
    <t>Fixed lookup functions so that ACA works properly</t>
  </si>
  <si>
    <t>µΩ</t>
  </si>
  <si>
    <t>Fixed error in lookup function</t>
  </si>
  <si>
    <t>Changed 3458A uncertainties to Ω instead of Ohms</t>
  </si>
  <si>
    <t>Main Name</t>
  </si>
  <si>
    <t>DCVmeas0.000000010</t>
  </si>
  <si>
    <t>DCVmeas0.000000010.001</t>
  </si>
  <si>
    <t>DCVmeas0.00000010.001</t>
  </si>
  <si>
    <t>DCVmeas0.0000010.001</t>
  </si>
  <si>
    <t>DCVmeas0.000010.001</t>
  </si>
  <si>
    <t>DCVmeas0.00010.001</t>
  </si>
  <si>
    <t>DCVmeas0.0010.001</t>
  </si>
  <si>
    <t>DCVmeas0.00000010.01</t>
  </si>
  <si>
    <t>DCVmeas0.0000010.01</t>
  </si>
  <si>
    <t>DCVmeas0.000010.01</t>
  </si>
  <si>
    <t>DCVmeas0.00010.01</t>
  </si>
  <si>
    <t>DCVmeas0.0010.01</t>
  </si>
  <si>
    <t>DCVmeas0.010.01</t>
  </si>
  <si>
    <t>DCVmeas0.10.1</t>
  </si>
  <si>
    <t>DCVmeas0.11</t>
  </si>
  <si>
    <t>DCVmeas11</t>
  </si>
  <si>
    <t>DCVmeas110</t>
  </si>
  <si>
    <t>DCV0.10.1</t>
  </si>
  <si>
    <t>DCV0.11</t>
  </si>
  <si>
    <t>DCV11</t>
  </si>
  <si>
    <t>DCV110</t>
  </si>
  <si>
    <t>DCV1010</t>
  </si>
  <si>
    <t>DCV100100</t>
  </si>
  <si>
    <t>DCA 10 turn0.000110</t>
  </si>
  <si>
    <t>DCA 10 turn0.00110</t>
  </si>
  <si>
    <t>DCA 10 turn0.0110</t>
  </si>
  <si>
    <t>DCA 10 turn0.110</t>
  </si>
  <si>
    <t>DCA 10 turn110</t>
  </si>
  <si>
    <t>DCA 10 turn1010</t>
  </si>
  <si>
    <t>DCA 50 turn0.0015</t>
  </si>
  <si>
    <t>DCA 50 turn0.015</t>
  </si>
  <si>
    <t>DCA 50 turn0.15</t>
  </si>
  <si>
    <t>DCA 50 turn15</t>
  </si>
  <si>
    <t>DCA 50 turn105</t>
  </si>
  <si>
    <t>DCA 50 turn0.00150</t>
  </si>
  <si>
    <t>DCA 50 turn0.0150</t>
  </si>
  <si>
    <t>DCA 50 turn0.150</t>
  </si>
  <si>
    <t>DCA 50 turn150</t>
  </si>
  <si>
    <t>DCA 50 turn1050</t>
  </si>
  <si>
    <t>ACV0.00000100.01</t>
  </si>
  <si>
    <t>KHz</t>
  </si>
  <si>
    <t>ACV0.0000100.01</t>
  </si>
  <si>
    <t>ACV0.000100.01</t>
  </si>
  <si>
    <t>ACV0.00100.01</t>
  </si>
  <si>
    <t>ACV0.0100.01</t>
  </si>
  <si>
    <t>ACV0.00000102</t>
  </si>
  <si>
    <t>ACV0.0000102</t>
  </si>
  <si>
    <t>ACV0.000102</t>
  </si>
  <si>
    <t>ACV0.00102</t>
  </si>
  <si>
    <t>ACV0.0102</t>
  </si>
  <si>
    <t>ACV0.000010.10.01</t>
  </si>
  <si>
    <t>ACV0.00010.10.01</t>
  </si>
  <si>
    <t>ACV0.0010.10.01</t>
  </si>
  <si>
    <t>ACV0.010.10.01</t>
  </si>
  <si>
    <t>ACV0.10.10.01</t>
  </si>
  <si>
    <t>ACV0.000010.12</t>
  </si>
  <si>
    <t>ACV0.00010.12</t>
  </si>
  <si>
    <t>ACV0.0010.12</t>
  </si>
  <si>
    <t>ACV0.010.12</t>
  </si>
  <si>
    <t>ACV0.10.12</t>
  </si>
  <si>
    <t>ACV0.000110.01</t>
  </si>
  <si>
    <t>ACV0.00110.01</t>
  </si>
  <si>
    <t>ACV0.0110.01</t>
  </si>
  <si>
    <t>ACV0.110.01</t>
  </si>
  <si>
    <t>ACV110.01</t>
  </si>
  <si>
    <t>ACV0.000112</t>
  </si>
  <si>
    <t>ACV0.00112</t>
  </si>
  <si>
    <t>ACV0.0112</t>
  </si>
  <si>
    <t>ACV0.112</t>
  </si>
  <si>
    <t>ACV112</t>
  </si>
  <si>
    <t>ACV0.001100.04</t>
  </si>
  <si>
    <t>ACV0.01100.04</t>
  </si>
  <si>
    <t>ACV0.1100.04</t>
  </si>
  <si>
    <t>ACV1100.04</t>
  </si>
  <si>
    <t>ACV10100.04</t>
  </si>
  <si>
    <t>ACV0.011000.04</t>
  </si>
  <si>
    <t>ACV0.11000.04</t>
  </si>
  <si>
    <t>ACV11000.04</t>
  </si>
  <si>
    <t>ACV101000.04</t>
  </si>
  <si>
    <t>ACV1001000.04</t>
  </si>
  <si>
    <t>ACA0.0000000010.000010.01</t>
  </si>
  <si>
    <t>ACA0.000000010.000010.01</t>
  </si>
  <si>
    <t>ACA0.00000010.000010.01</t>
  </si>
  <si>
    <t>ACA0.0000010.000010.01</t>
  </si>
  <si>
    <t>ACA0.000010.000010.01</t>
  </si>
  <si>
    <t>ACA0.000000010.00010.01</t>
  </si>
  <si>
    <t>ACA0.00000010.00010.01</t>
  </si>
  <si>
    <t>ACA0.0000010.00010.01</t>
  </si>
  <si>
    <t>ACA0.000010.00010.01</t>
  </si>
  <si>
    <t>ACA0.00010.00010.01</t>
  </si>
  <si>
    <t>ACA0.00000010.0010.01</t>
  </si>
  <si>
    <t>ACA0.0000010.0010.01</t>
  </si>
  <si>
    <t>ACA0.000010.0010.01</t>
  </si>
  <si>
    <t>ACA0.00010.0010.01</t>
  </si>
  <si>
    <t>ACA0.0010.0010.01</t>
  </si>
  <si>
    <t>ACA0.0000010.010.01</t>
  </si>
  <si>
    <t>ACA0.000010.010.01</t>
  </si>
  <si>
    <t>ACA0.00010.010.01</t>
  </si>
  <si>
    <t>ACA0.0010.010.01</t>
  </si>
  <si>
    <t>ACA0.010.010.01</t>
  </si>
  <si>
    <t>ACA0.000010.10.01</t>
  </si>
  <si>
    <t>ACA0.00010.10.01</t>
  </si>
  <si>
    <t>ACA0.0010.10.01</t>
  </si>
  <si>
    <t>ACA0.010.10.01</t>
  </si>
  <si>
    <t>ACA0.10.10.01</t>
  </si>
  <si>
    <t>ACA0.000110.01</t>
  </si>
  <si>
    <t>ACA0.00110.01</t>
  </si>
  <si>
    <t>ACA0.0110.01</t>
  </si>
  <si>
    <t>ACA0.110.01</t>
  </si>
  <si>
    <t>ACA110.01</t>
  </si>
  <si>
    <t>Capacitance0.0000000010.000001</t>
  </si>
  <si>
    <t>Capacitance0.000000010.000001</t>
  </si>
  <si>
    <t>Capacitance0.00000010.000001</t>
  </si>
  <si>
    <t>Capacitance0.0000010.000001</t>
  </si>
  <si>
    <t>Capacitance0.000010.000001</t>
  </si>
  <si>
    <t>Capacitance0.000000010.00001</t>
  </si>
  <si>
    <t>Capacitance0.00000010.00001</t>
  </si>
  <si>
    <t>Capacitance0.0000010.00001</t>
  </si>
  <si>
    <t>Capacitance0.000010.00001</t>
  </si>
  <si>
    <t>Capacitance0.00010.00001</t>
  </si>
  <si>
    <t>Capacitance0.00000010.0001</t>
  </si>
  <si>
    <t>Capacitance0.0000010.0001</t>
  </si>
  <si>
    <t>Capacitance0.000010.0001</t>
  </si>
  <si>
    <t>Capacitance0.00010.0001</t>
  </si>
  <si>
    <t>Capacitance0.0010.0001</t>
  </si>
  <si>
    <t>Frequency0.10.001</t>
  </si>
  <si>
    <t>Frequency10.001</t>
  </si>
  <si>
    <t>Frequency100.001</t>
  </si>
  <si>
    <t>Insulation DCV11</t>
  </si>
  <si>
    <t>Insulation DCV</t>
  </si>
  <si>
    <t>Insulation DCV101</t>
  </si>
  <si>
    <t>Insulation DCV1001</t>
  </si>
  <si>
    <t>Insulation DCV1100</t>
  </si>
  <si>
    <t>Insulation DCV10100</t>
  </si>
  <si>
    <t>Insulation DCV100100</t>
  </si>
  <si>
    <t>Insulation DCV1250</t>
  </si>
  <si>
    <t>Insulation DCV10250</t>
  </si>
  <si>
    <t>Insulation DCV100250</t>
  </si>
  <si>
    <t>Insulation DCV 1500</t>
  </si>
  <si>
    <t xml:space="preserve">Insulation DCV </t>
  </si>
  <si>
    <t>Insulation DCV 10500</t>
  </si>
  <si>
    <t>Insulation DCV 100500</t>
  </si>
  <si>
    <t>Insulation Res10250</t>
  </si>
  <si>
    <t>Insulation Res</t>
  </si>
  <si>
    <t>Insulation Res100250</t>
  </si>
  <si>
    <t>Insulation Res1000250</t>
  </si>
  <si>
    <t>Insulation Res10000250</t>
  </si>
  <si>
    <t>Insulation Res10100000</t>
  </si>
  <si>
    <t>Insulation Res100100000</t>
  </si>
  <si>
    <t>Insulation Res1000100000</t>
  </si>
  <si>
    <t>Insulation Res10000100000</t>
  </si>
  <si>
    <t>Insulation Res100000100000</t>
  </si>
  <si>
    <t>Insulation Res10250000</t>
  </si>
  <si>
    <t>Insulation Res100250000</t>
  </si>
  <si>
    <t>Insulation Res1000250000</t>
  </si>
  <si>
    <t>Insulation Res10000250000</t>
  </si>
  <si>
    <t>Insulation Res10500000</t>
  </si>
  <si>
    <t>Insulation Res100500000</t>
  </si>
  <si>
    <t>Insulation Res1000500000</t>
  </si>
  <si>
    <t>Insulation Res10000500000</t>
  </si>
  <si>
    <t>Insulation Res100000500000</t>
  </si>
  <si>
    <t>TcindicatorJ0.1-346</t>
  </si>
  <si>
    <t>TcindicatorJ</t>
  </si>
  <si>
    <t>TcindicatorJ0.1-148</t>
  </si>
  <si>
    <t>TcindicatorJ0.1302</t>
  </si>
  <si>
    <t>TcindicatorJ0.11400</t>
  </si>
  <si>
    <t>TcindicatorJ1-346</t>
  </si>
  <si>
    <t>TcindicatorJ1-148</t>
  </si>
  <si>
    <t>TcindicatorJ1302</t>
  </si>
  <si>
    <t>TcindicatorJ11400</t>
  </si>
  <si>
    <t>TcindicatorJ0.1-210</t>
  </si>
  <si>
    <t>TcindicatorJ0.1-100</t>
  </si>
  <si>
    <t>TcindicatorJ0.1150</t>
  </si>
  <si>
    <t>TcindicatorJ0.1760</t>
  </si>
  <si>
    <t>TcindicatorJ1-210</t>
  </si>
  <si>
    <t>TcindicatorJ1-100</t>
  </si>
  <si>
    <t>TcindicatorJ1150</t>
  </si>
  <si>
    <t>TcindicatorJ1760</t>
  </si>
  <si>
    <t>TcindicatorK0.1-328</t>
  </si>
  <si>
    <t>TcindicatorK</t>
  </si>
  <si>
    <t>TcindicatorK0.1-148</t>
  </si>
  <si>
    <t>TcindicatorK0.1248</t>
  </si>
  <si>
    <t>TcindicatorK1-328</t>
  </si>
  <si>
    <t>TcindicatorK1-148</t>
  </si>
  <si>
    <t>TcindicatorK1248</t>
  </si>
  <si>
    <t>TcindicatorK0.1-200</t>
  </si>
  <si>
    <t>TcindicatorK0.1-100</t>
  </si>
  <si>
    <t>TcindicatorK0.1120</t>
  </si>
  <si>
    <t>TcindicatorK1-200</t>
  </si>
  <si>
    <t>TcindicatorK1-100</t>
  </si>
  <si>
    <t>TcindicatorK1120</t>
  </si>
  <si>
    <t>TcindicatorN0.1-328</t>
  </si>
  <si>
    <t>TcindicatorN</t>
  </si>
  <si>
    <t>TcindicatorN0.1-148</t>
  </si>
  <si>
    <t>TcindicatorN0.1770</t>
  </si>
  <si>
    <t>TcindicatorN1-328</t>
  </si>
  <si>
    <t>TcindicatorN1-148</t>
  </si>
  <si>
    <t>TcindicatorN1770</t>
  </si>
  <si>
    <t>TcindicatorN0.1-200</t>
  </si>
  <si>
    <t>TcindicatorN0.1-100</t>
  </si>
  <si>
    <t>TcindicatorN0.1410</t>
  </si>
  <si>
    <t>TcindicatorN1-200</t>
  </si>
  <si>
    <t>TcindicatorN1-100</t>
  </si>
  <si>
    <t>TcindicatorN1410</t>
  </si>
  <si>
    <t>TcindicatorR0.132</t>
  </si>
  <si>
    <t>TcindicatorR</t>
  </si>
  <si>
    <t>TcindicatorR0.1482</t>
  </si>
  <si>
    <t>TcindicatorR132</t>
  </si>
  <si>
    <t>TcindicatorR1482</t>
  </si>
  <si>
    <t>TcindicatorR0.10</t>
  </si>
  <si>
    <t>TcindicatorR0.1250</t>
  </si>
  <si>
    <t>TcindicatorR10</t>
  </si>
  <si>
    <t>TcindicatorR1250</t>
  </si>
  <si>
    <t>TcindicatorS0.132</t>
  </si>
  <si>
    <t>TcindicatorS</t>
  </si>
  <si>
    <t>TcindicatorS0.1482</t>
  </si>
  <si>
    <t>TcindicatorS132</t>
  </si>
  <si>
    <t>TcindicatorS1482</t>
  </si>
  <si>
    <t>TcindicatorS0.10</t>
  </si>
  <si>
    <t>TcindicatorS0.1250</t>
  </si>
  <si>
    <t>TcindicatorS10</t>
  </si>
  <si>
    <t>TcindicatorS1250</t>
  </si>
  <si>
    <t>TcindicatorT0.1-418</t>
  </si>
  <si>
    <t>TcindicatorT</t>
  </si>
  <si>
    <t>TcindicatorT0.1-238</t>
  </si>
  <si>
    <t>TcindicatorT1-418</t>
  </si>
  <si>
    <t>TcindicatorT1-238</t>
  </si>
  <si>
    <t>TcindicatorT0.1-250</t>
  </si>
  <si>
    <t>TcindicatorT0.1-150</t>
  </si>
  <si>
    <t>TcindicatorT1-250</t>
  </si>
  <si>
    <t>TcindicatorT1-150</t>
  </si>
  <si>
    <t>Added Standards 3 and 4, HP 34420A and Transmille uncertainties</t>
  </si>
  <si>
    <t>kOhm</t>
  </si>
  <si>
    <t>Updated 34420A uncertainties</t>
  </si>
  <si>
    <t>Updated 3458A uncertainties</t>
  </si>
  <si>
    <t>ACA 10 turn0.000110.01</t>
  </si>
  <si>
    <t>ACA 10 turn0.00110.01</t>
  </si>
  <si>
    <t>ACA 10 turn0.0110.01</t>
  </si>
  <si>
    <t>ACA 10 turn0.110.01</t>
  </si>
  <si>
    <t>ACA 10 turn110.01</t>
  </si>
  <si>
    <t>ACA 10 turn1010.01</t>
  </si>
  <si>
    <t>ACA 10 turn0.00110.045</t>
  </si>
  <si>
    <t>ACA 10 turn0.0110.045</t>
  </si>
  <si>
    <t>ACA 10 turn0.110.045</t>
  </si>
  <si>
    <t>ACA 10 turn110.045</t>
  </si>
  <si>
    <t>ACA 10 turn1010.045</t>
  </si>
  <si>
    <t>ACA 10 turn0.00111</t>
  </si>
  <si>
    <t>ACA 10 turn0.0111</t>
  </si>
  <si>
    <t>ACA 10 turn0.111</t>
  </si>
  <si>
    <t>ACA 10 turn111</t>
  </si>
  <si>
    <t>ACA 10 turn1011</t>
  </si>
  <si>
    <t>ACA 10 turn0.00115</t>
  </si>
  <si>
    <t>ACA 10 turn0.0115</t>
  </si>
  <si>
    <t>ACA 10 turn0.115</t>
  </si>
  <si>
    <t>ACA 10 turn115</t>
  </si>
  <si>
    <t>ACA 10 turn1015</t>
  </si>
  <si>
    <t>ACA 10 turn0.001110.01</t>
  </si>
  <si>
    <t>ACA 10 turn0.01110.01</t>
  </si>
  <si>
    <t>ACA 10 turn0.1110.01</t>
  </si>
  <si>
    <t>ACA 10 turn1110.01</t>
  </si>
  <si>
    <t>ACA 10 turn10110.01</t>
  </si>
  <si>
    <t>ACA 10 turn0.001111</t>
  </si>
  <si>
    <t>ACA 10 turn0.01111</t>
  </si>
  <si>
    <t>ACA 10 turn0.1111</t>
  </si>
  <si>
    <t>ACA 10 turn1111</t>
  </si>
  <si>
    <t>ACA 10 turn10111</t>
  </si>
  <si>
    <t>ACA 10 turn0.001115</t>
  </si>
  <si>
    <t>ACA 10 turn0.01115</t>
  </si>
  <si>
    <t>ACA 10 turn0.1115</t>
  </si>
  <si>
    <t>ACA 10 turn1115</t>
  </si>
  <si>
    <t>ACA 10 turn10115</t>
  </si>
  <si>
    <t>ACA 10 turn0.01300.045</t>
  </si>
  <si>
    <t>ACA 10 turn0.1300.045</t>
  </si>
  <si>
    <t>ACA 10 turn1300.045</t>
  </si>
  <si>
    <t>ACA 10 turn10300.045</t>
  </si>
  <si>
    <t>ACA 10 turn100300.045</t>
  </si>
  <si>
    <t>ACA 10 turn0.01301</t>
  </si>
  <si>
    <t>ACA 10 turn0.1301</t>
  </si>
  <si>
    <t>ACA 10 turn1301</t>
  </si>
  <si>
    <t>ACA 10 turn10301</t>
  </si>
  <si>
    <t>ACA 10 turn100301</t>
  </si>
  <si>
    <t>ACA 10 turn0.011100.045</t>
  </si>
  <si>
    <t>ACA 10 turn0.11100.045</t>
  </si>
  <si>
    <t>ACA 10 turn11100.045</t>
  </si>
  <si>
    <t>ACA 10 turn101100.045</t>
  </si>
  <si>
    <t>ACA 10 turn1001100.045</t>
  </si>
  <si>
    <t>ACA 10 turn0.011101</t>
  </si>
  <si>
    <t>ACA 10 turn0.11101</t>
  </si>
  <si>
    <t>ACA 10 turn11101</t>
  </si>
  <si>
    <t>ACA 10 turn101101</t>
  </si>
  <si>
    <t>ACA 10 turn1001101</t>
  </si>
  <si>
    <t>ACA 20 turn0.001220.01</t>
  </si>
  <si>
    <t>ACA 20 turn0.01220.01</t>
  </si>
  <si>
    <t>ACA 20 turn0.1220.01</t>
  </si>
  <si>
    <t>ACA 20 turn1220.01</t>
  </si>
  <si>
    <t>ACA 20 turn10220.01</t>
  </si>
  <si>
    <t>ACA 20 turn0.001221</t>
  </si>
  <si>
    <t>ACA 20 turn0.01221</t>
  </si>
  <si>
    <t>ACA 20 turn0.1221</t>
  </si>
  <si>
    <t>ACA 20 turn1221</t>
  </si>
  <si>
    <t>ACA 20 turn10221</t>
  </si>
  <si>
    <t>ACA 20 turn0.001225</t>
  </si>
  <si>
    <t>ACA 20 turn0.01225</t>
  </si>
  <si>
    <t>ACA 20 turn0.1225</t>
  </si>
  <si>
    <t>ACA 20 turn1225</t>
  </si>
  <si>
    <t>ACA 20 turn10225</t>
  </si>
  <si>
    <t>ACA 20 turn0.01600.045</t>
  </si>
  <si>
    <t>ACA 20 turn0.1600.045</t>
  </si>
  <si>
    <t>ACA 20 turn1600.045</t>
  </si>
  <si>
    <t>ACA 20 turn10600.045</t>
  </si>
  <si>
    <t>ACA 20 turn100600.045</t>
  </si>
  <si>
    <t>ACA 20 turn0.01601</t>
  </si>
  <si>
    <t>ACA 20 turn0.1601</t>
  </si>
  <si>
    <t>ACA 20 turn1601</t>
  </si>
  <si>
    <t>ACA 20 turn10601</t>
  </si>
  <si>
    <t>ACA 20 turn100601</t>
  </si>
  <si>
    <t>ACA 20 turn0.012201</t>
  </si>
  <si>
    <t>ACA 20 turn0.12201</t>
  </si>
  <si>
    <t>ACA 20 turn12201</t>
  </si>
  <si>
    <t>ACA 20 turn102201</t>
  </si>
  <si>
    <t>ACA 20 turn1002201</t>
  </si>
  <si>
    <t>ACA 50 turn0.001550.01</t>
  </si>
  <si>
    <t>ACA 50 turn0.01550.01</t>
  </si>
  <si>
    <t>ACA 50 turn0.1550.01</t>
  </si>
  <si>
    <t>ACA 50 turn1550.01</t>
  </si>
  <si>
    <t>ACA 50 turn10550.01</t>
  </si>
  <si>
    <t>ACA 50 turn100550.01</t>
  </si>
  <si>
    <t>ACA 50 turn0.001551</t>
  </si>
  <si>
    <t>ACA 50 turn0.01551</t>
  </si>
  <si>
    <t>ACA 50 turn0.1551</t>
  </si>
  <si>
    <t>ACA 50 turn1551</t>
  </si>
  <si>
    <t>ACA 50 turn10551</t>
  </si>
  <si>
    <t>ACA 50 turn100551</t>
  </si>
  <si>
    <t>ACA 50 turn0.001555</t>
  </si>
  <si>
    <t>ACA 50 turn0.01555</t>
  </si>
  <si>
    <t>ACA 50 turn0.1555</t>
  </si>
  <si>
    <t>ACA 50 turn1555</t>
  </si>
  <si>
    <t>ACA 50 turn10555</t>
  </si>
  <si>
    <t>ACA 50 turn100555</t>
  </si>
  <si>
    <t>ACA 50 turn0.011501</t>
  </si>
  <si>
    <t>ACA 50 turn0.11501</t>
  </si>
  <si>
    <t>ACA 50 turn11501</t>
  </si>
  <si>
    <t>ACA 50 turn101501</t>
  </si>
  <si>
    <t>ACA 50 turn1001501</t>
  </si>
  <si>
    <t>DCV0.00000010.1</t>
  </si>
  <si>
    <t>DCV0.0000010.1</t>
  </si>
  <si>
    <t>DCV0.00000011</t>
  </si>
  <si>
    <t>DCV0.0000011</t>
  </si>
  <si>
    <t>DCV0.000011</t>
  </si>
  <si>
    <t>DCV0.0000110</t>
  </si>
  <si>
    <t>DCV0.000110</t>
  </si>
  <si>
    <t>DCV0.0001100</t>
  </si>
  <si>
    <t>DCV0.001100</t>
  </si>
  <si>
    <t>DCA0.000000000010</t>
  </si>
  <si>
    <t>DCA0.00000000010</t>
  </si>
  <si>
    <t>DCA0.000000000010.0000001</t>
  </si>
  <si>
    <t>DCA0.00000000010.0000001</t>
  </si>
  <si>
    <t>DCA0.0000000010.0000001</t>
  </si>
  <si>
    <t>DCA0.000000010.0000001</t>
  </si>
  <si>
    <t>DCA0.00000010.0000001</t>
  </si>
  <si>
    <t>DCA0.000000000010.000001</t>
  </si>
  <si>
    <t>DCA0.00000000010.000001</t>
  </si>
  <si>
    <t>DCA0.0000000010.000001</t>
  </si>
  <si>
    <t>DCA0.000000010.000001</t>
  </si>
  <si>
    <t>DCA0.00000010.000001</t>
  </si>
  <si>
    <t>DCA0.000000000010.00001</t>
  </si>
  <si>
    <t>DCA0.00000000010.00001</t>
  </si>
  <si>
    <t>DCA0.0000000010.00001</t>
  </si>
  <si>
    <t>DCA0.000000010.00001</t>
  </si>
  <si>
    <t>DCA0.00000010.00001</t>
  </si>
  <si>
    <t>DCA0.0000010.00001</t>
  </si>
  <si>
    <t>DCA0.000000010.001</t>
  </si>
  <si>
    <t>DCA0.00000010.01</t>
  </si>
  <si>
    <t>DCA0.0000010.1</t>
  </si>
  <si>
    <t>DCA0.000011</t>
  </si>
  <si>
    <t>Resistance0.000000010</t>
  </si>
  <si>
    <t>µOhms</t>
  </si>
  <si>
    <t>Resistance0.00000010</t>
  </si>
  <si>
    <t>Resistance0.000000010.01</t>
  </si>
  <si>
    <t>Resistance0.00000010.01</t>
  </si>
  <si>
    <t>Resistance0.0000010.01</t>
  </si>
  <si>
    <t>Resistance0.000010.01</t>
  </si>
  <si>
    <t>Resistance0.00010.01</t>
  </si>
  <si>
    <t>Resistance0.0010.01</t>
  </si>
  <si>
    <t>Resistance0.00000010.1</t>
  </si>
  <si>
    <t>Resistance0.0000010.1</t>
  </si>
  <si>
    <t>Resistance0.000010.1</t>
  </si>
  <si>
    <t>Resistance0.00010.1</t>
  </si>
  <si>
    <t>Resistance0.0010.1</t>
  </si>
  <si>
    <t>Resistance0.010.1</t>
  </si>
  <si>
    <t>Resistance0.0000011</t>
  </si>
  <si>
    <t>Resistance0.000011</t>
  </si>
  <si>
    <t>Resistance0.00011</t>
  </si>
  <si>
    <t>Resistance0.0011</t>
  </si>
  <si>
    <t>Resistance0.011</t>
  </si>
  <si>
    <t>Resistance0.11</t>
  </si>
  <si>
    <t>Resistance0.0000110</t>
  </si>
  <si>
    <t>Resistance0.000110</t>
  </si>
  <si>
    <t>Resistance0.00110</t>
  </si>
  <si>
    <t>Resistance0.0110</t>
  </si>
  <si>
    <t>Resistance0.110</t>
  </si>
  <si>
    <t>Resistance110</t>
  </si>
  <si>
    <t>Resistance0.0001100</t>
  </si>
  <si>
    <t>Resistance0.001100</t>
  </si>
  <si>
    <t>Resistance0.01100</t>
  </si>
  <si>
    <t>Resistance0.1100</t>
  </si>
  <si>
    <t>Resistance1100</t>
  </si>
  <si>
    <t>Resistance10100</t>
  </si>
  <si>
    <t>Resistance0.011000</t>
  </si>
  <si>
    <t>Resistance0.11000</t>
  </si>
  <si>
    <t>Resistance11000</t>
  </si>
  <si>
    <t>Resistance101000</t>
  </si>
  <si>
    <t>Resistance1001000</t>
  </si>
  <si>
    <t>Resistance0.110000</t>
  </si>
  <si>
    <t>Resistance110000</t>
  </si>
  <si>
    <t>Resistance1010000</t>
  </si>
  <si>
    <t>Resistance10010000</t>
  </si>
  <si>
    <t>Resistance1000010000</t>
  </si>
  <si>
    <t>Resistance1100000</t>
  </si>
  <si>
    <t>Resistance10100000</t>
  </si>
  <si>
    <t>Resistance100100000</t>
  </si>
  <si>
    <t>Resistance10000100000</t>
  </si>
  <si>
    <t>Resistance100000100000</t>
  </si>
  <si>
    <t>ACA0.00000000100.001</t>
  </si>
  <si>
    <t>ACA0.0000000100.001</t>
  </si>
  <si>
    <t>ACA0.000000100.001</t>
  </si>
  <si>
    <t>ACA0.00000100.001</t>
  </si>
  <si>
    <t>ACA0.00000000100.02</t>
  </si>
  <si>
    <t>ACA0.0000000100.02</t>
  </si>
  <si>
    <t>ACA0.000000100.02</t>
  </si>
  <si>
    <t>ACA0.00000100.02</t>
  </si>
  <si>
    <t>ACA0.00000000100.045</t>
  </si>
  <si>
    <t>ACA0.0000000100.045</t>
  </si>
  <si>
    <t>ACA0.000000100.045</t>
  </si>
  <si>
    <t>ACA0.00000100.045</t>
  </si>
  <si>
    <t>ACA0.0000000010.00010.001</t>
  </si>
  <si>
    <t>ACA0.000000010.00010.001</t>
  </si>
  <si>
    <t>ACA0.00000010.00010.001</t>
  </si>
  <si>
    <t>ACA0.0000010.00010.001</t>
  </si>
  <si>
    <t>ACA0.0000000010.00010.02</t>
  </si>
  <si>
    <t>ACA0.000000010.00010.02</t>
  </si>
  <si>
    <t>ACA0.00000010.00010.02</t>
  </si>
  <si>
    <t>ACA0.0000010.00010.02</t>
  </si>
  <si>
    <t>ACA0.0000000010.00010.045</t>
  </si>
  <si>
    <t>ACA0.000000010.00010.045</t>
  </si>
  <si>
    <t>ACA0.00000010.00010.045</t>
  </si>
  <si>
    <t>ACA0.0000010.00010.045</t>
  </si>
  <si>
    <t>ACA0.0000000010.00010.1</t>
  </si>
  <si>
    <t>ACA0.000000010.00010.1</t>
  </si>
  <si>
    <t>ACA0.00000010.00010.1</t>
  </si>
  <si>
    <t>ACA0.0000010.00010.1</t>
  </si>
  <si>
    <t>ACA0.0000000010.00015</t>
  </si>
  <si>
    <t>ACA0.000000010.00015</t>
  </si>
  <si>
    <t>ACA0.00000010.00015</t>
  </si>
  <si>
    <t>ACA0.0000010.00015</t>
  </si>
  <si>
    <t>ACA0.0000000010.000120</t>
  </si>
  <si>
    <t>ACA0.000000010.000120</t>
  </si>
  <si>
    <t>ACA0.00000010.000120</t>
  </si>
  <si>
    <t>ACA0.0000010.000120</t>
  </si>
  <si>
    <t>ACA0.0000000010.000150</t>
  </si>
  <si>
    <t>ACA0.000000010.000150</t>
  </si>
  <si>
    <t>ACA0.00000010.000150</t>
  </si>
  <si>
    <t>ACA0.0000010.000150</t>
  </si>
  <si>
    <t>ACA0.00000010.0010.001</t>
  </si>
  <si>
    <t>ACA0.0000010.0010.001</t>
  </si>
  <si>
    <t>ACA0.000010.0010.001</t>
  </si>
  <si>
    <t>ACA0.00010.0010.001</t>
  </si>
  <si>
    <t>ACA0.00000010.0010.02</t>
  </si>
  <si>
    <t>ACA0.0000010.0010.02</t>
  </si>
  <si>
    <t>ACA0.000010.0010.02</t>
  </si>
  <si>
    <t>ACA0.00010.0010.02</t>
  </si>
  <si>
    <t>ACA0.00000010.0010.045</t>
  </si>
  <si>
    <t>ACA0.0000010.0010.045</t>
  </si>
  <si>
    <t>ACA0.000010.0010.045</t>
  </si>
  <si>
    <t>ACA0.00010.0010.045</t>
  </si>
  <si>
    <t>ACA0.00000010.0010.1</t>
  </si>
  <si>
    <t>ACA0.0000010.0010.1</t>
  </si>
  <si>
    <t>ACA0.000010.0010.1</t>
  </si>
  <si>
    <t>ACA0.00010.0010.1</t>
  </si>
  <si>
    <t>ACA0.00000010.0015</t>
  </si>
  <si>
    <t>ACA0.0000010.0015</t>
  </si>
  <si>
    <t>ACA0.000010.0015</t>
  </si>
  <si>
    <t>ACA0.00010.0015</t>
  </si>
  <si>
    <t>ACA0.00000010.00120</t>
  </si>
  <si>
    <t>ACA0.0000010.00120</t>
  </si>
  <si>
    <t>ACA0.000010.00120</t>
  </si>
  <si>
    <t>ACA0.00010.00120</t>
  </si>
  <si>
    <t>ACA0.00000010.00150</t>
  </si>
  <si>
    <t>ACA0.0000010.00150</t>
  </si>
  <si>
    <t>ACA0.000010.00150</t>
  </si>
  <si>
    <t>ACA0.00010.00150</t>
  </si>
  <si>
    <t>ACA0.0000010.010.001</t>
  </si>
  <si>
    <t>ACA0.000010.010.001</t>
  </si>
  <si>
    <t>ACA0.00010.010.001</t>
  </si>
  <si>
    <t>ACA0.0010.010.001</t>
  </si>
  <si>
    <t>ACA0.0000010.010.02</t>
  </si>
  <si>
    <t>ACA0.000010.010.02</t>
  </si>
  <si>
    <t>ACA0.00010.010.02</t>
  </si>
  <si>
    <t>ACA0.0010.010.02</t>
  </si>
  <si>
    <t>ACA0.0000010.010.045</t>
  </si>
  <si>
    <t>ACA0.000010.010.045</t>
  </si>
  <si>
    <t>ACA0.00010.010.045</t>
  </si>
  <si>
    <t>ACA0.0010.010.045</t>
  </si>
  <si>
    <t>ACA0.0000010.010.1</t>
  </si>
  <si>
    <t>ACA0.000010.010.1</t>
  </si>
  <si>
    <t>ACA0.00010.010.1</t>
  </si>
  <si>
    <t>ACA0.0010.010.1</t>
  </si>
  <si>
    <t>ACA0.0000010.015</t>
  </si>
  <si>
    <t>ACA0.000010.015</t>
  </si>
  <si>
    <t>ACA0.00010.015</t>
  </si>
  <si>
    <t>ACA0.0010.015</t>
  </si>
  <si>
    <t>ACA0.0000010.0120</t>
  </si>
  <si>
    <t>ACA0.000010.0120</t>
  </si>
  <si>
    <t>ACA0.00010.0120</t>
  </si>
  <si>
    <t>ACA0.0010.0120</t>
  </si>
  <si>
    <t>ACA0.0000010.0150</t>
  </si>
  <si>
    <t>ACA0.000010.0150</t>
  </si>
  <si>
    <t>ACA0.00010.0150</t>
  </si>
  <si>
    <t>ACA0.0010.0150</t>
  </si>
  <si>
    <t>ACA0.000010.10.001</t>
  </si>
  <si>
    <t>ACA0.00010.10.001</t>
  </si>
  <si>
    <t>ACA0.0010.10.001</t>
  </si>
  <si>
    <t>ACA0.010.10.001</t>
  </si>
  <si>
    <t>ACA0.000010.10.02</t>
  </si>
  <si>
    <t>ACA0.00010.10.02</t>
  </si>
  <si>
    <t>ACA0.0010.10.02</t>
  </si>
  <si>
    <t>ACA0.010.10.02</t>
  </si>
  <si>
    <t>ACA0.000010.10.045</t>
  </si>
  <si>
    <t>ACA0.00010.10.045</t>
  </si>
  <si>
    <t>ACA0.0010.10.045</t>
  </si>
  <si>
    <t>ACA0.010.10.045</t>
  </si>
  <si>
    <t>ACA0.000010.10.1</t>
  </si>
  <si>
    <t>ACA0.00010.10.1</t>
  </si>
  <si>
    <t>ACA0.0010.10.1</t>
  </si>
  <si>
    <t>ACA0.010.10.1</t>
  </si>
  <si>
    <t>ACA0.000010.15</t>
  </si>
  <si>
    <t>ACA0.00010.15</t>
  </si>
  <si>
    <t>ACA0.0010.15</t>
  </si>
  <si>
    <t>ACA0.010.15</t>
  </si>
  <si>
    <t>ACA0.000010.120</t>
  </si>
  <si>
    <t>ACA0.00010.120</t>
  </si>
  <si>
    <t>ACA0.0010.120</t>
  </si>
  <si>
    <t>ACA0.010.120</t>
  </si>
  <si>
    <t>ACA0.000110.001</t>
  </si>
  <si>
    <t>ACA0.00110.001</t>
  </si>
  <si>
    <t>ACA0.0110.001</t>
  </si>
  <si>
    <t>ACA0.110.001</t>
  </si>
  <si>
    <t>ACA0.000110.05</t>
  </si>
  <si>
    <t>ACA0.00110.05</t>
  </si>
  <si>
    <t>ACA0.0110.05</t>
  </si>
  <si>
    <t>ACA0.110.05</t>
  </si>
  <si>
    <t>ACA0.000111</t>
  </si>
  <si>
    <t>ACA0.00111</t>
  </si>
  <si>
    <t>ACA0.0111</t>
  </si>
  <si>
    <t>ACA0.111</t>
  </si>
  <si>
    <t>ACA0.0001100.001</t>
  </si>
  <si>
    <t>ACA0.001100.001</t>
  </si>
  <si>
    <t>ACA0.01100.001</t>
  </si>
  <si>
    <t>ACA0.1100.001</t>
  </si>
  <si>
    <t>ACA0.0001100.05</t>
  </si>
  <si>
    <t>ACA0.001100.05</t>
  </si>
  <si>
    <t>ACA0.01100.05</t>
  </si>
  <si>
    <t>ACA0.1100.05</t>
  </si>
  <si>
    <t>ACA0.0001101</t>
  </si>
  <si>
    <t>ACA0.001101</t>
  </si>
  <si>
    <t>ACA0.01101</t>
  </si>
  <si>
    <t>ACA0.1101</t>
  </si>
  <si>
    <t>Frequency0.04</t>
  </si>
  <si>
    <t>ACA 10 turn0.001110.045</t>
  </si>
  <si>
    <t>ACA 10 turn0.01110.045</t>
  </si>
  <si>
    <t>ACA 10 turn0.1110.045</t>
  </si>
  <si>
    <t>ACA 10 turn1110.045</t>
  </si>
  <si>
    <t>ACA 10 turn10110.045</t>
  </si>
  <si>
    <t>ACA 10 turn0.01300.1</t>
  </si>
  <si>
    <t>ACA 10 turn0.1300.1</t>
  </si>
  <si>
    <t>ACA 10 turn1300.1</t>
  </si>
  <si>
    <t>ACA 10 turn10300.1</t>
  </si>
  <si>
    <t>ACA 10 turn100300.1</t>
  </si>
  <si>
    <t>ACA 10 turn0.011100.1</t>
  </si>
  <si>
    <t>ACA 10 turn0.11100.1</t>
  </si>
  <si>
    <t>ACA 10 turn11100.1</t>
  </si>
  <si>
    <t>ACA 10 turn101100.1</t>
  </si>
  <si>
    <t>ACA 10 turn1001100.1</t>
  </si>
  <si>
    <t>ACA 20 turn0.001220.045</t>
  </si>
  <si>
    <t>ACA 20 turn0.01220.045</t>
  </si>
  <si>
    <t>ACA 20 turn0.1220.045</t>
  </si>
  <si>
    <t>ACA 20 turn1220.045</t>
  </si>
  <si>
    <t>ACA 20 turn10220.045</t>
  </si>
  <si>
    <t>ACA 20 turn0.01600.1</t>
  </si>
  <si>
    <t>ACA 20 turn0.1600.1</t>
  </si>
  <si>
    <t>ACA 20 turn1600.1</t>
  </si>
  <si>
    <t>ACA 20 turn10600.1</t>
  </si>
  <si>
    <t>ACA 20 turn100600.1</t>
  </si>
  <si>
    <t>ACA 20 turn0.012200.045</t>
  </si>
  <si>
    <t>ACA 20 turn0.12200.045</t>
  </si>
  <si>
    <t>ACA 20 turn12200.045</t>
  </si>
  <si>
    <t>ACA 20 turn102200.045</t>
  </si>
  <si>
    <t>ACA 20 turn1002200.045</t>
  </si>
  <si>
    <t>ACA 20 turn0.012200.1</t>
  </si>
  <si>
    <t>ACA 20 turn0.12200.1</t>
  </si>
  <si>
    <t>ACA 20 turn12200.1</t>
  </si>
  <si>
    <t>ACA 20 turn102200.1</t>
  </si>
  <si>
    <t>ACA 20 turn1002200.1</t>
  </si>
  <si>
    <t>ACA 50 turn0.001550.045</t>
  </si>
  <si>
    <t>ACA 50 turn0.01550.045</t>
  </si>
  <si>
    <t>ACA 50 turn0.1550.045</t>
  </si>
  <si>
    <t>ACA 50 turn1550.045</t>
  </si>
  <si>
    <t>ACA 50 turn10550.045</t>
  </si>
  <si>
    <t>ACA 50 turn100550.045</t>
  </si>
  <si>
    <t>ACA 50 turn0.001550.1</t>
  </si>
  <si>
    <t>ACA 50 turn0.01550.1</t>
  </si>
  <si>
    <t>ACA 50 turn0.1550.1</t>
  </si>
  <si>
    <t>ACA 50 turn1550.1</t>
  </si>
  <si>
    <t>ACA 50 turn10550.1</t>
  </si>
  <si>
    <t>ACA 50 turn100550.1</t>
  </si>
  <si>
    <t>ACA 50 turn0.011500.045</t>
  </si>
  <si>
    <t>ACA 50 turn0.11500.045</t>
  </si>
  <si>
    <t>ACA 50 turn11500.045</t>
  </si>
  <si>
    <t>ACA 50 turn101500.045</t>
  </si>
  <si>
    <t>ACA 50 turn1001500.045</t>
  </si>
  <si>
    <t>ACA 50 turn0.011500.1</t>
  </si>
  <si>
    <t>ACA 50 turn0.11500.1</t>
  </si>
  <si>
    <t>ACA 50 turn11500.1</t>
  </si>
  <si>
    <t>ACA 50 turn101500.1</t>
  </si>
  <si>
    <t>ACA 50 turn1001500.1</t>
  </si>
  <si>
    <t>ACA 50 turn0.015500.045</t>
  </si>
  <si>
    <t>ACA 50 turn0.15500.045</t>
  </si>
  <si>
    <t>ACA 50 turn15500.045</t>
  </si>
  <si>
    <t>ACA 50 turn105500.045</t>
  </si>
  <si>
    <t>ACA 50 turn1005500.045</t>
  </si>
  <si>
    <t>ACA 50 turn0.015500.1</t>
  </si>
  <si>
    <t>ACA 50 turn0.15500.1</t>
  </si>
  <si>
    <t>ACA 50 turn15500.1</t>
  </si>
  <si>
    <t>ACA 50 turn105500.1</t>
  </si>
  <si>
    <t>Capacitance0.00000000010.00000022</t>
  </si>
  <si>
    <t>Capacitance0.0000000010.00000022</t>
  </si>
  <si>
    <t>Capacitance0.000000010.00000022</t>
  </si>
  <si>
    <t>Capacitance0.00000010.00000022</t>
  </si>
  <si>
    <t>Capacitance0.0000010.00000022</t>
  </si>
  <si>
    <t>Capacitance0.0000000010.0000033</t>
  </si>
  <si>
    <t>Capacitance0.000000010.0000033</t>
  </si>
  <si>
    <t>Capacitance0.00000010.0000033</t>
  </si>
  <si>
    <t>Capacitance0.0000010.0000033</t>
  </si>
  <si>
    <t>Capacitance0.0000000010.000011</t>
  </si>
  <si>
    <t>Capacitance0.000000010.000011</t>
  </si>
  <si>
    <t>Capacitance0.00000010.000011</t>
  </si>
  <si>
    <t>Capacitance0.0000010.000011</t>
  </si>
  <si>
    <t>Capacitance0.000010.000011</t>
  </si>
  <si>
    <t>Capacitance0.000000010.000033</t>
  </si>
  <si>
    <t>Capacitance0.00000010.000033</t>
  </si>
  <si>
    <t>Capacitance0.0000010.000033</t>
  </si>
  <si>
    <t>Capacitance0.000010.000033</t>
  </si>
  <si>
    <t>Capacitance0.000000010.00011</t>
  </si>
  <si>
    <t>Capacitance0.00000010.00011</t>
  </si>
  <si>
    <t>Capacitance0.0000010.00011</t>
  </si>
  <si>
    <t>Capacitance0.000010.00011</t>
  </si>
  <si>
    <t>Capacitance0.00000010.00033</t>
  </si>
  <si>
    <t>Capacitance0.0000010.00033</t>
  </si>
  <si>
    <t>ACV0.000000101000</t>
  </si>
  <si>
    <t>ACV0.00000101000</t>
  </si>
  <si>
    <t>ACV0.0000101000</t>
  </si>
  <si>
    <t>ACV0.000101000</t>
  </si>
  <si>
    <t>ACV0.00101000</t>
  </si>
  <si>
    <t>ACV0.000000104000</t>
  </si>
  <si>
    <t>ACV0.00000104000</t>
  </si>
  <si>
    <t>ACV0.0000104000</t>
  </si>
  <si>
    <t>ACV0.000104000</t>
  </si>
  <si>
    <t>ACV0.00104000</t>
  </si>
  <si>
    <t>ACV0.00000010.011000</t>
  </si>
  <si>
    <t>ACV0.0000010.011000</t>
  </si>
  <si>
    <t>ACV0.000010.011000</t>
  </si>
  <si>
    <t>ACV0.00010.011000</t>
  </si>
  <si>
    <t>ACV0.0010.011000</t>
  </si>
  <si>
    <t>ACV0.00000010.012000</t>
  </si>
  <si>
    <t>ACV0.0000010.012000</t>
  </si>
  <si>
    <t>ACV0.000010.012000</t>
  </si>
  <si>
    <t>ACV0.00010.012000</t>
  </si>
  <si>
    <t>ACV0.0010.012000</t>
  </si>
  <si>
    <t>ACV0.00000010.014000</t>
  </si>
  <si>
    <t>ACV0.0000010.014000</t>
  </si>
  <si>
    <t>ACV0.000010.014000</t>
  </si>
  <si>
    <t>ACV0.00010.014000</t>
  </si>
  <si>
    <t>ACV0.0010.014000</t>
  </si>
  <si>
    <t>ACV0.00000010.018000</t>
  </si>
  <si>
    <t>ACV0.0000010.018000</t>
  </si>
  <si>
    <t>ACV0.000010.018000</t>
  </si>
  <si>
    <t>ACV0.00010.018000</t>
  </si>
  <si>
    <t>ACV0.0010.018000</t>
  </si>
  <si>
    <t>ACV0.0000010.11000</t>
  </si>
  <si>
    <t>ACV0.000010.11000</t>
  </si>
  <si>
    <t>ACV0.00010.11000</t>
  </si>
  <si>
    <t>ACV0.0010.11000</t>
  </si>
  <si>
    <t>ACV0.010.11000</t>
  </si>
  <si>
    <t>ACV0.0000010.12000</t>
  </si>
  <si>
    <t>ACV0.000010.12000</t>
  </si>
  <si>
    <t>ACV0.00010.12000</t>
  </si>
  <si>
    <t>ACV0.0010.12000</t>
  </si>
  <si>
    <t>ACV0.010.12000</t>
  </si>
  <si>
    <t>ACV0.0000010.14000</t>
  </si>
  <si>
    <t>ACV0.000010.14000</t>
  </si>
  <si>
    <t>ACV0.00010.14000</t>
  </si>
  <si>
    <t>ACV0.0010.14000</t>
  </si>
  <si>
    <t>ACV0.010.14000</t>
  </si>
  <si>
    <t>ACV0.0000010.18000</t>
  </si>
  <si>
    <t>ACV0.000010.18000</t>
  </si>
  <si>
    <t>ACV0.00010.18000</t>
  </si>
  <si>
    <t>ACV0.0010.18000</t>
  </si>
  <si>
    <t>ACV0.010.18000</t>
  </si>
  <si>
    <t>ACV0.000110100</t>
  </si>
  <si>
    <t>ACV0.00110100</t>
  </si>
  <si>
    <t>ACV0.0110100</t>
  </si>
  <si>
    <t>ACV0.110100</t>
  </si>
  <si>
    <t>ACV110100</t>
  </si>
  <si>
    <t>ACV0.000110300</t>
  </si>
  <si>
    <t>ACV0.00110300</t>
  </si>
  <si>
    <t>ACV0.0110300</t>
  </si>
  <si>
    <t>ACV0.110300</t>
  </si>
  <si>
    <t>ACV110300</t>
  </si>
  <si>
    <t>ACV0.000001020</t>
  </si>
  <si>
    <t>ACV0.00001020</t>
  </si>
  <si>
    <t>ACV0.0001020</t>
  </si>
  <si>
    <t>ACV0.001020</t>
  </si>
  <si>
    <t>ACV0.000001050</t>
  </si>
  <si>
    <t>ACV0.00001050</t>
  </si>
  <si>
    <t>ACV0.0001050</t>
  </si>
  <si>
    <t>ACV0.001050</t>
  </si>
  <si>
    <t>ACV0.0000010100</t>
  </si>
  <si>
    <t>ACV0.000010100</t>
  </si>
  <si>
    <t>ACV0.00010100</t>
  </si>
  <si>
    <t>ACV0.0010100</t>
  </si>
  <si>
    <t>DCA0.0000000000010</t>
  </si>
  <si>
    <t>DCA0.0000000000010.0000001</t>
  </si>
  <si>
    <t>DCA0.0000000000010.000001</t>
  </si>
  <si>
    <t>DCA0.00000000010.0001</t>
  </si>
  <si>
    <t>DCA0.0000000010.0001</t>
  </si>
  <si>
    <t>DCA0.0000000010.001</t>
  </si>
  <si>
    <t>DCA0.000000010.01</t>
  </si>
  <si>
    <t>DCA0.00000010.1</t>
  </si>
  <si>
    <t>DCA0.0000011</t>
  </si>
  <si>
    <t>Resistance0.0011000</t>
  </si>
  <si>
    <t>Resistance0.0110000</t>
  </si>
  <si>
    <t>Resistance0.1100000</t>
  </si>
  <si>
    <t>ACV0.0000000101000</t>
  </si>
  <si>
    <t>ACV0.0000000104000</t>
  </si>
  <si>
    <t>ACV0.000000010.011000</t>
  </si>
  <si>
    <t>ACV0.000000010.012000</t>
  </si>
  <si>
    <t>ACV0.000000010.014000</t>
  </si>
  <si>
    <t>ACV0.000000010.018000</t>
  </si>
  <si>
    <t>ACV0.00000010.11000</t>
  </si>
  <si>
    <t>ACV0.00000010.12000</t>
  </si>
  <si>
    <t>ACV0.00000010.14000</t>
  </si>
  <si>
    <t>ACV0.00000010.18000</t>
  </si>
  <si>
    <t>ACV0.00000111000</t>
  </si>
  <si>
    <t>ACV0.0000111000</t>
  </si>
  <si>
    <t>ACV0.000111000</t>
  </si>
  <si>
    <t>ACV0.00111000</t>
  </si>
  <si>
    <t>ACV0.0111000</t>
  </si>
  <si>
    <t>ACV0.111000</t>
  </si>
  <si>
    <t>ACV0.00000112000</t>
  </si>
  <si>
    <t>ACV0.0000112000</t>
  </si>
  <si>
    <t>ACV0.000112000</t>
  </si>
  <si>
    <t>ACV0.00112000</t>
  </si>
  <si>
    <t>ACV0.0112000</t>
  </si>
  <si>
    <t>ACV0.112000</t>
  </si>
  <si>
    <t>ACV0.00000114000</t>
  </si>
  <si>
    <t>ACV0.0000114000</t>
  </si>
  <si>
    <t>ACV0.000114000</t>
  </si>
  <si>
    <t>ACV0.00114000</t>
  </si>
  <si>
    <t>ACV0.0114000</t>
  </si>
  <si>
    <t>ACV0.114000</t>
  </si>
  <si>
    <t>ACV0.00000118000</t>
  </si>
  <si>
    <t>ACV0.0000118000</t>
  </si>
  <si>
    <t>ACV0.000118000</t>
  </si>
  <si>
    <t>ACV0.00118000</t>
  </si>
  <si>
    <t>ACV0.0118000</t>
  </si>
  <si>
    <t>ACV0.118000</t>
  </si>
  <si>
    <t>ACV0.0000110100</t>
  </si>
  <si>
    <t>ACV0.0000110300</t>
  </si>
  <si>
    <t>ACA0.000000000100.001</t>
  </si>
  <si>
    <t>ACA0.000000000100.02</t>
  </si>
  <si>
    <t>ACA0.000000000100.045</t>
  </si>
  <si>
    <t>ACA0.00000000010.00010.001</t>
  </si>
  <si>
    <t>ACA0.00000000010.00010.02</t>
  </si>
  <si>
    <t>ACA0.00000000010.00010.045</t>
  </si>
  <si>
    <t>ACA0.00000000010.00010.1</t>
  </si>
  <si>
    <t>ACA0.00000000010.00015</t>
  </si>
  <si>
    <t>ACA0.00000000010.000120</t>
  </si>
  <si>
    <t>ACA0.00000000010.000150</t>
  </si>
  <si>
    <t>ACA0.000000010.0010.001</t>
  </si>
  <si>
    <t>ACA0.000000010.0010.02</t>
  </si>
  <si>
    <t>ACA0.000000010.0010.045</t>
  </si>
  <si>
    <t>ACA0.000000010.0010.1</t>
  </si>
  <si>
    <t>ACA0.000000010.0015</t>
  </si>
  <si>
    <t>ACA0.000000010.00120</t>
  </si>
  <si>
    <t>ACA0.000000010.00150</t>
  </si>
  <si>
    <t>ACA0.00000010.010.001</t>
  </si>
  <si>
    <t>ACA0.00000010.010.02</t>
  </si>
  <si>
    <t>ACA0.00000010.010.045</t>
  </si>
  <si>
    <t>ACA0.00000010.010.1</t>
  </si>
  <si>
    <t>ACA0.00000010.015</t>
  </si>
  <si>
    <t>ACA0.00000010.0120</t>
  </si>
  <si>
    <t>ACA0.00000010.0150</t>
  </si>
  <si>
    <t>ACA0.0000010.10.001</t>
  </si>
  <si>
    <t>ACA0.0000010.10.02</t>
  </si>
  <si>
    <t>ACA0.0000010.10.045</t>
  </si>
  <si>
    <t>ACA0.0000010.10.1</t>
  </si>
  <si>
    <t>ACA0.0000010.15</t>
  </si>
  <si>
    <t>ACA0.0000010.120</t>
  </si>
  <si>
    <t>ACA0.0000110.001</t>
  </si>
  <si>
    <t>ACA0.0000110.05</t>
  </si>
  <si>
    <t>ACA0.0000111</t>
  </si>
  <si>
    <t>ACA0.00001100.001</t>
  </si>
  <si>
    <t>ACA0.00001100.05</t>
  </si>
  <si>
    <t>ACA0.00001101</t>
  </si>
  <si>
    <t>Frequency0.00000010.04</t>
  </si>
  <si>
    <t>Frequency0.0000010.04</t>
  </si>
  <si>
    <t>Frequency0.000010.04</t>
  </si>
  <si>
    <t>Frequency0.00010.04</t>
  </si>
  <si>
    <t>Frequency0.0010.04</t>
  </si>
  <si>
    <t>Frequency0.010.04</t>
  </si>
  <si>
    <t>Frequency0.0000011</t>
  </si>
  <si>
    <t>Frequency0.000011</t>
  </si>
  <si>
    <t>Frequency0.00011</t>
  </si>
  <si>
    <t>Frequency0.0011</t>
  </si>
  <si>
    <t>Frequency0.011</t>
  </si>
  <si>
    <t>Frequency0.11</t>
  </si>
  <si>
    <t>Frequency0.0000110</t>
  </si>
  <si>
    <t>Frequency0.000110</t>
  </si>
  <si>
    <t>Frequency0.00110</t>
  </si>
  <si>
    <t>Frequency0.0110</t>
  </si>
  <si>
    <t>Frequency0.110</t>
  </si>
  <si>
    <t>Frequency110</t>
  </si>
  <si>
    <t>Frequency1010</t>
  </si>
  <si>
    <t>Frequency0.0001100</t>
  </si>
  <si>
    <t>Frequency0.001100</t>
  </si>
  <si>
    <t>Frequency0.01100</t>
  </si>
  <si>
    <t>Frequency0.1100</t>
  </si>
  <si>
    <t>Frequency1100</t>
  </si>
  <si>
    <t>Frequency10100</t>
  </si>
  <si>
    <t>Frequency0.0011000</t>
  </si>
  <si>
    <t>Frequency0.011000</t>
  </si>
  <si>
    <t>Frequency0.11000</t>
  </si>
  <si>
    <t>Frequency11000</t>
  </si>
  <si>
    <t>Frequency101000</t>
  </si>
  <si>
    <t>Frequency1001000</t>
  </si>
  <si>
    <t>DCV0.10</t>
  </si>
  <si>
    <t>DCV10</t>
  </si>
  <si>
    <t>DCV100</t>
  </si>
  <si>
    <t>DCA0.0010</t>
  </si>
  <si>
    <t>DCA0.010</t>
  </si>
  <si>
    <t>DCA0.10</t>
  </si>
  <si>
    <t>Resistance0.010</t>
  </si>
  <si>
    <t>Resistance0.10</t>
  </si>
  <si>
    <t>Resistance10</t>
  </si>
  <si>
    <t>Resistance100</t>
  </si>
  <si>
    <t>Resistance1000</t>
  </si>
  <si>
    <t>Resistance10000</t>
  </si>
  <si>
    <t>Resistance100000</t>
  </si>
  <si>
    <t>ACV0.100.01</t>
  </si>
  <si>
    <t>ACV100.01</t>
  </si>
  <si>
    <t>ACV1000.01</t>
  </si>
  <si>
    <t>ACV0.00000100.045</t>
  </si>
  <si>
    <t>ACV0.0000100.045</t>
  </si>
  <si>
    <t>ACV0.000100.045</t>
  </si>
  <si>
    <t>ACV0.00100.045</t>
  </si>
  <si>
    <t>ACV0.0100.045</t>
  </si>
  <si>
    <t>ACV0.100.045</t>
  </si>
  <si>
    <t>ACV100.045</t>
  </si>
  <si>
    <t>ACV1000.045</t>
  </si>
  <si>
    <t>ACV0.000001010</t>
  </si>
  <si>
    <t>ACV0.00001010</t>
  </si>
  <si>
    <t>ACV0.0001010</t>
  </si>
  <si>
    <t>ACV0.001010</t>
  </si>
  <si>
    <t>ACV0.01010</t>
  </si>
  <si>
    <t>ACV0.1010</t>
  </si>
  <si>
    <t>ACV1010</t>
  </si>
  <si>
    <t>ACV10010</t>
  </si>
  <si>
    <t>ACV0.01020</t>
  </si>
  <si>
    <t>ACV0.1020</t>
  </si>
  <si>
    <t>ACV1020</t>
  </si>
  <si>
    <t>ACV10020</t>
  </si>
  <si>
    <t>ACV0.01050</t>
  </si>
  <si>
    <t>ACV0.1050</t>
  </si>
  <si>
    <t>ACV1050</t>
  </si>
  <si>
    <t>ACV10050</t>
  </si>
  <si>
    <t>ACV0.010100</t>
  </si>
  <si>
    <t>ACV0.10100</t>
  </si>
  <si>
    <t>ACV10100</t>
  </si>
  <si>
    <t>ACV100100</t>
  </si>
  <si>
    <t>Frequency0.000010</t>
  </si>
  <si>
    <t>Frequency0.00010</t>
  </si>
  <si>
    <t>Frequency0.0010</t>
  </si>
  <si>
    <t>Frequency0.010</t>
  </si>
  <si>
    <t>Frequency0.10</t>
  </si>
  <si>
    <t>Frequency10</t>
  </si>
  <si>
    <t>ACA0.0000000100.01</t>
  </si>
  <si>
    <t>ACA0.000000100.01</t>
  </si>
  <si>
    <t>ACA0.00000100.01</t>
  </si>
  <si>
    <t>ACA0.0000100.01</t>
  </si>
  <si>
    <t>ACA0.000100.01</t>
  </si>
  <si>
    <t>ACA0.00100.01</t>
  </si>
  <si>
    <t>ACA0.0100.01</t>
  </si>
  <si>
    <t>ACA0.100.01</t>
  </si>
  <si>
    <t>ACA100.01</t>
  </si>
  <si>
    <t>ACA1000.01</t>
  </si>
  <si>
    <t>ACA0.0000100.02</t>
  </si>
  <si>
    <t>ACA0.000100.02</t>
  </si>
  <si>
    <t>ACA0.00100.02</t>
  </si>
  <si>
    <t>ACA0.0100.02</t>
  </si>
  <si>
    <t>ACA0.100.02</t>
  </si>
  <si>
    <t>ACA100.02</t>
  </si>
  <si>
    <t>ACA1000.02</t>
  </si>
  <si>
    <t>ACA0.0000100.045</t>
  </si>
  <si>
    <t>ACA0.000100.045</t>
  </si>
  <si>
    <t>ACA0.00100.045</t>
  </si>
  <si>
    <t>ACA0.0100.045</t>
  </si>
  <si>
    <t>ACA0.100.045</t>
  </si>
  <si>
    <t>ACA100.045</t>
  </si>
  <si>
    <t>ACA1000.045</t>
  </si>
  <si>
    <t>ACA0.0000000101</t>
  </si>
  <si>
    <t>ACA0.000000101</t>
  </si>
  <si>
    <t>ACA0.00000101</t>
  </si>
  <si>
    <t>ACA0.0000101</t>
  </si>
  <si>
    <t>ACA0.000101</t>
  </si>
  <si>
    <t>ACA0.00101</t>
  </si>
  <si>
    <t>ACA0.0101</t>
  </si>
  <si>
    <t>ACA0.101</t>
  </si>
  <si>
    <t>ACA101</t>
  </si>
  <si>
    <t>ACA1001</t>
  </si>
  <si>
    <t>ACA0.0000000105</t>
  </si>
  <si>
    <t>ACA0.000000105</t>
  </si>
  <si>
    <t>ACA0.00000105</t>
  </si>
  <si>
    <t>ACA0.0000105</t>
  </si>
  <si>
    <t>ACA0.000105</t>
  </si>
  <si>
    <t>ACA0.00105</t>
  </si>
  <si>
    <t>ACA0.0105</t>
  </si>
  <si>
    <t>ACA0.105</t>
  </si>
  <si>
    <t>ACA105</t>
  </si>
  <si>
    <t>ACA1005</t>
  </si>
  <si>
    <t>ACA0.00000001010</t>
  </si>
  <si>
    <t>ACA0.0000001010</t>
  </si>
  <si>
    <t>ACA0.000001010</t>
  </si>
  <si>
    <t>ACA0.00001010</t>
  </si>
  <si>
    <t>ACA0.0001010</t>
  </si>
  <si>
    <t>ACA0.001010</t>
  </si>
  <si>
    <t>ACA0.01010</t>
  </si>
  <si>
    <t>ACA0.1010</t>
  </si>
  <si>
    <t>ACA1010</t>
  </si>
  <si>
    <t>ACA10010</t>
  </si>
  <si>
    <t>Deg. C, TC K</t>
  </si>
  <si>
    <t>Deg. C, TC J</t>
  </si>
  <si>
    <t>Deg. F, TC K</t>
  </si>
  <si>
    <t>Deg. F, TC J</t>
  </si>
  <si>
    <t>FDE0.1-418</t>
  </si>
  <si>
    <t>FDE</t>
  </si>
  <si>
    <t>FDE0.1-148</t>
  </si>
  <si>
    <t>FDE0.1-13</t>
  </si>
  <si>
    <t>FDE0.1662</t>
  </si>
  <si>
    <t>FDE0.11202</t>
  </si>
  <si>
    <t>FDE1-418</t>
  </si>
  <si>
    <t>FDE1-148</t>
  </si>
  <si>
    <t>FDE1-13</t>
  </si>
  <si>
    <t>FDE1662</t>
  </si>
  <si>
    <t>FDE11202</t>
  </si>
  <si>
    <t>FDJ0.1-346</t>
  </si>
  <si>
    <t>FDJ</t>
  </si>
  <si>
    <t>FDJ0.1-148</t>
  </si>
  <si>
    <t>FDJ0.1-22</t>
  </si>
  <si>
    <t>FDJ0.1302</t>
  </si>
  <si>
    <t>FDJ0.11400</t>
  </si>
  <si>
    <t>FDJ1-346</t>
  </si>
  <si>
    <t>FDJ1-148</t>
  </si>
  <si>
    <t>FDJ1-22</t>
  </si>
  <si>
    <t>FDJ1302</t>
  </si>
  <si>
    <t>FDJ11400</t>
  </si>
  <si>
    <t>FDK0.1-328</t>
  </si>
  <si>
    <t>FDK</t>
  </si>
  <si>
    <t>FDK0.1-148</t>
  </si>
  <si>
    <t>FDK0.1-13</t>
  </si>
  <si>
    <t>FDK0.1248</t>
  </si>
  <si>
    <t>FDK0.11832</t>
  </si>
  <si>
    <t>FDK1-328</t>
  </si>
  <si>
    <t>FDK1-148</t>
  </si>
  <si>
    <t>FDK1-13</t>
  </si>
  <si>
    <t>FDK1248</t>
  </si>
  <si>
    <t>FDK11832</t>
  </si>
  <si>
    <t>FDN0.1-328</t>
  </si>
  <si>
    <t>FDN</t>
  </si>
  <si>
    <t>FDN0.1-148</t>
  </si>
  <si>
    <t>FDN0.1-13</t>
  </si>
  <si>
    <t>FDN0.1248</t>
  </si>
  <si>
    <t>FDN0.1770</t>
  </si>
  <si>
    <t>FDN1-328</t>
  </si>
  <si>
    <t>FDN1-148</t>
  </si>
  <si>
    <t>FDN1-13</t>
  </si>
  <si>
    <t>FDN1248</t>
  </si>
  <si>
    <t>FDN1770</t>
  </si>
  <si>
    <t>FDR0.132</t>
  </si>
  <si>
    <t>FDR</t>
  </si>
  <si>
    <t>FDR0.1482</t>
  </si>
  <si>
    <t>FDR0.1752</t>
  </si>
  <si>
    <t>FDR0.11832</t>
  </si>
  <si>
    <t>FDR132</t>
  </si>
  <si>
    <t>FDR1482</t>
  </si>
  <si>
    <t>FDR1752</t>
  </si>
  <si>
    <t>FDR11832</t>
  </si>
  <si>
    <t>FDS0.132</t>
  </si>
  <si>
    <t>FDS</t>
  </si>
  <si>
    <t>FDS0.1482</t>
  </si>
  <si>
    <t>FDS0.11832</t>
  </si>
  <si>
    <t>FDS0.12552</t>
  </si>
  <si>
    <t>FDS132</t>
  </si>
  <si>
    <t>FDS1482</t>
  </si>
  <si>
    <t>FDS11832</t>
  </si>
  <si>
    <t>FDS12552</t>
  </si>
  <si>
    <t>FDT0.1-418</t>
  </si>
  <si>
    <t>FDT</t>
  </si>
  <si>
    <t>FDT0.1-238</t>
  </si>
  <si>
    <t>FDT0.132</t>
  </si>
  <si>
    <t>FDT0.1248</t>
  </si>
  <si>
    <t>FDT1-418</t>
  </si>
  <si>
    <t>FDT1-238</t>
  </si>
  <si>
    <t>FDT132</t>
  </si>
  <si>
    <t>FDT1248</t>
  </si>
  <si>
    <t>FDPT1000.1-328</t>
  </si>
  <si>
    <t>FDPT100</t>
  </si>
  <si>
    <t>FDPT1000.132</t>
  </si>
  <si>
    <t>FDPT1000.1212</t>
  </si>
  <si>
    <t>FDPT1000.1572</t>
  </si>
  <si>
    <t>FDPT1000.1752</t>
  </si>
  <si>
    <t>FDPT1000.11166</t>
  </si>
  <si>
    <t>FDPT1001-328</t>
  </si>
  <si>
    <t>FDPT100132</t>
  </si>
  <si>
    <t>FDPT1001212</t>
  </si>
  <si>
    <t>FDPT1001572</t>
  </si>
  <si>
    <t>FDPT1001752</t>
  </si>
  <si>
    <t>FDPT10011166</t>
  </si>
  <si>
    <t>FDPT10000.1-328</t>
  </si>
  <si>
    <t>FDPT1000</t>
  </si>
  <si>
    <t>FDPT10000.132</t>
  </si>
  <si>
    <t>FDPT10000.1212</t>
  </si>
  <si>
    <t>FDPT10000.1500</t>
  </si>
  <si>
    <t>FDPT10000.1572</t>
  </si>
  <si>
    <t>FDPT10000.1752</t>
  </si>
  <si>
    <t>FDPT10000.11112</t>
  </si>
  <si>
    <t>FDPT10001-328</t>
  </si>
  <si>
    <t>FDPT10001212</t>
  </si>
  <si>
    <t>FDPT10001500</t>
  </si>
  <si>
    <t>FDPT10001572</t>
  </si>
  <si>
    <t>FDPT10001752</t>
  </si>
  <si>
    <t>FDPT100011112</t>
  </si>
  <si>
    <t>CDK</t>
  </si>
  <si>
    <t>CDJ</t>
  </si>
  <si>
    <t>CDE0.1-250</t>
  </si>
  <si>
    <t>CDE</t>
  </si>
  <si>
    <t>CDE0.1-100</t>
  </si>
  <si>
    <t>CDE0.1-25</t>
  </si>
  <si>
    <t>CDE0.1350</t>
  </si>
  <si>
    <t>CDE0.1650</t>
  </si>
  <si>
    <t>CDE1-250</t>
  </si>
  <si>
    <t>CDE1-100</t>
  </si>
  <si>
    <t>CDE1-25</t>
  </si>
  <si>
    <t>CDE1350</t>
  </si>
  <si>
    <t>CDE1650</t>
  </si>
  <si>
    <t>CDJ0.1-210</t>
  </si>
  <si>
    <t>CDJ0.1-100</t>
  </si>
  <si>
    <t>CDJ0.1-30</t>
  </si>
  <si>
    <t>CDJ0.1150</t>
  </si>
  <si>
    <t>CDJ0.1760</t>
  </si>
  <si>
    <t>CDJ1-210</t>
  </si>
  <si>
    <t>CDJ1-100</t>
  </si>
  <si>
    <t>CDJ1-30</t>
  </si>
  <si>
    <t>CDJ1150</t>
  </si>
  <si>
    <t>CDJ1760</t>
  </si>
  <si>
    <t>CDK0.1-200</t>
  </si>
  <si>
    <t>CDK0.1-100</t>
  </si>
  <si>
    <t>CDK0.1-25</t>
  </si>
  <si>
    <t>CDK0.1120</t>
  </si>
  <si>
    <t>CDK0.11000</t>
  </si>
  <si>
    <t>CDK1-200</t>
  </si>
  <si>
    <t>CDK1-100</t>
  </si>
  <si>
    <t>CDK1-25</t>
  </si>
  <si>
    <t>CDK1120</t>
  </si>
  <si>
    <t>CDK11000</t>
  </si>
  <si>
    <t>CDN0.1-200</t>
  </si>
  <si>
    <t>CDN</t>
  </si>
  <si>
    <t>CDN0.1-100</t>
  </si>
  <si>
    <t>CDN0.1-25</t>
  </si>
  <si>
    <t>CDN0.1120</t>
  </si>
  <si>
    <t>CDN0.1410</t>
  </si>
  <si>
    <t>CDN1-200</t>
  </si>
  <si>
    <t>CDN1-100</t>
  </si>
  <si>
    <t>CDN1-25</t>
  </si>
  <si>
    <t>CDN1120</t>
  </si>
  <si>
    <t>CDN1410</t>
  </si>
  <si>
    <t>CDR0.10</t>
  </si>
  <si>
    <t>CDR</t>
  </si>
  <si>
    <t>CDR0.1250</t>
  </si>
  <si>
    <t>CDR0.1400</t>
  </si>
  <si>
    <t>CDR0.11000</t>
  </si>
  <si>
    <t>CDR10</t>
  </si>
  <si>
    <t>CDR1250</t>
  </si>
  <si>
    <t>CDR1400</t>
  </si>
  <si>
    <t>CDR11000</t>
  </si>
  <si>
    <t>CDS0.10</t>
  </si>
  <si>
    <t>CDS</t>
  </si>
  <si>
    <t>CDS0.1250</t>
  </si>
  <si>
    <t>CDS0.11000</t>
  </si>
  <si>
    <t>CDS0.11400</t>
  </si>
  <si>
    <t>CDS10</t>
  </si>
  <si>
    <t>CDS1250</t>
  </si>
  <si>
    <t>CDS11000</t>
  </si>
  <si>
    <t>CDS11400</t>
  </si>
  <si>
    <t>CDT0.1-250</t>
  </si>
  <si>
    <t>CDT</t>
  </si>
  <si>
    <t>CDT0.1-150</t>
  </si>
  <si>
    <t>CDT0.10</t>
  </si>
  <si>
    <t>CDT0.1120</t>
  </si>
  <si>
    <t>CDT1-250</t>
  </si>
  <si>
    <t>CDT1-150</t>
  </si>
  <si>
    <t>CDT10</t>
  </si>
  <si>
    <t>CDT1120</t>
  </si>
  <si>
    <t>CDPT1000.1-200</t>
  </si>
  <si>
    <t>CDPT100</t>
  </si>
  <si>
    <t>CDPT1000.10</t>
  </si>
  <si>
    <t>CDPT1000.1100</t>
  </si>
  <si>
    <t>CDPT1000.1300</t>
  </si>
  <si>
    <t>CDPT1000.1400</t>
  </si>
  <si>
    <t>CDPT1000.1630</t>
  </si>
  <si>
    <t>CDPT1001-200</t>
  </si>
  <si>
    <t>CDPT10010</t>
  </si>
  <si>
    <t>CDPT1001100</t>
  </si>
  <si>
    <t>CDPT1001300</t>
  </si>
  <si>
    <t>CDPT1001400</t>
  </si>
  <si>
    <t>CDPT1001630</t>
  </si>
  <si>
    <t>CDPT10000.1-200</t>
  </si>
  <si>
    <t>CDPT1000</t>
  </si>
  <si>
    <t>CDPT10000.10</t>
  </si>
  <si>
    <t>CDPT10000.1100</t>
  </si>
  <si>
    <t>CDPT10000.1260</t>
  </si>
  <si>
    <t>CDPT10000.1300</t>
  </si>
  <si>
    <t>CDPT10000.1400</t>
  </si>
  <si>
    <t>CDPT10000.1600</t>
  </si>
  <si>
    <t>CDPT10001-200</t>
  </si>
  <si>
    <t>CDPT100010</t>
  </si>
  <si>
    <t>CDPT10001100</t>
  </si>
  <si>
    <t>CDPT10001260</t>
  </si>
  <si>
    <t>CDPT10001300</t>
  </si>
  <si>
    <t>CDPT10001400</t>
  </si>
  <si>
    <t>CDPT10001600</t>
  </si>
  <si>
    <t>CDE0.1-270</t>
  </si>
  <si>
    <t>CDE0.1149.001</t>
  </si>
  <si>
    <t>CDE0.1593.001</t>
  </si>
  <si>
    <t>CDE1-270</t>
  </si>
  <si>
    <t>CDE1149.001</t>
  </si>
  <si>
    <t>CDE1593.001</t>
  </si>
  <si>
    <t>CDJ0.1260</t>
  </si>
  <si>
    <t>CDJ0.1732.001</t>
  </si>
  <si>
    <t>CDJ1260</t>
  </si>
  <si>
    <t>CDJ1732.001</t>
  </si>
  <si>
    <t>CDK0.1-270</t>
  </si>
  <si>
    <t>CDK0.1-240</t>
  </si>
  <si>
    <t>CDK0.1260</t>
  </si>
  <si>
    <t>CDK0.1816.001</t>
  </si>
  <si>
    <t>CDK1-270</t>
  </si>
  <si>
    <t>CDK1-240</t>
  </si>
  <si>
    <t>CDK1260</t>
  </si>
  <si>
    <t>CDK1816.001</t>
  </si>
  <si>
    <t>CDN0.1-270</t>
  </si>
  <si>
    <t>CDN0.1-240</t>
  </si>
  <si>
    <t>CDN0.1-101</t>
  </si>
  <si>
    <t>CDN0.1371.001</t>
  </si>
  <si>
    <t>CDN0.1816.001</t>
  </si>
  <si>
    <t>CDN1-270</t>
  </si>
  <si>
    <t>CDN1-240</t>
  </si>
  <si>
    <t>CDN1-101</t>
  </si>
  <si>
    <t>CDN1371.001</t>
  </si>
  <si>
    <t>CDN1816.001</t>
  </si>
  <si>
    <t>CDR0.1-50</t>
  </si>
  <si>
    <t>CDR0.1593.001</t>
  </si>
  <si>
    <t>CDR0.11204.001</t>
  </si>
  <si>
    <t>CDR1-50</t>
  </si>
  <si>
    <t>CDR1593.001</t>
  </si>
  <si>
    <t>CDR11204.001</t>
  </si>
  <si>
    <t>CDS0.1-50</t>
  </si>
  <si>
    <t>CDS0.1593.001</t>
  </si>
  <si>
    <t>CDS0.11204.001</t>
  </si>
  <si>
    <t>CDS1-50</t>
  </si>
  <si>
    <t>CDS1593.001</t>
  </si>
  <si>
    <t>CDS11204.001</t>
  </si>
  <si>
    <t>CDT0.1-270</t>
  </si>
  <si>
    <t>CDT0.1-240</t>
  </si>
  <si>
    <t>CDT0.193</t>
  </si>
  <si>
    <t>CDT1-270</t>
  </si>
  <si>
    <t>CDT1-240</t>
  </si>
  <si>
    <t>CDT193</t>
  </si>
  <si>
    <t>CDPT1000.01-195.6</t>
  </si>
  <si>
    <t>CDPT1000.010.001</t>
  </si>
  <si>
    <t>CDPT1000.01204.445</t>
  </si>
  <si>
    <t>CDPT1000.01426.668</t>
  </si>
  <si>
    <t>CDPT1000.01648.89</t>
  </si>
  <si>
    <t>CDPT1000.1-195.6</t>
  </si>
  <si>
    <t>CDPT1000.10.001</t>
  </si>
  <si>
    <t>CDPT1000.1204.445</t>
  </si>
  <si>
    <t>CDPT1000.1426.668</t>
  </si>
  <si>
    <t>CDPT1000.1648.89</t>
  </si>
  <si>
    <t>CDPT1001-195.6</t>
  </si>
  <si>
    <t>CDPT10010.001</t>
  </si>
  <si>
    <t>CDPT1001204.445</t>
  </si>
  <si>
    <t>CDPT1001426.668</t>
  </si>
  <si>
    <t>CDPT1001648.89</t>
  </si>
  <si>
    <t>CDPT10000.01-195.6</t>
  </si>
  <si>
    <t>CDPT10000.010.001</t>
  </si>
  <si>
    <t>CDPT10000.01204.445</t>
  </si>
  <si>
    <t>CDPT10000.01426.668</t>
  </si>
  <si>
    <t>CDPT10000.01648.89</t>
  </si>
  <si>
    <t>CDPT10000.1-195.6</t>
  </si>
  <si>
    <t>CDPT10000.10.001</t>
  </si>
  <si>
    <t>CDPT10000.1204.445</t>
  </si>
  <si>
    <t>CDPT10000.1426.668</t>
  </si>
  <si>
    <t>CDPT10000.1648.89</t>
  </si>
  <si>
    <t>CDPT10001-195.6</t>
  </si>
  <si>
    <t>CDPT100010.001</t>
  </si>
  <si>
    <t>CDPT10001204.445</t>
  </si>
  <si>
    <t>CDPT10001426.668</t>
  </si>
  <si>
    <t>CDPT10001648.89</t>
  </si>
  <si>
    <t>FDE0.1-454</t>
  </si>
  <si>
    <t>FDE0.1300.001</t>
  </si>
  <si>
    <t>FDE0.11100.001</t>
  </si>
  <si>
    <t>FDE1-454</t>
  </si>
  <si>
    <t>FDE1300.001</t>
  </si>
  <si>
    <t>FDE11100.001</t>
  </si>
  <si>
    <t>FDJ0.1500</t>
  </si>
  <si>
    <t>FDJ0.11350.001</t>
  </si>
  <si>
    <t>FDJ1500</t>
  </si>
  <si>
    <t>FDJ11350.001</t>
  </si>
  <si>
    <t>FDK0.1-454</t>
  </si>
  <si>
    <t>FDK0.1-400</t>
  </si>
  <si>
    <t>FDK0.1500</t>
  </si>
  <si>
    <t>FDK0.11500.001</t>
  </si>
  <si>
    <t>FDK1-454</t>
  </si>
  <si>
    <t>FDK1-400</t>
  </si>
  <si>
    <t>FDK1500</t>
  </si>
  <si>
    <t>FDK11500.001</t>
  </si>
  <si>
    <t>FDN0.1-454</t>
  </si>
  <si>
    <t>FDN0.1-400</t>
  </si>
  <si>
    <t>FDN0.1-150</t>
  </si>
  <si>
    <t>FDN0.1700.001</t>
  </si>
  <si>
    <t>FDN0.11500.001</t>
  </si>
  <si>
    <t>FDN1-454</t>
  </si>
  <si>
    <t>FDN1-400</t>
  </si>
  <si>
    <t>FDN1-150</t>
  </si>
  <si>
    <t>FDN1700.001</t>
  </si>
  <si>
    <t>FDN11500.001</t>
  </si>
  <si>
    <t>FDR0.1-58</t>
  </si>
  <si>
    <t>FDR0.11100.001</t>
  </si>
  <si>
    <t>FDR0.12200.001</t>
  </si>
  <si>
    <t>FDR1-58</t>
  </si>
  <si>
    <t>FDR11100.001</t>
  </si>
  <si>
    <t>FDR12200.001</t>
  </si>
  <si>
    <t>FDS0.1-58</t>
  </si>
  <si>
    <t>FDS0.11100.001</t>
  </si>
  <si>
    <t>FDS0.12200.001</t>
  </si>
  <si>
    <t>FDS1-58</t>
  </si>
  <si>
    <t>FDS11100.001</t>
  </si>
  <si>
    <t>FDS12200.001</t>
  </si>
  <si>
    <t>FDT0.1-454</t>
  </si>
  <si>
    <t>FDT0.1-400</t>
  </si>
  <si>
    <t>FDT0.1200</t>
  </si>
  <si>
    <t>FDT1-454</t>
  </si>
  <si>
    <t>FDT1-400</t>
  </si>
  <si>
    <t>FDT1200</t>
  </si>
  <si>
    <t>FDPT1000.01-320</t>
  </si>
  <si>
    <t>FDPT1000.0132.001</t>
  </si>
  <si>
    <t>FDPT1000.01400.001</t>
  </si>
  <si>
    <t>FDPT1000.01800.001</t>
  </si>
  <si>
    <t>FDPT1000.011200.001</t>
  </si>
  <si>
    <t>FDPT1000.1-320</t>
  </si>
  <si>
    <t>FDPT1000.132.001</t>
  </si>
  <si>
    <t>FDPT1000.1400.001</t>
  </si>
  <si>
    <t>FDPT1000.1800.001</t>
  </si>
  <si>
    <t>FDPT1000.11200.001</t>
  </si>
  <si>
    <t>FDPT1001-320</t>
  </si>
  <si>
    <t>FDPT100132.001</t>
  </si>
  <si>
    <t>FDPT1001400.001</t>
  </si>
  <si>
    <t>FDPT1001800.001</t>
  </si>
  <si>
    <t>FDPT10011200.001</t>
  </si>
  <si>
    <t>FDPT10000.01-320</t>
  </si>
  <si>
    <t>FDPT10000.0132.001</t>
  </si>
  <si>
    <t>FDPT10000.01400.001</t>
  </si>
  <si>
    <t>FDPT10000.01800.001</t>
  </si>
  <si>
    <t>FDPT10000.011200.001</t>
  </si>
  <si>
    <t>FDPT10000.1-320</t>
  </si>
  <si>
    <t>FDPT10000.132.001</t>
  </si>
  <si>
    <t>FDPT10000.1400.001</t>
  </si>
  <si>
    <t>FDPT10000.1800.001</t>
  </si>
  <si>
    <t>FDPT10000.11200.001</t>
  </si>
  <si>
    <t>FDPT10001-320</t>
  </si>
  <si>
    <t>FDPT1000132.001</t>
  </si>
  <si>
    <t>FDPT10001400.001</t>
  </si>
  <si>
    <t>FDPT10001800.001</t>
  </si>
  <si>
    <t>FDPT100011200.001</t>
  </si>
  <si>
    <t>Removed exception for Hz over 50</t>
  </si>
  <si>
    <t>DCW0.00000000010</t>
  </si>
  <si>
    <t>DCW</t>
  </si>
  <si>
    <t>DCW0.0000000010</t>
  </si>
  <si>
    <t>DCW0.000000010</t>
  </si>
  <si>
    <t>DCW0.00000010</t>
  </si>
  <si>
    <t>DCW0.0000010</t>
  </si>
  <si>
    <t>DCW0.000010</t>
  </si>
  <si>
    <t>DCW0.00010</t>
  </si>
  <si>
    <t>DCW0.0010</t>
  </si>
  <si>
    <t>DCW0.010</t>
  </si>
  <si>
    <t>DCW0.000000010.000109</t>
  </si>
  <si>
    <t>DCW0.00000010.000109</t>
  </si>
  <si>
    <t>DCW0.0000010.000109</t>
  </si>
  <si>
    <t>DCW0.000010.000109</t>
  </si>
  <si>
    <t>DCW0.00010.000109</t>
  </si>
  <si>
    <t>DCW0.00000010.00109</t>
  </si>
  <si>
    <t>DCW0.0000010.00109</t>
  </si>
  <si>
    <t>DCW0.000010.00109</t>
  </si>
  <si>
    <t>DCW0.00010.00109</t>
  </si>
  <si>
    <t>DCW0.0010.00109</t>
  </si>
  <si>
    <t>DCW0.0000010.0109</t>
  </si>
  <si>
    <t>DCW0.000010.0109</t>
  </si>
  <si>
    <t>DCW0.00010.0109</t>
  </si>
  <si>
    <t>DCW0.0010.0109</t>
  </si>
  <si>
    <t>DCW0.010.0109</t>
  </si>
  <si>
    <t>DCW0.000010.109</t>
  </si>
  <si>
    <t>DCW0.00010.109</t>
  </si>
  <si>
    <t>DCW0.0010.109</t>
  </si>
  <si>
    <t>DCW0.010.109</t>
  </si>
  <si>
    <t>DCW0.10.109</t>
  </si>
  <si>
    <t>DCW0.00011.09</t>
  </si>
  <si>
    <t>DCW0.0011.09</t>
  </si>
  <si>
    <t>DCW0.011.09</t>
  </si>
  <si>
    <t>DCW0.11.09</t>
  </si>
  <si>
    <t>DCW11.09</t>
  </si>
  <si>
    <t>DCW0.00110.9</t>
  </si>
  <si>
    <t>DCW0.0110.9</t>
  </si>
  <si>
    <t>DCW0.110.9</t>
  </si>
  <si>
    <t>DCW110.9</t>
  </si>
  <si>
    <t>DCW1010.9</t>
  </si>
  <si>
    <t>DCW0.001109</t>
  </si>
  <si>
    <t>DCW0.01109</t>
  </si>
  <si>
    <t>DCW0.1109</t>
  </si>
  <si>
    <t>DCW1109</t>
  </si>
  <si>
    <t>DCW10109</t>
  </si>
  <si>
    <t>DCW0.01330</t>
  </si>
  <si>
    <t>DCW0.1330</t>
  </si>
  <si>
    <t>DCW1330</t>
  </si>
  <si>
    <t>DCW10330</t>
  </si>
  <si>
    <t>DCW100330</t>
  </si>
  <si>
    <t>DCW103000</t>
  </si>
  <si>
    <t>DCW1003000</t>
  </si>
  <si>
    <t>DCW10003000</t>
  </si>
  <si>
    <t>DCW100003000</t>
  </si>
  <si>
    <t>DCW1000003000</t>
  </si>
  <si>
    <t>DCW1011000</t>
  </si>
  <si>
    <t>DCW10011000</t>
  </si>
  <si>
    <t>DCW100011000</t>
  </si>
  <si>
    <t>DCW1000011000</t>
  </si>
  <si>
    <t>DCW10000011000</t>
  </si>
  <si>
    <t>ACW0.00000000010</t>
  </si>
  <si>
    <t>ACW</t>
  </si>
  <si>
    <t>ACW0.0000000010</t>
  </si>
  <si>
    <t>ACW0.000000010</t>
  </si>
  <si>
    <t>ACW0.00000010</t>
  </si>
  <si>
    <t>ACW0.0000010</t>
  </si>
  <si>
    <t>ACW0.0000000010.0000109</t>
  </si>
  <si>
    <t>ACW0.000000010.0000109</t>
  </si>
  <si>
    <t>ACW0.00000010.0000109</t>
  </si>
  <si>
    <t>ACW0.0000010.0000109</t>
  </si>
  <si>
    <t>ACW0.000010.0000109</t>
  </si>
  <si>
    <t>ACW0.000000010.000109</t>
  </si>
  <si>
    <t>ACW0.00000010.000109</t>
  </si>
  <si>
    <t>ACW0.0000010.000109</t>
  </si>
  <si>
    <t>ACW0.000010.000109</t>
  </si>
  <si>
    <t>ACW0.00010.000109</t>
  </si>
  <si>
    <t>ACW0.00000010.00109</t>
  </si>
  <si>
    <t>ACW0.0000010.00109</t>
  </si>
  <si>
    <t>ACW0.000010.00109</t>
  </si>
  <si>
    <t>ACW0.00010.00109</t>
  </si>
  <si>
    <t>ACW0.0010.00109</t>
  </si>
  <si>
    <t>ACW0.0000010.0109</t>
  </si>
  <si>
    <t>ACW0.000010.0109</t>
  </si>
  <si>
    <t>ACW0.00010.0109</t>
  </si>
  <si>
    <t>ACW0.0010.0109</t>
  </si>
  <si>
    <t>ACW0.010.0109</t>
  </si>
  <si>
    <t>ACW0.000010.109</t>
  </si>
  <si>
    <t>ACW0.00010.109</t>
  </si>
  <si>
    <t>ACW0.0010.109</t>
  </si>
  <si>
    <t>ACW0.010.109</t>
  </si>
  <si>
    <t>ACW0.10.109</t>
  </si>
  <si>
    <t>ACW0.00011.09</t>
  </si>
  <si>
    <t>ACW0.0011.09</t>
  </si>
  <si>
    <t>ACW0.011.09</t>
  </si>
  <si>
    <t>ACW0.11.09</t>
  </si>
  <si>
    <t>ACW11.09</t>
  </si>
  <si>
    <t>ACW0.00110.9</t>
  </si>
  <si>
    <t>ACW0.0110.9</t>
  </si>
  <si>
    <t>ACW0.110.9</t>
  </si>
  <si>
    <t>ACW110.9</t>
  </si>
  <si>
    <t>ACW1010.9</t>
  </si>
  <si>
    <t>ACW0.01109</t>
  </si>
  <si>
    <t>ACW0.1109</t>
  </si>
  <si>
    <t>ACW1109</t>
  </si>
  <si>
    <t>ACW10109</t>
  </si>
  <si>
    <t>ACW0.01363</t>
  </si>
  <si>
    <t>ACW0.1363</t>
  </si>
  <si>
    <t>ACW1363</t>
  </si>
  <si>
    <t>ACW10363</t>
  </si>
  <si>
    <t>ACW100363</t>
  </si>
  <si>
    <t>ACW0.1990</t>
  </si>
  <si>
    <t>ACW1990</t>
  </si>
  <si>
    <t>ACW10990</t>
  </si>
  <si>
    <t>ACW100990</t>
  </si>
  <si>
    <t>ACW1000990</t>
  </si>
  <si>
    <t>ACW0.13630</t>
  </si>
  <si>
    <t>ACW13630</t>
  </si>
  <si>
    <t>ACW103630</t>
  </si>
  <si>
    <t>ACW1003630</t>
  </si>
  <si>
    <t>ACW10003630</t>
  </si>
  <si>
    <t>ACW0.111200</t>
  </si>
  <si>
    <t>ACW111200</t>
  </si>
  <si>
    <t>ACW1011200</t>
  </si>
  <si>
    <t>ACW10011200</t>
  </si>
  <si>
    <t>ACW100011200</t>
  </si>
  <si>
    <t>Watts</t>
  </si>
  <si>
    <t>WDC</t>
  </si>
  <si>
    <t>WAC</t>
  </si>
  <si>
    <t>Frequency0.0000010</t>
  </si>
  <si>
    <t>Frequency0.000010.12</t>
  </si>
  <si>
    <t>Frequency0.00011.2</t>
  </si>
  <si>
    <t>Frequency0.00112</t>
  </si>
  <si>
    <t>Frequency0.01120</t>
  </si>
  <si>
    <t>Frequency0.11200</t>
  </si>
  <si>
    <t>DCV0.0011000</t>
  </si>
  <si>
    <t>DCV0.011000</t>
  </si>
  <si>
    <t>DCV0.11000</t>
  </si>
  <si>
    <t>DCV11000</t>
  </si>
  <si>
    <t>DCV101000</t>
  </si>
  <si>
    <t>DCA0.000120.5</t>
  </si>
  <si>
    <t>DCA0.00120.5</t>
  </si>
  <si>
    <t>DCA0.0120.5</t>
  </si>
  <si>
    <t>DCA0.120.5</t>
  </si>
  <si>
    <t>DCA 10 turn0.01205</t>
  </si>
  <si>
    <t>DCA 10 turn0.1205</t>
  </si>
  <si>
    <t>DCA 10 turn1205</t>
  </si>
  <si>
    <t>DCA 10 turn10205</t>
  </si>
  <si>
    <t>DCA 10 turn100205</t>
  </si>
  <si>
    <t>DCA 20 turn0.01410</t>
  </si>
  <si>
    <t>DCA 20 turn0.1410</t>
  </si>
  <si>
    <t>DCA 20 turn1410</t>
  </si>
  <si>
    <t>DCA 20 turn10410</t>
  </si>
  <si>
    <t>DCA 20 turn100410</t>
  </si>
  <si>
    <t>DCA 50 turn0.011025</t>
  </si>
  <si>
    <t>DCA 50 turn0.11025</t>
  </si>
  <si>
    <t>DCA 50 turn11025</t>
  </si>
  <si>
    <t>DCA 50 turn101025</t>
  </si>
  <si>
    <t>DCA 50 turn1001025</t>
  </si>
  <si>
    <t>Resistance101100000</t>
  </si>
  <si>
    <t>Resistance1001100000</t>
  </si>
  <si>
    <t>Resistance10001100000</t>
  </si>
  <si>
    <t>Resistance100001100000</t>
  </si>
  <si>
    <t>ACV0.0000010500</t>
  </si>
  <si>
    <t>ACV0.000010500</t>
  </si>
  <si>
    <t>ACV0.00010500</t>
  </si>
  <si>
    <t>ACV0.0010500</t>
  </si>
  <si>
    <t>ACV0.010500</t>
  </si>
  <si>
    <t>ACV0.10500</t>
  </si>
  <si>
    <t>ACV10500</t>
  </si>
  <si>
    <t>ACV0.0000010.033500</t>
  </si>
  <si>
    <t>ACV0.000010.033500</t>
  </si>
  <si>
    <t>ACV0.00010.033500</t>
  </si>
  <si>
    <t>ACV0.0010.033500</t>
  </si>
  <si>
    <t>ACV0.010.033500</t>
  </si>
  <si>
    <t>ACV0.000010.33500</t>
  </si>
  <si>
    <t>ACV0.00010.33500</t>
  </si>
  <si>
    <t>ACV0.0010.33500</t>
  </si>
  <si>
    <t>ACV0.010.33500</t>
  </si>
  <si>
    <t>ACV0.10.33500</t>
  </si>
  <si>
    <t>ACV0.00013.3500</t>
  </si>
  <si>
    <t>ACV0.0013.3500</t>
  </si>
  <si>
    <t>ACV0.013.3500</t>
  </si>
  <si>
    <t>ACV0.13.3500</t>
  </si>
  <si>
    <t>ACV13.3500</t>
  </si>
  <si>
    <t>ACV0.001330.01</t>
  </si>
  <si>
    <t>ACV0.01330.01</t>
  </si>
  <si>
    <t>ACV0.1330.01</t>
  </si>
  <si>
    <t>ACV1330.01</t>
  </si>
  <si>
    <t>ACV10330.01</t>
  </si>
  <si>
    <t>ACV0.00133100</t>
  </si>
  <si>
    <t>ACV0.0133100</t>
  </si>
  <si>
    <t>ACV0.133100</t>
  </si>
  <si>
    <t>ACV133100</t>
  </si>
  <si>
    <t>ACV1033100</t>
  </si>
  <si>
    <t>Frequency0.12000</t>
  </si>
  <si>
    <t>Frequency12000</t>
  </si>
  <si>
    <t>Frequency102000</t>
  </si>
  <si>
    <t>Frequency1002000</t>
  </si>
  <si>
    <t>ACA0.00000001030</t>
  </si>
  <si>
    <t>ACA0.0000001030</t>
  </si>
  <si>
    <t>ACA0.000001030</t>
  </si>
  <si>
    <t>ACA0.00001030</t>
  </si>
  <si>
    <t>ACA0.0001030</t>
  </si>
  <si>
    <t>ACA0.001030</t>
  </si>
  <si>
    <t>ACA0.01030</t>
  </si>
  <si>
    <t>ACA0.1030</t>
  </si>
  <si>
    <t>ACA1030</t>
  </si>
  <si>
    <t>ACA10030</t>
  </si>
  <si>
    <t>ACA0.000000010.0003330</t>
  </si>
  <si>
    <t>ACA0.00000010.0003330</t>
  </si>
  <si>
    <t>ACA0.0000010.0003330</t>
  </si>
  <si>
    <t>ACA0.000010.0003330</t>
  </si>
  <si>
    <t>ACA0.00010.0003330</t>
  </si>
  <si>
    <t>ACA0.00010.003330</t>
  </si>
  <si>
    <t>ACA0.0000010.03330</t>
  </si>
  <si>
    <t>ACA0.000010.03330</t>
  </si>
  <si>
    <t>ACA0.00010.03330</t>
  </si>
  <si>
    <t>ACA0.0010.03330</t>
  </si>
  <si>
    <t>ACA0.010.03330</t>
  </si>
  <si>
    <t>ACA0.000010.3310</t>
  </si>
  <si>
    <t>ACA0.00010.3310</t>
  </si>
  <si>
    <t>ACA0.0010.3310</t>
  </si>
  <si>
    <t>ACA0.010.3310</t>
  </si>
  <si>
    <t>ACA0.10.3310</t>
  </si>
  <si>
    <t>ACA0.000011.110</t>
  </si>
  <si>
    <t>ACA0.00011.110</t>
  </si>
  <si>
    <t>ACA0.0011.110</t>
  </si>
  <si>
    <t>ACA0.011.110</t>
  </si>
  <si>
    <t>ACA0.11.110</t>
  </si>
  <si>
    <t>ACA0.000135</t>
  </si>
  <si>
    <t>ACA0.00135</t>
  </si>
  <si>
    <t>ACA0.0135</t>
  </si>
  <si>
    <t>ACA0.135</t>
  </si>
  <si>
    <t>ACA135</t>
  </si>
  <si>
    <t>ACA0.0001115</t>
  </si>
  <si>
    <t>ACA0.001115</t>
  </si>
  <si>
    <t>ACA0.01115</t>
  </si>
  <si>
    <t>ACA0.1115</t>
  </si>
  <si>
    <t>ACA1115</t>
  </si>
  <si>
    <t>ACA 10 turn0.001110</t>
  </si>
  <si>
    <t>ACA 10 turn0.01110</t>
  </si>
  <si>
    <t>ACA 10 turn0.1110</t>
  </si>
  <si>
    <t>ACA 10 turn1110</t>
  </si>
  <si>
    <t>ACA 10 turn10110</t>
  </si>
  <si>
    <t>ACA 10 turn0.0011110</t>
  </si>
  <si>
    <t>ACA 10 turn0.011110</t>
  </si>
  <si>
    <t>ACA 10 turn0.11110</t>
  </si>
  <si>
    <t>ACA 10 turn11110</t>
  </si>
  <si>
    <t>ACA 10 turn101110</t>
  </si>
  <si>
    <t>ACA 10 turn0.01305</t>
  </si>
  <si>
    <t>ACA 10 turn0.1305</t>
  </si>
  <si>
    <t>ACA 10 turn1305</t>
  </si>
  <si>
    <t>ACA 10 turn10305</t>
  </si>
  <si>
    <t>ACA 10 turn100305</t>
  </si>
  <si>
    <t>ACA 10 turn0.011105</t>
  </si>
  <si>
    <t>ACA 10 turn0.11105</t>
  </si>
  <si>
    <t>ACA 10 turn11105</t>
  </si>
  <si>
    <t>ACA 10 turn101105</t>
  </si>
  <si>
    <t>ACA 10 turn1001105</t>
  </si>
  <si>
    <t>ACA 20 turn0.0012210</t>
  </si>
  <si>
    <t>ACA 20 turn0.012210</t>
  </si>
  <si>
    <t>ACA 20 turn0.12210</t>
  </si>
  <si>
    <t>ACA 20 turn12210</t>
  </si>
  <si>
    <t>ACA 20 turn102210</t>
  </si>
  <si>
    <t>ACA 20 turn0.01605</t>
  </si>
  <si>
    <t>ACA 20 turn0.1605</t>
  </si>
  <si>
    <t>ACA 20 turn1605</t>
  </si>
  <si>
    <t>ACA 20 turn10605</t>
  </si>
  <si>
    <t>ACA 20 turn100605</t>
  </si>
  <si>
    <t>ACA 20 turn0.012205</t>
  </si>
  <si>
    <t>ACA 20 turn0.12205</t>
  </si>
  <si>
    <t>ACA 20 turn12205</t>
  </si>
  <si>
    <t>ACA 20 turn102205</t>
  </si>
  <si>
    <t>ACA 20 turn1002205</t>
  </si>
  <si>
    <t>ACA 50 turn0.0015510</t>
  </si>
  <si>
    <t>ACA 50 turn0.015510</t>
  </si>
  <si>
    <t>ACA 50 turn0.15510</t>
  </si>
  <si>
    <t>ACA 50 turn15510</t>
  </si>
  <si>
    <t>ACA 50 turn105510</t>
  </si>
  <si>
    <t>ACA 50 turn1005510</t>
  </si>
  <si>
    <t>ACA 50 turn0.011505</t>
  </si>
  <si>
    <t>ACA 50 turn0.11505</t>
  </si>
  <si>
    <t>ACA 50 turn11505</t>
  </si>
  <si>
    <t>ACA 50 turn101505</t>
  </si>
  <si>
    <t>ACA 50 turn1001505</t>
  </si>
  <si>
    <t>ACA 50 turn0.015501</t>
  </si>
  <si>
    <t>ACA 50 turn0.15501</t>
  </si>
  <si>
    <t>ACA 50 turn15501</t>
  </si>
  <si>
    <t>ACA 50 turn105501</t>
  </si>
  <si>
    <t>Capacitance0.01110</t>
  </si>
  <si>
    <t>Capacitance0.1110</t>
  </si>
  <si>
    <t>Capacitance1110</t>
  </si>
  <si>
    <t>Capacitance10110</t>
  </si>
  <si>
    <t>CDE0.11000</t>
  </si>
  <si>
    <t>CDE11000</t>
  </si>
  <si>
    <t>CDJ0.11200</t>
  </si>
  <si>
    <t>CDJ11200</t>
  </si>
  <si>
    <t>CDK0.11372</t>
  </si>
  <si>
    <t>CDK11372</t>
  </si>
  <si>
    <t>CDN0.11300</t>
  </si>
  <si>
    <t>CDN11300</t>
  </si>
  <si>
    <t>CDR0.11767</t>
  </si>
  <si>
    <t>CDR11767</t>
  </si>
  <si>
    <t>CDS0.11767</t>
  </si>
  <si>
    <t>CDS11767</t>
  </si>
  <si>
    <t>CDT0.1400</t>
  </si>
  <si>
    <t>CDT1400</t>
  </si>
  <si>
    <t>CDPT1000.1800</t>
  </si>
  <si>
    <t>CDPT1001800</t>
  </si>
  <si>
    <t>CDPT10000.1630</t>
  </si>
  <si>
    <t>CDPT10001630</t>
  </si>
  <si>
    <t>FDE0.11832</t>
  </si>
  <si>
    <t>FDE11832</t>
  </si>
  <si>
    <t>FDJ0.12192</t>
  </si>
  <si>
    <t>FDJ12192</t>
  </si>
  <si>
    <t>FDK0.12500</t>
  </si>
  <si>
    <t>FDK12500</t>
  </si>
  <si>
    <t>FDN0.12372</t>
  </si>
  <si>
    <t>FDN12372</t>
  </si>
  <si>
    <t>FDR0.13213</t>
  </si>
  <si>
    <t>FDR13213</t>
  </si>
  <si>
    <t>FDS0.13213</t>
  </si>
  <si>
    <t>FDS13213</t>
  </si>
  <si>
    <t>FDT0.1752</t>
  </si>
  <si>
    <t>FDT1752</t>
  </si>
  <si>
    <t>FDPT1000.11472</t>
  </si>
  <si>
    <t>FDPT10011472</t>
  </si>
  <si>
    <t>FDPT10000.11166</t>
  </si>
  <si>
    <t>FDPT100011166</t>
  </si>
  <si>
    <t>DCW1024500</t>
  </si>
  <si>
    <t>DCW10024500</t>
  </si>
  <si>
    <t>DCW100024500</t>
  </si>
  <si>
    <t>DCW1000024500</t>
  </si>
  <si>
    <t>DCW10000024500</t>
  </si>
  <si>
    <t>ACW0.120900</t>
  </si>
  <si>
    <t>ACW120900</t>
  </si>
  <si>
    <t>ACW1020900</t>
  </si>
  <si>
    <t>ACW10020900</t>
  </si>
  <si>
    <t>ACW100020900</t>
  </si>
  <si>
    <t>ACV0.00133010</t>
  </si>
  <si>
    <t>ACV0.0133010</t>
  </si>
  <si>
    <t>ACV0.133010</t>
  </si>
  <si>
    <t>ACV133010</t>
  </si>
  <si>
    <t>ACV1033010</t>
  </si>
  <si>
    <t>DCV0.000000010</t>
  </si>
  <si>
    <t>DCV0.000000010.1</t>
  </si>
  <si>
    <t>DCV0.00000110</t>
  </si>
  <si>
    <t>DCV0.00001100</t>
  </si>
  <si>
    <t>ACV0.0101000</t>
  </si>
  <si>
    <t>ACV0.101000</t>
  </si>
  <si>
    <t>ACV101000</t>
  </si>
  <si>
    <t>ACV0.0104000</t>
  </si>
  <si>
    <t>ACV0.104000</t>
  </si>
  <si>
    <t>ACV104000</t>
  </si>
  <si>
    <t>ACA0.0000100.001</t>
  </si>
  <si>
    <t>ACA0.000100.001</t>
  </si>
  <si>
    <t>ACA0.00100.001</t>
  </si>
  <si>
    <t>ACA0.0100.001</t>
  </si>
  <si>
    <t>ACA0.100.001</t>
  </si>
  <si>
    <t>ACA100.001</t>
  </si>
  <si>
    <t>Frequency0.0000000010</t>
  </si>
  <si>
    <t>Frequency0.000000010</t>
  </si>
  <si>
    <t>Frequency0.00000010</t>
  </si>
  <si>
    <t>Frequency100</t>
  </si>
  <si>
    <t>Converted</t>
  </si>
  <si>
    <t>Uncert</t>
  </si>
  <si>
    <t>Tolerance</t>
  </si>
  <si>
    <t>Hi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</si>
</sst>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"/>
  </numFmts>
  <fonts count="30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55"/>
      <name val="Arial"/>
      <family val="2"/>
    </font>
    <font>
      <b/>
      <u/>
      <sz val="12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indexed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00B050"/>
      <name val="Segoe U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3" borderId="9" xfId="0" applyFont="1" applyFill="1" applyBorder="1"/>
    <xf numFmtId="0" fontId="8" fillId="3" borderId="0" xfId="0" applyFont="1" applyFill="1" applyBorder="1" applyAlignment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/>
    <xf numFmtId="0" fontId="0" fillId="4" borderId="0" xfId="0" applyFill="1"/>
    <xf numFmtId="0" fontId="4" fillId="4" borderId="0" xfId="0" applyFont="1" applyFill="1" applyAlignment="1">
      <alignment horizontal="right"/>
    </xf>
    <xf numFmtId="0" fontId="0" fillId="4" borderId="0" xfId="0" applyFill="1" applyAlignment="1"/>
    <xf numFmtId="0" fontId="0" fillId="4" borderId="0" xfId="0" applyFill="1" applyBorder="1"/>
    <xf numFmtId="0" fontId="9" fillId="4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12" fillId="2" borderId="0" xfId="0" applyFont="1" applyFill="1" applyBorder="1" applyAlignment="1"/>
    <xf numFmtId="0" fontId="13" fillId="3" borderId="0" xfId="0" applyFont="1" applyFill="1" applyBorder="1" applyAlignment="1"/>
    <xf numFmtId="0" fontId="14" fillId="2" borderId="0" xfId="0" applyFont="1" applyFill="1" applyBorder="1"/>
    <xf numFmtId="0" fontId="0" fillId="2" borderId="0" xfId="0" applyFont="1" applyFill="1"/>
    <xf numFmtId="0" fontId="10" fillId="2" borderId="0" xfId="0" applyFont="1" applyFill="1" applyAlignment="1">
      <alignment horizontal="right"/>
    </xf>
    <xf numFmtId="164" fontId="9" fillId="2" borderId="13" xfId="0" applyNumberFormat="1" applyFont="1" applyFill="1" applyBorder="1" applyAlignment="1" applyProtection="1">
      <alignment horizontal="left"/>
      <protection locked="0"/>
    </xf>
    <xf numFmtId="164" fontId="9" fillId="2" borderId="0" xfId="0" applyNumberFormat="1" applyFont="1" applyFill="1" applyBorder="1" applyAlignment="1"/>
    <xf numFmtId="0" fontId="15" fillId="3" borderId="9" xfId="0" applyFont="1" applyFill="1" applyBorder="1" applyAlignment="1"/>
    <xf numFmtId="0" fontId="0" fillId="2" borderId="0" xfId="0" applyFill="1"/>
    <xf numFmtId="0" fontId="0" fillId="0" borderId="0" xfId="0" applyFont="1"/>
    <xf numFmtId="0" fontId="15" fillId="3" borderId="9" xfId="0" applyFont="1" applyFill="1" applyBorder="1" applyAlignment="1">
      <alignment horizontal="left"/>
    </xf>
    <xf numFmtId="0" fontId="16" fillId="4" borderId="0" xfId="0" applyFont="1" applyFill="1" applyAlignment="1">
      <alignment wrapText="1"/>
    </xf>
    <xf numFmtId="0" fontId="17" fillId="3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right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16" fillId="4" borderId="7" xfId="0" applyNumberFormat="1" applyFont="1" applyFill="1" applyBorder="1"/>
    <xf numFmtId="0" fontId="16" fillId="4" borderId="9" xfId="0" applyFont="1" applyFill="1" applyBorder="1" applyAlignment="1">
      <alignment horizontal="right"/>
    </xf>
    <xf numFmtId="0" fontId="16" fillId="4" borderId="9" xfId="0" applyFont="1" applyFill="1" applyBorder="1" applyAlignment="1">
      <alignment horizontal="left"/>
    </xf>
    <xf numFmtId="49" fontId="16" fillId="4" borderId="2" xfId="0" applyNumberFormat="1" applyFont="1" applyFill="1" applyBorder="1"/>
    <xf numFmtId="0" fontId="20" fillId="6" borderId="0" xfId="0" applyNumberFormat="1" applyFont="1" applyFill="1"/>
    <xf numFmtId="0" fontId="0" fillId="6" borderId="0" xfId="0" applyFill="1"/>
    <xf numFmtId="0" fontId="20" fillId="6" borderId="9" xfId="0" applyFont="1" applyFill="1" applyBorder="1"/>
    <xf numFmtId="0" fontId="9" fillId="3" borderId="9" xfId="0" applyNumberFormat="1" applyFont="1" applyFill="1" applyBorder="1"/>
    <xf numFmtId="0" fontId="0" fillId="5" borderId="15" xfId="0" applyFill="1" applyBorder="1" applyProtection="1">
      <protection locked="0"/>
    </xf>
    <xf numFmtId="49" fontId="0" fillId="5" borderId="16" xfId="0" applyNumberFormat="1" applyFill="1" applyBorder="1" applyAlignment="1" applyProtection="1">
      <alignment horizontal="center"/>
      <protection locked="0"/>
    </xf>
    <xf numFmtId="49" fontId="0" fillId="5" borderId="17" xfId="0" applyNumberFormat="1" applyFill="1" applyBorder="1" applyAlignment="1" applyProtection="1">
      <alignment horizontal="center"/>
      <protection locked="0"/>
    </xf>
    <xf numFmtId="49" fontId="0" fillId="5" borderId="18" xfId="0" applyNumberFormat="1" applyFill="1" applyBorder="1" applyAlignment="1" applyProtection="1">
      <alignment horizontal="center"/>
      <protection locked="0"/>
    </xf>
    <xf numFmtId="0" fontId="16" fillId="4" borderId="7" xfId="0" applyFont="1" applyFill="1" applyBorder="1"/>
    <xf numFmtId="0" fontId="16" fillId="4" borderId="2" xfId="0" applyNumberFormat="1" applyFont="1" applyFill="1" applyBorder="1" applyAlignment="1"/>
    <xf numFmtId="0" fontId="16" fillId="4" borderId="7" xfId="0" applyNumberFormat="1" applyFont="1" applyFill="1" applyBorder="1" applyAlignment="1"/>
    <xf numFmtId="49" fontId="9" fillId="4" borderId="7" xfId="0" applyNumberFormat="1" applyFont="1" applyFill="1" applyBorder="1" applyAlignment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/>
    <xf numFmtId="0" fontId="2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2" fillId="0" borderId="2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/>
    <xf numFmtId="0" fontId="0" fillId="8" borderId="9" xfId="0" quotePrefix="1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3" fillId="0" borderId="0" xfId="0" applyFont="1" applyFill="1" applyAlignment="1">
      <alignment horizontal="center"/>
    </xf>
    <xf numFmtId="49" fontId="3" fillId="0" borderId="0" xfId="0" applyNumberFormat="1" applyFont="1" applyFill="1"/>
    <xf numFmtId="0" fontId="2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0" xfId="0" applyFill="1" applyBorder="1" applyAlignment="1"/>
    <xf numFmtId="0" fontId="23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right"/>
    </xf>
    <xf numFmtId="0" fontId="23" fillId="0" borderId="0" xfId="0" applyFont="1" applyFill="1" applyBorder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13" fillId="0" borderId="0" xfId="0" applyNumberFormat="1" applyFont="1" applyFill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13" fillId="0" borderId="6" xfId="0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25" fillId="0" borderId="0" xfId="0" applyFont="1" applyFill="1"/>
    <xf numFmtId="0" fontId="25" fillId="0" borderId="0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0" quotePrefix="1" applyFont="1" applyFill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ont="1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22" xfId="0" applyFont="1" applyFill="1" applyBorder="1" applyAlignment="1">
      <alignment horizontal="left"/>
    </xf>
    <xf numFmtId="0" fontId="9" fillId="0" borderId="22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center"/>
    </xf>
    <xf numFmtId="0" fontId="0" fillId="0" borderId="22" xfId="0" quotePrefix="1" applyFont="1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/>
    <xf numFmtId="0" fontId="13" fillId="7" borderId="0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6" fillId="7" borderId="0" xfId="0" applyFont="1" applyFill="1"/>
    <xf numFmtId="0" fontId="26" fillId="7" borderId="0" xfId="0" applyFont="1" applyFill="1" applyAlignment="1">
      <alignment horizontal="center"/>
    </xf>
    <xf numFmtId="0" fontId="26" fillId="7" borderId="0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2" fontId="0" fillId="0" borderId="0" xfId="0" applyNumberFormat="1" applyFill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20" fillId="6" borderId="0" xfId="0" applyNumberFormat="1" applyFont="1" applyFill="1" applyBorder="1"/>
    <xf numFmtId="0" fontId="0" fillId="6" borderId="0" xfId="0" applyFill="1" applyBorder="1"/>
    <xf numFmtId="0" fontId="0" fillId="0" borderId="0" xfId="0" applyBorder="1"/>
    <xf numFmtId="0" fontId="0" fillId="4" borderId="0" xfId="0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4" borderId="0" xfId="0" applyFont="1" applyFill="1" applyBorder="1"/>
    <xf numFmtId="0" fontId="0" fillId="4" borderId="7" xfId="0" applyFill="1" applyBorder="1"/>
    <xf numFmtId="49" fontId="0" fillId="4" borderId="0" xfId="0" applyNumberFormat="1" applyFill="1" applyBorder="1"/>
    <xf numFmtId="0" fontId="9" fillId="4" borderId="7" xfId="0" applyFont="1" applyFill="1" applyBorder="1"/>
    <xf numFmtId="0" fontId="16" fillId="4" borderId="0" xfId="0" applyFont="1" applyFill="1" applyBorder="1" applyAlignment="1">
      <alignment wrapText="1"/>
    </xf>
    <xf numFmtId="0" fontId="0" fillId="10" borderId="9" xfId="0" applyFill="1" applyBorder="1"/>
    <xf numFmtId="0" fontId="0" fillId="10" borderId="25" xfId="0" applyFill="1" applyBorder="1"/>
    <xf numFmtId="0" fontId="0" fillId="10" borderId="7" xfId="0" applyFill="1" applyBorder="1"/>
    <xf numFmtId="0" fontId="5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6" fillId="8" borderId="8" xfId="0" applyFont="1" applyFill="1" applyBorder="1" applyAlignment="1">
      <alignment horizontal="center" wrapText="1"/>
    </xf>
    <xf numFmtId="0" fontId="5" fillId="9" borderId="12" xfId="0" applyNumberFormat="1" applyFont="1" applyFill="1" applyBorder="1" applyAlignment="1" applyProtection="1">
      <alignment horizontal="left"/>
      <protection locked="0"/>
    </xf>
    <xf numFmtId="0" fontId="0" fillId="0" borderId="0" xfId="0" quotePrefix="1" applyFill="1"/>
    <xf numFmtId="0" fontId="16" fillId="8" borderId="1" xfId="0" applyFont="1" applyFill="1" applyBorder="1" applyAlignment="1">
      <alignment horizontal="center" wrapText="1"/>
    </xf>
    <xf numFmtId="0" fontId="0" fillId="8" borderId="7" xfId="0" quotePrefix="1" applyFill="1" applyBorder="1" applyAlignment="1">
      <alignment horizontal="center"/>
    </xf>
    <xf numFmtId="0" fontId="16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49" fontId="19" fillId="2" borderId="0" xfId="0" applyNumberFormat="1" applyFont="1" applyFill="1" applyBorder="1" applyAlignment="1" applyProtection="1">
      <alignment horizontal="center"/>
      <protection locked="0"/>
    </xf>
    <xf numFmtId="0" fontId="0" fillId="9" borderId="0" xfId="0" quotePrefix="1" applyFill="1" applyBorder="1" applyAlignment="1">
      <alignment horizontal="center"/>
    </xf>
    <xf numFmtId="0" fontId="0" fillId="8" borderId="0" xfId="0" applyFill="1" applyBorder="1" applyAlignment="1">
      <alignment horizontal="right"/>
    </xf>
    <xf numFmtId="0" fontId="18" fillId="8" borderId="0" xfId="0" applyFont="1" applyFill="1" applyBorder="1" applyAlignment="1">
      <alignment horizontal="center"/>
    </xf>
    <xf numFmtId="49" fontId="19" fillId="8" borderId="0" xfId="0" applyNumberFormat="1" applyFont="1" applyFill="1" applyBorder="1" applyAlignment="1" applyProtection="1">
      <alignment horizontal="center"/>
      <protection locked="0"/>
    </xf>
    <xf numFmtId="0" fontId="0" fillId="8" borderId="0" xfId="0" quotePrefix="1" applyFill="1" applyBorder="1" applyAlignment="1">
      <alignment horizontal="center"/>
    </xf>
    <xf numFmtId="0" fontId="0" fillId="8" borderId="0" xfId="0" applyFill="1" applyBorder="1" applyAlignment="1">
      <alignment horizontal="left"/>
    </xf>
    <xf numFmtId="14" fontId="0" fillId="0" borderId="0" xfId="0" applyNumberFormat="1" applyFill="1"/>
    <xf numFmtId="0" fontId="4" fillId="0" borderId="0" xfId="0" applyFont="1" applyFill="1"/>
    <xf numFmtId="14" fontId="0" fillId="0" borderId="0" xfId="0" applyNumberFormat="1" applyFill="1" applyAlignment="1">
      <alignment horizontal="right"/>
    </xf>
    <xf numFmtId="14" fontId="0" fillId="0" borderId="0" xfId="0" applyNumberFormat="1" applyFont="1" applyFill="1"/>
    <xf numFmtId="0" fontId="27" fillId="0" borderId="0" xfId="0" applyFont="1" applyFill="1"/>
    <xf numFmtId="0" fontId="27" fillId="0" borderId="0" xfId="0" applyFont="1"/>
    <xf numFmtId="0" fontId="0" fillId="2" borderId="0" xfId="0" applyNumberFormat="1" applyFill="1" applyBorder="1" applyAlignment="1">
      <alignment horizontal="center"/>
    </xf>
    <xf numFmtId="0" fontId="0" fillId="8" borderId="0" xfId="0" applyNumberFormat="1" applyFill="1" applyBorder="1" applyAlignment="1">
      <alignment horizontal="center"/>
    </xf>
    <xf numFmtId="49" fontId="9" fillId="4" borderId="9" xfId="0" applyNumberFormat="1" applyFont="1" applyFill="1" applyBorder="1"/>
    <xf numFmtId="0" fontId="20" fillId="6" borderId="0" xfId="0" applyFont="1" applyFill="1"/>
    <xf numFmtId="0" fontId="16" fillId="4" borderId="2" xfId="0" applyFont="1" applyFill="1" applyBorder="1" applyAlignment="1">
      <alignment horizontal="right"/>
    </xf>
    <xf numFmtId="0" fontId="16" fillId="4" borderId="7" xfId="0" applyFont="1" applyFill="1" applyBorder="1" applyAlignment="1">
      <alignment horizontal="left"/>
    </xf>
    <xf numFmtId="0" fontId="16" fillId="4" borderId="2" xfId="0" applyFont="1" applyFill="1" applyBorder="1"/>
    <xf numFmtId="49" fontId="9" fillId="4" borderId="7" xfId="0" applyNumberFormat="1" applyFont="1" applyFill="1" applyBorder="1"/>
    <xf numFmtId="0" fontId="18" fillId="2" borderId="0" xfId="0" quotePrefix="1" applyFont="1" applyFill="1" applyBorder="1" applyAlignment="1">
      <alignment horizontal="center"/>
    </xf>
    <xf numFmtId="0" fontId="28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16" fillId="4" borderId="0" xfId="0" applyFont="1" applyFill="1" applyAlignment="1">
      <alignment horizontal="right"/>
    </xf>
    <xf numFmtId="0" fontId="16" fillId="4" borderId="7" xfId="0" applyFont="1" applyFill="1" applyBorder="1" applyAlignment="1">
      <alignment horizontal="right"/>
    </xf>
    <xf numFmtId="0" fontId="0" fillId="2" borderId="14" xfId="0" applyFill="1" applyBorder="1" applyAlignment="1">
      <alignment horizontal="left"/>
    </xf>
    <xf numFmtId="0" fontId="9" fillId="0" borderId="0" xfId="0" applyFont="1"/>
    <xf numFmtId="0" fontId="0" fillId="0" borderId="0" xfId="0" quotePrefix="1" applyFill="1" applyAlignment="1">
      <alignment horizontal="left"/>
    </xf>
    <xf numFmtId="0" fontId="29" fillId="8" borderId="0" xfId="0" quotePrefix="1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28" fillId="8" borderId="1" xfId="0" applyFont="1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11" fillId="2" borderId="1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FF0000"/>
      </font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7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63" Type="http://schemas.openxmlformats.org/officeDocument/2006/relationships/sharedStrings" Target="sharedStrings.xml"/><Relationship Id="rId68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externalLink" Target="externalLinks/externalLink49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0.xml"/><Relationship Id="rId67" Type="http://schemas.openxmlformats.org/officeDocument/2006/relationships/customXml" Target="../customXml/item2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1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1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9" Type="http://schemas.openxmlformats.org/officeDocument/2006/relationships/externalLink" Target="externalLinks/externalLink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0</xdr:row>
      <xdr:rowOff>190500</xdr:rowOff>
    </xdr:from>
    <xdr:to>
      <xdr:col>21</xdr:col>
      <xdr:colOff>333375</xdr:colOff>
      <xdr:row>1</xdr:row>
      <xdr:rowOff>0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92650" y="190500"/>
          <a:ext cx="228600" cy="47625"/>
          <a:chOff x="708" y="11"/>
          <a:chExt cx="24" cy="5"/>
        </a:xfrm>
      </xdr:grpSpPr>
      <xdr:sp macro="" textlink="">
        <xdr:nvSpPr>
          <xdr:cNvPr id="3" name="Lin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304800</xdr:colOff>
      <xdr:row>0</xdr:row>
      <xdr:rowOff>209550</xdr:rowOff>
    </xdr:from>
    <xdr:to>
      <xdr:col>23</xdr:col>
      <xdr:colOff>533400</xdr:colOff>
      <xdr:row>0</xdr:row>
      <xdr:rowOff>209550</xdr:rowOff>
    </xdr:to>
    <xdr:sp macro="" textlink="">
      <xdr:nvSpPr>
        <xdr:cNvPr id="7" name="Lin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18888075" y="2095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304800</xdr:colOff>
      <xdr:row>0</xdr:row>
      <xdr:rowOff>104775</xdr:rowOff>
    </xdr:from>
    <xdr:to>
      <xdr:col>23</xdr:col>
      <xdr:colOff>533400</xdr:colOff>
      <xdr:row>0</xdr:row>
      <xdr:rowOff>152400</xdr:rowOff>
    </xdr:to>
    <xdr:grpSp>
      <xdr:nvGrpSpPr>
        <xdr:cNvPr id="9" name="Group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 bwMode="auto">
        <a:xfrm>
          <a:off x="18897600" y="104775"/>
          <a:ext cx="228600" cy="47625"/>
          <a:chOff x="708" y="11"/>
          <a:chExt cx="24" cy="5"/>
        </a:xfrm>
      </xdr:grpSpPr>
      <xdr:sp macro="" textlink="">
        <xdr:nvSpPr>
          <xdr:cNvPr id="10" name="Line 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Lin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95250</xdr:colOff>
      <xdr:row>1</xdr:row>
      <xdr:rowOff>57150</xdr:rowOff>
    </xdr:from>
    <xdr:to>
      <xdr:col>21</xdr:col>
      <xdr:colOff>323850</xdr:colOff>
      <xdr:row>1</xdr:row>
      <xdr:rowOff>57150</xdr:rowOff>
    </xdr:to>
    <xdr:sp macro="" textlink="">
      <xdr:nvSpPr>
        <xdr:cNvPr id="14" name="Lin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17030700" y="2952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0%20ACV%20Meas%20to%201000V,%20to%2020%20kHz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1%20ACV%20Meas%20to%201000V,%20to%2050%20kHz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2%20ACV%20Meas%20to%201000V,%20to%20100%20kHz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3%20ACV%20Gen%20to%2010mV,%20to%2040%20Hz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4%20ACV%20Gen%20to%2010mV,%20to%201%20kHz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5%20ACV%20Gen%20to%2010mV,%20to%2020%20kHz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6%20ACV%20Gen%20to%2010mV,%20to%2050%20kHz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7%20ACV%20Gen%20to%2010mV,%20to%20100%20kHz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8%20ACV%20Gen%20to%2010mV,%20to%20300%20kHz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49%20ACV%20Gen%20to%2010mV,%20to%201%20MHz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0%20ACV%20Gen%20to%20100mV,%20to%2040%20Hz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1%20ACV%20Gen%20to%20100mV,%20to%201%20kHz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2%20ACV%20Gen%20to%20100mV,%20to%2020%20kHz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3%20ACV%20Gen%20to%20100mV,%20to%2050%20kHz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4%20ACV%20Gen%20to%20100mV,%20to%20100%20kHz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5%20ACV%20Gen%20to%20100mV,%20to%20300%20kHz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6%20ACV%20Gen%20to%20100mV,%20to%201%20MHz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7%20ACV%20Gen%20to%201V,%20to%2040%20Hz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8%20ACV%20Gen%20to%201V,%20to%201%20kHz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59%20ACV%20Gen%20to%201V,%20to%2020%20kHz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0%20ACV%20Gen%20to%201V,%20to%2050%20kHz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1%20ACV%20Gen%20to%201V,%20to%20100%20kHz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2%20ACV%20Gen%20to%201V,%20to%20300%20kHz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3%20ACV%20Gen%20to%201V,%20to%201%20MHz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4%20ACV%20Gen%20to%2010V,%20to%2040%20Hz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5%20ACV%20Gen%20to%2010V,%20to%201%20kHz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6%20ACV%20Gen%20to%2010V,%20to%2020%20kHz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7%20ACV%20Gen%20to%2010V,%20to%2050%20kHz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8%20ACV%20Gen%20to%2010V,%20to%20100%20kHz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69%20ACV%20Gen%20to%2010V,%20to%20300%20kHz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0%20ACV%20Gen%20to%2010V,%20to%201%20MHz.xlsm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1%20ACV%20Gen%20to%2020V,%20to%2040%20Hz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2%20ACV%20Gen%20to%2020V,%20to%201%20kHz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3%20ACV%20Gen%20to%2020V,%20to%2020%20kHz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4%20ACV%20Gen%20to%2020V,%20to%2050%20kHz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5%20ACV%20Gen%20to%2020V,%20to%20100%20kHz.xlsm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6%20ACV%20Gen%20to%2020V,%20to%20300%20kHz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7%20ACV%20Gen%20to%2020V,%20to%201%20MHz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8%20ACV%20Gen%20to%20100V,%20to%2040%20Hz.xlsm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79%20ACV%20Gen%20to%20100V,%20to%201%20kHz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0%20ACV%20Gen%20to%20100V,%20to%2020%20kHz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1%20ACV%20Gen%20to%20100V,%20to%2050%20kHz.xlsm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2%20ACV%20Gen%20to%20100V,%20to%20100%20kHz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3%20ACV%20Gen%20to%20330V,%20to%2040%20Hz.xlsm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4%20ACV%20Gen%20to%20330V,%20to%201%20kHz.xlsm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5%20ACV%20Gen%20to%20330V,%20to%2020%20kHz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6%20ACV%20Gen%20to%20330V,%20to%2050%20kHz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7%20ACV%20Gen%20to%20330V,%20to%20100%20kHz.xlsm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8%20ACV%20Gen%20to%201000V,%20to%2040%20Hz.xlsm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89%20ACV%20Gen%20to%201000V,%20to%201%20kHz.xlsm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orter/Dropbox/Quality%20Management%20Shared%20Box/Uncertainties/MUG/3458A/3458A%20ACV/90%20ACV%20Gen%20to%201000V,%20to%2010%20kH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23.055</v>
          </cell>
          <cell r="AF3">
            <v>0.69386999999999999</v>
          </cell>
        </row>
        <row r="4">
          <cell r="AC4">
            <v>23</v>
          </cell>
          <cell r="AD4">
            <v>0.7</v>
          </cell>
          <cell r="AE4">
            <v>23.063000000000002</v>
          </cell>
          <cell r="AF4">
            <v>0.69386000000000003</v>
          </cell>
        </row>
        <row r="5">
          <cell r="AC5">
            <v>23</v>
          </cell>
          <cell r="AD5">
            <v>0.7</v>
          </cell>
          <cell r="AE5">
            <v>23.256</v>
          </cell>
          <cell r="AF5">
            <v>0.69369000000000003</v>
          </cell>
        </row>
        <row r="6">
          <cell r="AC6">
            <v>40.882999999999996</v>
          </cell>
          <cell r="AD6">
            <v>0.68211999999999995</v>
          </cell>
          <cell r="AE6">
            <v>41.184999999999995</v>
          </cell>
          <cell r="AF6">
            <v>0.67806</v>
          </cell>
        </row>
        <row r="7">
          <cell r="AC7">
            <v>547.47</v>
          </cell>
          <cell r="AD7">
            <v>0.37317</v>
          </cell>
          <cell r="AE7">
            <v>547.4</v>
          </cell>
          <cell r="AF7">
            <v>0.37309999999999999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1.4</v>
          </cell>
          <cell r="AE3">
            <v>22.895</v>
          </cell>
          <cell r="AF3">
            <v>1.3895999999999999</v>
          </cell>
        </row>
        <row r="4">
          <cell r="AC4">
            <v>23</v>
          </cell>
          <cell r="AD4">
            <v>1.4</v>
          </cell>
          <cell r="AE4">
            <v>22.896000000000001</v>
          </cell>
          <cell r="AF4">
            <v>1.3895999999999999</v>
          </cell>
        </row>
        <row r="5">
          <cell r="AC5">
            <v>23</v>
          </cell>
          <cell r="AD5">
            <v>1.4</v>
          </cell>
          <cell r="AE5">
            <v>23.007000000000001</v>
          </cell>
          <cell r="AF5">
            <v>1.3895</v>
          </cell>
        </row>
        <row r="6">
          <cell r="AC6">
            <v>33.01</v>
          </cell>
          <cell r="AD6">
            <v>1.39</v>
          </cell>
          <cell r="AE6">
            <v>33.875</v>
          </cell>
          <cell r="AF6">
            <v>1.3797999999999999</v>
          </cell>
        </row>
        <row r="7">
          <cell r="AC7">
            <v>496.92</v>
          </cell>
          <cell r="AD7">
            <v>1.0291999999999999</v>
          </cell>
          <cell r="AE7">
            <v>496.68</v>
          </cell>
          <cell r="AF7">
            <v>1.0293000000000001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3.5</v>
          </cell>
          <cell r="AE3">
            <v>23.116</v>
          </cell>
          <cell r="AF3">
            <v>3.4655999999999998</v>
          </cell>
        </row>
        <row r="4">
          <cell r="AC4">
            <v>23</v>
          </cell>
          <cell r="AD4">
            <v>3.5</v>
          </cell>
          <cell r="AE4">
            <v>23.117000000000001</v>
          </cell>
          <cell r="AF4">
            <v>3.4655999999999998</v>
          </cell>
        </row>
        <row r="5">
          <cell r="AC5">
            <v>23</v>
          </cell>
          <cell r="AD5">
            <v>3.5</v>
          </cell>
          <cell r="AE5">
            <v>23.153000000000002</v>
          </cell>
          <cell r="AF5">
            <v>3.4655999999999998</v>
          </cell>
        </row>
        <row r="6">
          <cell r="AC6">
            <v>24.483000000000001</v>
          </cell>
          <cell r="AD6">
            <v>3.4984999999999999</v>
          </cell>
          <cell r="AE6">
            <v>28.03</v>
          </cell>
          <cell r="AF6">
            <v>3.4611999999999998</v>
          </cell>
        </row>
        <row r="7">
          <cell r="AC7">
            <v>369.25</v>
          </cell>
          <cell r="AD7">
            <v>3.1671</v>
          </cell>
          <cell r="AE7">
            <v>368.87</v>
          </cell>
          <cell r="AF7">
            <v>3.1673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4.5</v>
          </cell>
          <cell r="AE3">
            <v>4.3849</v>
          </cell>
          <cell r="AN3">
            <v>310</v>
          </cell>
          <cell r="AO3">
            <v>312.12</v>
          </cell>
        </row>
        <row r="4">
          <cell r="AC4">
            <v>4.5</v>
          </cell>
          <cell r="AE4">
            <v>4.3853</v>
          </cell>
          <cell r="AN4">
            <v>312.15999999999997</v>
          </cell>
          <cell r="AO4">
            <v>312.11</v>
          </cell>
        </row>
        <row r="5">
          <cell r="AC5">
            <v>4.5</v>
          </cell>
          <cell r="AE5">
            <v>4.4226000000000001</v>
          </cell>
          <cell r="AN5">
            <v>310.77</v>
          </cell>
          <cell r="AO5">
            <v>310.57</v>
          </cell>
        </row>
        <row r="6">
          <cell r="AC6">
            <v>7.2505999999999995</v>
          </cell>
          <cell r="AE6">
            <v>7.2465999999999999</v>
          </cell>
          <cell r="AN6">
            <v>223.08</v>
          </cell>
          <cell r="AO6">
            <v>222.31</v>
          </cell>
        </row>
        <row r="7">
          <cell r="AC7">
            <v>57.902999999999999</v>
          </cell>
          <cell r="AE7">
            <v>57.900999999999996</v>
          </cell>
          <cell r="AN7">
            <v>32.603000000000002</v>
          </cell>
          <cell r="AO7">
            <v>32.044999999999995</v>
          </cell>
        </row>
        <row r="8">
          <cell r="AC8">
            <v>577.37</v>
          </cell>
          <cell r="AE8">
            <v>577.37</v>
          </cell>
          <cell r="AN8">
            <v>3.4481000000000002</v>
          </cell>
          <cell r="AO8">
            <v>3.2223999999999999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</v>
          </cell>
          <cell r="AE3">
            <v>2.9725000000000001</v>
          </cell>
          <cell r="AN3">
            <v>160</v>
          </cell>
          <cell r="AO3">
            <v>162.69</v>
          </cell>
        </row>
        <row r="4">
          <cell r="AC4">
            <v>3</v>
          </cell>
          <cell r="AE4">
            <v>2.9731000000000001</v>
          </cell>
          <cell r="AN4">
            <v>162.76</v>
          </cell>
          <cell r="AO4">
            <v>162.67000000000002</v>
          </cell>
        </row>
        <row r="5">
          <cell r="AC5">
            <v>3.0304000000000002</v>
          </cell>
          <cell r="AE5">
            <v>3.028</v>
          </cell>
          <cell r="AN5">
            <v>161.11000000000001</v>
          </cell>
          <cell r="AO5">
            <v>160.75</v>
          </cell>
        </row>
        <row r="6">
          <cell r="AC6">
            <v>6.4967999999999995</v>
          </cell>
          <cell r="AE6">
            <v>6.4923999999999999</v>
          </cell>
          <cell r="AN6">
            <v>89.968999999999994</v>
          </cell>
          <cell r="AO6">
            <v>88.921999999999997</v>
          </cell>
        </row>
        <row r="7">
          <cell r="AC7">
            <v>57.814</v>
          </cell>
          <cell r="AE7">
            <v>57.811999999999998</v>
          </cell>
          <cell r="AN7">
            <v>11.228999999999999</v>
          </cell>
          <cell r="AO7">
            <v>10.667</v>
          </cell>
        </row>
        <row r="8">
          <cell r="AC8">
            <v>577.36</v>
          </cell>
          <cell r="AE8">
            <v>577.36</v>
          </cell>
          <cell r="AN8">
            <v>1.2948</v>
          </cell>
          <cell r="AO8">
            <v>1.0690999999999999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3.1</v>
          </cell>
          <cell r="AE3">
            <v>3.0556000000000001</v>
          </cell>
          <cell r="AN3">
            <v>250</v>
          </cell>
          <cell r="AO3">
            <v>254.12</v>
          </cell>
        </row>
        <row r="4">
          <cell r="AC4">
            <v>3.1</v>
          </cell>
          <cell r="AE4">
            <v>3.0563000000000002</v>
          </cell>
          <cell r="AN4">
            <v>254.16</v>
          </cell>
          <cell r="AO4">
            <v>254.08999999999997</v>
          </cell>
        </row>
        <row r="5">
          <cell r="AC5">
            <v>3.1119000000000003</v>
          </cell>
          <cell r="AE5">
            <v>3.1096000000000004</v>
          </cell>
          <cell r="AN5">
            <v>251.96</v>
          </cell>
          <cell r="AO5">
            <v>251.7</v>
          </cell>
        </row>
        <row r="6">
          <cell r="AC6">
            <v>6.5335000000000001</v>
          </cell>
          <cell r="AE6">
            <v>6.5290999999999997</v>
          </cell>
          <cell r="AN6">
            <v>152.12</v>
          </cell>
          <cell r="AO6">
            <v>151.19</v>
          </cell>
        </row>
        <row r="7">
          <cell r="AC7">
            <v>57.817999999999998</v>
          </cell>
          <cell r="AE7">
            <v>57.815999999999995</v>
          </cell>
          <cell r="AN7">
            <v>19.599999999999998</v>
          </cell>
          <cell r="AO7">
            <v>19.039000000000001</v>
          </cell>
        </row>
        <row r="8">
          <cell r="AC8">
            <v>577.36</v>
          </cell>
          <cell r="AE8">
            <v>577.36</v>
          </cell>
          <cell r="AN8">
            <v>2.1354000000000002</v>
          </cell>
          <cell r="AO8">
            <v>1.9097000000000002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5.6</v>
          </cell>
          <cell r="AE3">
            <v>5.5358000000000001</v>
          </cell>
          <cell r="AN3">
            <v>840</v>
          </cell>
          <cell r="AO3">
            <v>839.05</v>
          </cell>
        </row>
        <row r="4">
          <cell r="AC4">
            <v>5.6</v>
          </cell>
          <cell r="AE4">
            <v>5.5362</v>
          </cell>
          <cell r="AN4">
            <v>839.02</v>
          </cell>
          <cell r="AO4">
            <v>839.03000000000009</v>
          </cell>
        </row>
        <row r="5">
          <cell r="AC5">
            <v>5.6</v>
          </cell>
          <cell r="AE5">
            <v>5.5655999999999999</v>
          </cell>
          <cell r="AN5">
            <v>837.24</v>
          </cell>
          <cell r="AO5">
            <v>837.27</v>
          </cell>
        </row>
        <row r="6">
          <cell r="AC6">
            <v>7.9955999999999996</v>
          </cell>
          <cell r="AE6">
            <v>7.9860999999999995</v>
          </cell>
          <cell r="AN6">
            <v>709.13</v>
          </cell>
          <cell r="AO6">
            <v>708.96</v>
          </cell>
        </row>
        <row r="7">
          <cell r="AC7">
            <v>58</v>
          </cell>
          <cell r="AE7">
            <v>57.994</v>
          </cell>
          <cell r="AN7">
            <v>140.31</v>
          </cell>
          <cell r="AO7">
            <v>139.69999999999999</v>
          </cell>
        </row>
        <row r="8">
          <cell r="AC8">
            <v>577.38</v>
          </cell>
          <cell r="AE8">
            <v>577.37</v>
          </cell>
          <cell r="AN8">
            <v>14.459</v>
          </cell>
          <cell r="AO8">
            <v>14.200000000000001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8.7999999999999989</v>
          </cell>
          <cell r="AE3">
            <v>8.3102999999999998</v>
          </cell>
          <cell r="AN3">
            <v>5100</v>
          </cell>
          <cell r="AO3">
            <v>5147.5</v>
          </cell>
        </row>
        <row r="4">
          <cell r="AC4">
            <v>8.7999999999999989</v>
          </cell>
          <cell r="AE4">
            <v>8.3102999999999998</v>
          </cell>
          <cell r="AN4">
            <v>5147.5</v>
          </cell>
          <cell r="AO4">
            <v>5147.5</v>
          </cell>
        </row>
        <row r="5">
          <cell r="AC5">
            <v>8.7999999999999989</v>
          </cell>
          <cell r="AE5">
            <v>8.3291000000000004</v>
          </cell>
          <cell r="AN5">
            <v>5145.7</v>
          </cell>
          <cell r="AO5">
            <v>5145.9000000000005</v>
          </cell>
        </row>
        <row r="6">
          <cell r="AC6">
            <v>10.061999999999999</v>
          </cell>
          <cell r="AE6">
            <v>10.045999999999999</v>
          </cell>
          <cell r="AN6">
            <v>5001.2999999999993</v>
          </cell>
          <cell r="AO6">
            <v>5001.8</v>
          </cell>
        </row>
        <row r="7">
          <cell r="AC7">
            <v>58.167999999999999</v>
          </cell>
          <cell r="AE7">
            <v>58.156999999999996</v>
          </cell>
          <cell r="AN7">
            <v>2497.6999999999998</v>
          </cell>
          <cell r="AO7">
            <v>2495.6</v>
          </cell>
        </row>
        <row r="8">
          <cell r="AC8">
            <v>577.4</v>
          </cell>
          <cell r="AE8">
            <v>577.16999999999996</v>
          </cell>
          <cell r="AN8">
            <v>306.39</v>
          </cell>
          <cell r="AO8">
            <v>305.02000000000004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4.2</v>
          </cell>
          <cell r="AE3">
            <v>2.8932000000000002</v>
          </cell>
          <cell r="AN3">
            <v>46000</v>
          </cell>
          <cell r="AO3">
            <v>46131</v>
          </cell>
        </row>
        <row r="4">
          <cell r="AC4">
            <v>4.2</v>
          </cell>
          <cell r="AE4">
            <v>2.8935000000000004</v>
          </cell>
          <cell r="AN4">
            <v>46000</v>
          </cell>
          <cell r="AO4">
            <v>46131</v>
          </cell>
        </row>
        <row r="5">
          <cell r="AC5">
            <v>4.2004999999999999</v>
          </cell>
          <cell r="AE5">
            <v>2.919</v>
          </cell>
          <cell r="AN5">
            <v>46000</v>
          </cell>
          <cell r="AO5">
            <v>46128</v>
          </cell>
        </row>
        <row r="6">
          <cell r="AC6">
            <v>4.9502999999999995</v>
          </cell>
          <cell r="AE6">
            <v>4.8762999999999996</v>
          </cell>
          <cell r="AN6">
            <v>45929</v>
          </cell>
          <cell r="AO6">
            <v>45936</v>
          </cell>
        </row>
        <row r="7">
          <cell r="AC7">
            <v>54.129999999999995</v>
          </cell>
          <cell r="AE7">
            <v>54.085999999999999</v>
          </cell>
          <cell r="AN7">
            <v>41367</v>
          </cell>
          <cell r="AO7">
            <v>41369</v>
          </cell>
        </row>
        <row r="8">
          <cell r="AC8">
            <v>575.77</v>
          </cell>
          <cell r="AE8">
            <v>573.27</v>
          </cell>
          <cell r="AN8">
            <v>16511</v>
          </cell>
          <cell r="AO8">
            <v>16507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18</v>
          </cell>
          <cell r="AE3">
            <v>12.904</v>
          </cell>
          <cell r="AN3">
            <v>45000</v>
          </cell>
          <cell r="AO3">
            <v>45496</v>
          </cell>
        </row>
        <row r="4">
          <cell r="AC4">
            <v>18</v>
          </cell>
          <cell r="AE4">
            <v>12.904</v>
          </cell>
          <cell r="AN4">
            <v>45496</v>
          </cell>
          <cell r="AO4">
            <v>45496</v>
          </cell>
        </row>
        <row r="5">
          <cell r="AC5">
            <v>18</v>
          </cell>
          <cell r="AE5">
            <v>12.914999999999999</v>
          </cell>
          <cell r="AN5">
            <v>45495</v>
          </cell>
          <cell r="AO5">
            <v>45495</v>
          </cell>
        </row>
        <row r="6">
          <cell r="AC6">
            <v>18</v>
          </cell>
          <cell r="AE6">
            <v>13.84</v>
          </cell>
          <cell r="AN6">
            <v>45403</v>
          </cell>
          <cell r="AO6">
            <v>45406</v>
          </cell>
        </row>
        <row r="7">
          <cell r="AC7">
            <v>56.207000000000001</v>
          </cell>
          <cell r="AE7">
            <v>56.162999999999997</v>
          </cell>
          <cell r="AN7">
            <v>41523</v>
          </cell>
          <cell r="AO7">
            <v>41525</v>
          </cell>
        </row>
        <row r="8">
          <cell r="AC8">
            <v>575.97</v>
          </cell>
          <cell r="AE8">
            <v>573.47</v>
          </cell>
          <cell r="AN8">
            <v>16722</v>
          </cell>
          <cell r="AO8">
            <v>16718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5.3999999999999995</v>
          </cell>
          <cell r="AE3">
            <v>5.3159999999999998</v>
          </cell>
          <cell r="AN3">
            <v>83</v>
          </cell>
          <cell r="AO3">
            <v>83.165000000000006</v>
          </cell>
        </row>
        <row r="4">
          <cell r="AC4">
            <v>5.3999999999999995</v>
          </cell>
          <cell r="AE4">
            <v>5.3163</v>
          </cell>
          <cell r="AN4">
            <v>83.165999999999997</v>
          </cell>
          <cell r="AO4">
            <v>83.162999999999997</v>
          </cell>
        </row>
        <row r="5">
          <cell r="AC5">
            <v>5.3999999999999995</v>
          </cell>
          <cell r="AE5">
            <v>5.3446999999999996</v>
          </cell>
          <cell r="AN5">
            <v>83.01</v>
          </cell>
          <cell r="AO5">
            <v>83</v>
          </cell>
        </row>
        <row r="6">
          <cell r="AC6">
            <v>7.7286000000000001</v>
          </cell>
          <cell r="AE6">
            <v>7.7257999999999996</v>
          </cell>
          <cell r="AN6">
            <v>70.834999999999994</v>
          </cell>
          <cell r="AO6">
            <v>70.789000000000001</v>
          </cell>
        </row>
        <row r="7">
          <cell r="AC7">
            <v>57.922999999999995</v>
          </cell>
          <cell r="AE7">
            <v>57.921999999999997</v>
          </cell>
          <cell r="AN7">
            <v>14.075000000000001</v>
          </cell>
          <cell r="AO7">
            <v>14.014000000000001</v>
          </cell>
        </row>
        <row r="8">
          <cell r="AC8">
            <v>577.37</v>
          </cell>
          <cell r="AE8">
            <v>577.25</v>
          </cell>
          <cell r="AN8">
            <v>1.4498</v>
          </cell>
          <cell r="AO8">
            <v>1.4243999999999999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3.5</v>
          </cell>
          <cell r="AE3">
            <v>3.4428999999999998</v>
          </cell>
          <cell r="AN3">
            <v>81</v>
          </cell>
          <cell r="AO3">
            <v>80.684000000000012</v>
          </cell>
        </row>
        <row r="4">
          <cell r="AC4">
            <v>3.5</v>
          </cell>
          <cell r="AE4">
            <v>3.4434</v>
          </cell>
          <cell r="AN4">
            <v>80.684000000000012</v>
          </cell>
          <cell r="AO4">
            <v>80.682000000000002</v>
          </cell>
        </row>
        <row r="5">
          <cell r="AC5">
            <v>3.5</v>
          </cell>
          <cell r="AE5">
            <v>3.4848000000000003</v>
          </cell>
          <cell r="AN5">
            <v>80.42</v>
          </cell>
          <cell r="AO5">
            <v>80.411000000000001</v>
          </cell>
        </row>
        <row r="6">
          <cell r="AC6">
            <v>6.5379999999999994</v>
          </cell>
          <cell r="AE6">
            <v>6.5346000000000002</v>
          </cell>
          <cell r="AN6">
            <v>63.487000000000002</v>
          </cell>
          <cell r="AO6">
            <v>63.435000000000002</v>
          </cell>
        </row>
        <row r="7">
          <cell r="AC7">
            <v>57.783999999999999</v>
          </cell>
          <cell r="AE7">
            <v>57.782999999999994</v>
          </cell>
          <cell r="AN7">
            <v>10.952999999999999</v>
          </cell>
          <cell r="AO7">
            <v>10.891</v>
          </cell>
        </row>
        <row r="8">
          <cell r="AC8">
            <v>577.36</v>
          </cell>
          <cell r="AE8">
            <v>577.26</v>
          </cell>
          <cell r="AN8">
            <v>1.1266</v>
          </cell>
          <cell r="AO8">
            <v>1.1012000000000002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3.4</v>
          </cell>
          <cell r="AE3">
            <v>3.3551000000000002</v>
          </cell>
          <cell r="AN3">
            <v>160</v>
          </cell>
          <cell r="AO3">
            <v>157.72</v>
          </cell>
        </row>
        <row r="4">
          <cell r="AC4">
            <v>3.4</v>
          </cell>
          <cell r="AE4">
            <v>3.3552000000000004</v>
          </cell>
          <cell r="AN4">
            <v>157.72</v>
          </cell>
          <cell r="AO4">
            <v>157.72</v>
          </cell>
        </row>
        <row r="5">
          <cell r="AC5">
            <v>3.4</v>
          </cell>
          <cell r="AE5">
            <v>3.3911000000000002</v>
          </cell>
          <cell r="AN5">
            <v>157.45000000000002</v>
          </cell>
          <cell r="AO5">
            <v>157.45000000000002</v>
          </cell>
        </row>
        <row r="6">
          <cell r="AC6">
            <v>6.2203999999999997</v>
          </cell>
          <cell r="AE6">
            <v>6.2174999999999994</v>
          </cell>
          <cell r="AN6">
            <v>137.65</v>
          </cell>
          <cell r="AO6">
            <v>137.62</v>
          </cell>
        </row>
        <row r="7">
          <cell r="AC7">
            <v>57.628</v>
          </cell>
          <cell r="AE7">
            <v>57.625999999999998</v>
          </cell>
          <cell r="AN7">
            <v>32.01</v>
          </cell>
          <cell r="AO7">
            <v>31.951000000000001</v>
          </cell>
        </row>
        <row r="8">
          <cell r="AC8">
            <v>577.34</v>
          </cell>
          <cell r="AE8">
            <v>577.05999999999995</v>
          </cell>
          <cell r="AN8">
            <v>3.3107000000000002</v>
          </cell>
          <cell r="AO8">
            <v>3.2853000000000003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4.6999999999999993</v>
          </cell>
          <cell r="AE3">
            <v>4.6688000000000001</v>
          </cell>
          <cell r="AN3">
            <v>330</v>
          </cell>
          <cell r="AO3">
            <v>326.81</v>
          </cell>
        </row>
        <row r="4">
          <cell r="AC4">
            <v>4.6999999999999993</v>
          </cell>
          <cell r="AE4">
            <v>4.6690999999999994</v>
          </cell>
          <cell r="AN4">
            <v>327.35999999999996</v>
          </cell>
          <cell r="AO4">
            <v>326.81</v>
          </cell>
        </row>
        <row r="5">
          <cell r="AC5">
            <v>4.6999999999999993</v>
          </cell>
          <cell r="AE5">
            <v>4.6915999999999993</v>
          </cell>
          <cell r="AN5">
            <v>327.10000000000002</v>
          </cell>
          <cell r="AO5">
            <v>326.63</v>
          </cell>
        </row>
        <row r="6">
          <cell r="AC6">
            <v>6.7172000000000001</v>
          </cell>
          <cell r="AE6">
            <v>6.7062999999999997</v>
          </cell>
          <cell r="AN6">
            <v>310.87</v>
          </cell>
          <cell r="AO6">
            <v>310.87</v>
          </cell>
        </row>
        <row r="7">
          <cell r="AC7">
            <v>57.119</v>
          </cell>
          <cell r="AE7">
            <v>57.113999999999997</v>
          </cell>
          <cell r="AN7">
            <v>116.68</v>
          </cell>
          <cell r="AO7">
            <v>116.5</v>
          </cell>
        </row>
        <row r="8">
          <cell r="AC8">
            <v>577.28</v>
          </cell>
          <cell r="AE8">
            <v>576.24</v>
          </cell>
          <cell r="AN8">
            <v>12.895999999999999</v>
          </cell>
          <cell r="AO8">
            <v>12.803000000000001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6</v>
          </cell>
          <cell r="AE3">
            <v>5.9729000000000001</v>
          </cell>
          <cell r="AN3">
            <v>910</v>
          </cell>
          <cell r="AO3">
            <v>906.03</v>
          </cell>
        </row>
        <row r="4">
          <cell r="AC4">
            <v>6</v>
          </cell>
          <cell r="AE4">
            <v>5.9729999999999999</v>
          </cell>
          <cell r="AN4">
            <v>906.0200000000001</v>
          </cell>
          <cell r="AO4">
            <v>906.03</v>
          </cell>
        </row>
        <row r="5">
          <cell r="AC5">
            <v>6</v>
          </cell>
          <cell r="AE5">
            <v>5.9853999999999994</v>
          </cell>
          <cell r="AN5">
            <v>905.89</v>
          </cell>
          <cell r="AO5">
            <v>905.92</v>
          </cell>
        </row>
        <row r="6">
          <cell r="AC6">
            <v>7.1697999999999995</v>
          </cell>
          <cell r="AE6">
            <v>7.1433</v>
          </cell>
          <cell r="AN6">
            <v>895.95</v>
          </cell>
          <cell r="AO6">
            <v>896.05000000000007</v>
          </cell>
        </row>
        <row r="7">
          <cell r="AC7">
            <v>53.811999999999998</v>
          </cell>
          <cell r="AE7">
            <v>53.787999999999997</v>
          </cell>
          <cell r="AN7">
            <v>587.62</v>
          </cell>
          <cell r="AO7">
            <v>587.30000000000007</v>
          </cell>
        </row>
        <row r="8">
          <cell r="AC8">
            <v>576.68999999999994</v>
          </cell>
          <cell r="AE8">
            <v>571.67999999999995</v>
          </cell>
          <cell r="AN8">
            <v>87.305999999999997</v>
          </cell>
          <cell r="AO8">
            <v>86.954000000000008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</v>
          </cell>
          <cell r="AE3">
            <v>11.521000000000001</v>
          </cell>
          <cell r="AN3">
            <v>3500</v>
          </cell>
          <cell r="AO3">
            <v>3476.1000000000004</v>
          </cell>
        </row>
        <row r="4">
          <cell r="AC4">
            <v>12</v>
          </cell>
          <cell r="AE4">
            <v>11.520999999999999</v>
          </cell>
          <cell r="AN4">
            <v>3500</v>
          </cell>
          <cell r="AO4">
            <v>3476.1000000000004</v>
          </cell>
        </row>
        <row r="5">
          <cell r="AC5">
            <v>12</v>
          </cell>
          <cell r="AE5">
            <v>11.522</v>
          </cell>
          <cell r="AN5">
            <v>3500</v>
          </cell>
          <cell r="AO5">
            <v>3476.1000000000004</v>
          </cell>
        </row>
        <row r="6">
          <cell r="AC6">
            <v>12</v>
          </cell>
          <cell r="AE6">
            <v>11.911</v>
          </cell>
          <cell r="AN6">
            <v>3500</v>
          </cell>
          <cell r="AO6">
            <v>3472.7000000000003</v>
          </cell>
        </row>
        <row r="7">
          <cell r="AC7">
            <v>41.903999999999996</v>
          </cell>
          <cell r="AE7">
            <v>41.802</v>
          </cell>
          <cell r="AN7">
            <v>3219</v>
          </cell>
          <cell r="AO7">
            <v>3219.3999999999996</v>
          </cell>
        </row>
        <row r="8">
          <cell r="AC8">
            <v>568.05999999999995</v>
          </cell>
          <cell r="AE8">
            <v>547.01</v>
          </cell>
          <cell r="AN8">
            <v>1120</v>
          </cell>
          <cell r="AO8">
            <v>1119.2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</v>
          </cell>
          <cell r="AE3">
            <v>11.521000000000001</v>
          </cell>
          <cell r="AN3">
            <v>12000</v>
          </cell>
          <cell r="AO3">
            <v>11631</v>
          </cell>
        </row>
        <row r="4">
          <cell r="AC4">
            <v>12</v>
          </cell>
          <cell r="AE4">
            <v>11.520999999999999</v>
          </cell>
          <cell r="AN4">
            <v>12000</v>
          </cell>
          <cell r="AO4">
            <v>11631</v>
          </cell>
        </row>
        <row r="5">
          <cell r="AC5">
            <v>12</v>
          </cell>
          <cell r="AE5">
            <v>11.520999999999999</v>
          </cell>
          <cell r="AN5">
            <v>12000</v>
          </cell>
          <cell r="AO5">
            <v>11631</v>
          </cell>
        </row>
        <row r="6">
          <cell r="AC6">
            <v>12</v>
          </cell>
          <cell r="AE6">
            <v>11.635</v>
          </cell>
          <cell r="AN6">
            <v>12000</v>
          </cell>
          <cell r="AO6">
            <v>11630</v>
          </cell>
        </row>
        <row r="7">
          <cell r="AC7">
            <v>21.308</v>
          </cell>
          <cell r="AE7">
            <v>25.139000000000003</v>
          </cell>
          <cell r="AN7">
            <v>11907</v>
          </cell>
          <cell r="AO7">
            <v>11509</v>
          </cell>
        </row>
        <row r="8">
          <cell r="AC8">
            <v>511.75</v>
          </cell>
          <cell r="AE8">
            <v>476.24</v>
          </cell>
          <cell r="AN8">
            <v>7972.6</v>
          </cell>
          <cell r="AO8">
            <v>7972.4000000000005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47</v>
          </cell>
          <cell r="AD3">
            <v>82</v>
          </cell>
          <cell r="AF3">
            <v>80.62</v>
          </cell>
        </row>
        <row r="4">
          <cell r="AC4">
            <v>47</v>
          </cell>
          <cell r="AD4">
            <v>82</v>
          </cell>
          <cell r="AF4">
            <v>80.617999999999995</v>
          </cell>
        </row>
        <row r="5">
          <cell r="AC5">
            <v>47</v>
          </cell>
          <cell r="AD5">
            <v>82</v>
          </cell>
          <cell r="AF5">
            <v>80.426000000000002</v>
          </cell>
        </row>
        <row r="6">
          <cell r="AC6">
            <v>72.743000000000009</v>
          </cell>
          <cell r="AD6">
            <v>66.872</v>
          </cell>
          <cell r="AF6">
            <v>66.849000000000004</v>
          </cell>
        </row>
        <row r="7">
          <cell r="AC7">
            <v>578.68999999999994</v>
          </cell>
          <cell r="AD7">
            <v>12.536</v>
          </cell>
          <cell r="AF7">
            <v>12.497999999999999</v>
          </cell>
        </row>
        <row r="8">
          <cell r="AC8">
            <v>5773.7000000000007</v>
          </cell>
          <cell r="AD8">
            <v>1.2830999999999999</v>
          </cell>
          <cell r="AF8">
            <v>1.2674000000000001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24</v>
          </cell>
          <cell r="AD3">
            <v>82</v>
          </cell>
          <cell r="AE3">
            <v>23.524000000000001</v>
          </cell>
          <cell r="AF3">
            <v>80.444999999999993</v>
          </cell>
        </row>
        <row r="4">
          <cell r="AC4">
            <v>24</v>
          </cell>
          <cell r="AD4">
            <v>82</v>
          </cell>
          <cell r="AE4">
            <v>23.53</v>
          </cell>
          <cell r="AF4">
            <v>80.441000000000003</v>
          </cell>
        </row>
        <row r="5">
          <cell r="AC5">
            <v>24</v>
          </cell>
          <cell r="AD5">
            <v>82</v>
          </cell>
          <cell r="AE5">
            <v>24.088000000000001</v>
          </cell>
          <cell r="AF5">
            <v>80.040999999999997</v>
          </cell>
        </row>
        <row r="6">
          <cell r="AC6">
            <v>59.942999999999998</v>
          </cell>
          <cell r="AD6">
            <v>59.048999999999999</v>
          </cell>
          <cell r="AE6">
            <v>59.9</v>
          </cell>
          <cell r="AF6">
            <v>59.024000000000001</v>
          </cell>
        </row>
        <row r="7">
          <cell r="AC7">
            <v>577.29999999999995</v>
          </cell>
          <cell r="AD7">
            <v>9.3986000000000001</v>
          </cell>
          <cell r="AE7">
            <v>577.28</v>
          </cell>
          <cell r="AF7">
            <v>9.3602000000000007</v>
          </cell>
        </row>
        <row r="8">
          <cell r="AC8">
            <v>5773.6</v>
          </cell>
          <cell r="AD8">
            <v>0.95989999999999998</v>
          </cell>
          <cell r="AE8">
            <v>5772.7000000000007</v>
          </cell>
          <cell r="AF8">
            <v>0.94416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26</v>
          </cell>
          <cell r="AD3">
            <v>160</v>
          </cell>
          <cell r="AE3">
            <v>23.437999999999999</v>
          </cell>
          <cell r="AF3">
            <v>161.34</v>
          </cell>
        </row>
        <row r="4">
          <cell r="AC4">
            <v>26</v>
          </cell>
          <cell r="AD4">
            <v>160</v>
          </cell>
          <cell r="AE4">
            <v>23.442</v>
          </cell>
          <cell r="AF4">
            <v>161.34</v>
          </cell>
        </row>
        <row r="5">
          <cell r="AC5">
            <v>26</v>
          </cell>
          <cell r="AD5">
            <v>160</v>
          </cell>
          <cell r="AE5">
            <v>23.893000000000001</v>
          </cell>
          <cell r="AF5">
            <v>160.97999999999999</v>
          </cell>
        </row>
        <row r="6">
          <cell r="AC6">
            <v>56.376999999999995</v>
          </cell>
          <cell r="AD6">
            <v>137.35</v>
          </cell>
          <cell r="AE6">
            <v>56.262</v>
          </cell>
          <cell r="AF6">
            <v>137.33000000000001</v>
          </cell>
        </row>
        <row r="7">
          <cell r="AC7">
            <v>575.70000000000005</v>
          </cell>
          <cell r="AD7">
            <v>30.683</v>
          </cell>
          <cell r="AE7">
            <v>575.66</v>
          </cell>
          <cell r="AF7">
            <v>30.547999999999998</v>
          </cell>
        </row>
        <row r="8">
          <cell r="AC8">
            <v>5773.4000000000005</v>
          </cell>
          <cell r="AD8">
            <v>3.1917</v>
          </cell>
          <cell r="AE8">
            <v>5770.6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24</v>
          </cell>
          <cell r="AD3">
            <v>350</v>
          </cell>
          <cell r="AE3">
            <v>23.379000000000001</v>
          </cell>
          <cell r="AF3">
            <v>346.14</v>
          </cell>
        </row>
        <row r="4">
          <cell r="AC4">
            <v>24</v>
          </cell>
          <cell r="AD4">
            <v>350</v>
          </cell>
          <cell r="AE4">
            <v>23.383000000000003</v>
          </cell>
          <cell r="AF4">
            <v>346.14</v>
          </cell>
        </row>
        <row r="5">
          <cell r="AC5">
            <v>24</v>
          </cell>
          <cell r="AD5">
            <v>350</v>
          </cell>
          <cell r="AE5">
            <v>23.693000000000001</v>
          </cell>
          <cell r="AF5">
            <v>345.87</v>
          </cell>
        </row>
        <row r="6">
          <cell r="AC6">
            <v>49.713000000000001</v>
          </cell>
          <cell r="AD6">
            <v>324.48</v>
          </cell>
          <cell r="AE6">
            <v>49.370999999999995</v>
          </cell>
          <cell r="AF6">
            <v>324.63</v>
          </cell>
        </row>
        <row r="7">
          <cell r="AC7">
            <v>568.73</v>
          </cell>
          <cell r="AD7">
            <v>117.17</v>
          </cell>
          <cell r="AE7">
            <v>568.56999999999994</v>
          </cell>
          <cell r="AF7">
            <v>116.91</v>
          </cell>
        </row>
        <row r="8">
          <cell r="AC8">
            <v>5772.6</v>
          </cell>
          <cell r="AD8">
            <v>12.94</v>
          </cell>
          <cell r="AE8">
            <v>5762.2000000000007</v>
          </cell>
          <cell r="AF8">
            <v>12.802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27</v>
          </cell>
          <cell r="AD3">
            <v>940</v>
          </cell>
          <cell r="AE3">
            <v>23.140999999999998</v>
          </cell>
          <cell r="AF3">
            <v>938.86</v>
          </cell>
        </row>
        <row r="4">
          <cell r="AC4">
            <v>27</v>
          </cell>
          <cell r="AD4">
            <v>935.56</v>
          </cell>
          <cell r="AE4">
            <v>23.148</v>
          </cell>
          <cell r="AF4">
            <v>938.85</v>
          </cell>
        </row>
        <row r="5">
          <cell r="AC5">
            <v>27</v>
          </cell>
          <cell r="AD5">
            <v>935.62</v>
          </cell>
          <cell r="AE5">
            <v>23.298000000000002</v>
          </cell>
          <cell r="AF5">
            <v>938.72</v>
          </cell>
        </row>
        <row r="6">
          <cell r="AC6">
            <v>38.506</v>
          </cell>
          <cell r="AD6">
            <v>925.39</v>
          </cell>
          <cell r="AE6">
            <v>37.912999999999997</v>
          </cell>
          <cell r="AF6">
            <v>925.82</v>
          </cell>
        </row>
        <row r="7">
          <cell r="AC7">
            <v>530.37</v>
          </cell>
          <cell r="AD7">
            <v>592.16</v>
          </cell>
          <cell r="AE7">
            <v>529.89</v>
          </cell>
          <cell r="AF7">
            <v>592.07000000000005</v>
          </cell>
        </row>
        <row r="8">
          <cell r="AC8">
            <v>5766.2000000000007</v>
          </cell>
          <cell r="AD8">
            <v>87.391999999999996</v>
          </cell>
          <cell r="AE8">
            <v>5715.5</v>
          </cell>
          <cell r="AF8">
            <v>87.123000000000005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120</v>
          </cell>
          <cell r="AD3">
            <v>3500</v>
          </cell>
          <cell r="AE3">
            <v>116.46</v>
          </cell>
          <cell r="AF3">
            <v>3463.3</v>
          </cell>
        </row>
        <row r="4">
          <cell r="AC4">
            <v>120</v>
          </cell>
          <cell r="AD4">
            <v>3500</v>
          </cell>
          <cell r="AE4">
            <v>116.47</v>
          </cell>
          <cell r="AF4">
            <v>3463.3</v>
          </cell>
        </row>
        <row r="5">
          <cell r="AC5">
            <v>120</v>
          </cell>
          <cell r="AD5">
            <v>3500</v>
          </cell>
          <cell r="AE5">
            <v>116.55000000000001</v>
          </cell>
          <cell r="AF5">
            <v>3463.2</v>
          </cell>
        </row>
        <row r="6">
          <cell r="AC6">
            <v>120</v>
          </cell>
          <cell r="AD6">
            <v>3500</v>
          </cell>
          <cell r="AE6">
            <v>120.41000000000001</v>
          </cell>
          <cell r="AF6">
            <v>3459.8</v>
          </cell>
        </row>
        <row r="7">
          <cell r="AC7">
            <v>420.55</v>
          </cell>
          <cell r="AD7">
            <v>3205.9</v>
          </cell>
          <cell r="AE7">
            <v>419.31</v>
          </cell>
          <cell r="AF7">
            <v>3206.7</v>
          </cell>
        </row>
        <row r="8">
          <cell r="AC8">
            <v>5681.4000000000005</v>
          </cell>
          <cell r="AD8">
            <v>1112.8</v>
          </cell>
          <cell r="AE8">
            <v>5471.4000000000005</v>
          </cell>
          <cell r="AF8">
            <v>1112.4000000000001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120</v>
          </cell>
          <cell r="AD3">
            <v>12000</v>
          </cell>
          <cell r="AE3">
            <v>110.73</v>
          </cell>
          <cell r="AF3">
            <v>11675</v>
          </cell>
        </row>
        <row r="4">
          <cell r="AC4">
            <v>120</v>
          </cell>
          <cell r="AD4">
            <v>12000</v>
          </cell>
          <cell r="AE4">
            <v>110.73</v>
          </cell>
          <cell r="AF4">
            <v>11675</v>
          </cell>
        </row>
        <row r="5">
          <cell r="AC5">
            <v>120</v>
          </cell>
          <cell r="AD5">
            <v>12000</v>
          </cell>
          <cell r="AE5">
            <v>110.73</v>
          </cell>
          <cell r="AF5">
            <v>11675</v>
          </cell>
        </row>
        <row r="6">
          <cell r="AC6">
            <v>120</v>
          </cell>
          <cell r="AD6">
            <v>12000</v>
          </cell>
          <cell r="AE6">
            <v>111.87</v>
          </cell>
          <cell r="AF6">
            <v>11674</v>
          </cell>
        </row>
        <row r="7">
          <cell r="AC7">
            <v>212.67</v>
          </cell>
          <cell r="AD7">
            <v>11907</v>
          </cell>
          <cell r="AE7">
            <v>246.94</v>
          </cell>
          <cell r="AF7">
            <v>11553</v>
          </cell>
        </row>
        <row r="8">
          <cell r="AC8">
            <v>5113.2000000000007</v>
          </cell>
          <cell r="AD8">
            <v>8011.6</v>
          </cell>
          <cell r="AE8">
            <v>4758</v>
          </cell>
          <cell r="AF8">
            <v>8011.9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0.46</v>
          </cell>
          <cell r="AD3">
            <v>9.1999999999999998E-2</v>
          </cell>
          <cell r="AE3">
            <v>0.45052999999999999</v>
          </cell>
          <cell r="AF3">
            <v>9.2199000000000003E-2</v>
          </cell>
        </row>
        <row r="4">
          <cell r="AC4">
            <v>0.46</v>
          </cell>
          <cell r="AD4">
            <v>9.1967999999999994E-2</v>
          </cell>
          <cell r="AE4">
            <v>0.45057000000000003</v>
          </cell>
          <cell r="AF4">
            <v>9.2197000000000001E-2</v>
          </cell>
        </row>
        <row r="5">
          <cell r="AC5">
            <v>0.46</v>
          </cell>
          <cell r="AD5">
            <v>9.2019000000000004E-2</v>
          </cell>
          <cell r="AE5">
            <v>0.45380000000000004</v>
          </cell>
          <cell r="AF5">
            <v>9.1994000000000006E-2</v>
          </cell>
        </row>
        <row r="6">
          <cell r="AC6">
            <v>0.71618999999999999</v>
          </cell>
          <cell r="AD6">
            <v>7.7546000000000004E-2</v>
          </cell>
          <cell r="AE6">
            <v>0.7149899999999999</v>
          </cell>
          <cell r="AF6">
            <v>7.7401999999999999E-2</v>
          </cell>
        </row>
        <row r="7">
          <cell r="AC7">
            <v>5.7844999999999995</v>
          </cell>
          <cell r="AD7">
            <v>1.5263000000000001E-2</v>
          </cell>
          <cell r="AE7">
            <v>5.7839999999999998</v>
          </cell>
          <cell r="AF7">
            <v>1.5049999999999999E-2</v>
          </cell>
        </row>
        <row r="8">
          <cell r="AC8">
            <v>57.736999999999995</v>
          </cell>
          <cell r="AD8">
            <v>1.6174E-3</v>
          </cell>
          <cell r="AE8">
            <v>57.722999999999999</v>
          </cell>
          <cell r="AF8">
            <v>1.529E-3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0.25</v>
          </cell>
          <cell r="AD3">
            <v>8.4000000000000005E-2</v>
          </cell>
          <cell r="AE3">
            <v>0.22625000000000001</v>
          </cell>
          <cell r="AF3">
            <v>8.5544999999999996E-2</v>
          </cell>
        </row>
        <row r="4">
          <cell r="AC4">
            <v>0.25</v>
          </cell>
          <cell r="AD4">
            <v>8.4437999999999999E-2</v>
          </cell>
          <cell r="AE4">
            <v>0.22632000000000002</v>
          </cell>
          <cell r="AF4">
            <v>8.5540000000000005E-2</v>
          </cell>
        </row>
        <row r="5">
          <cell r="AC5">
            <v>0.25</v>
          </cell>
          <cell r="AD5">
            <v>8.4682999999999994E-2</v>
          </cell>
          <cell r="AE5">
            <v>0.23198000000000002</v>
          </cell>
          <cell r="AF5">
            <v>8.5126999999999994E-2</v>
          </cell>
        </row>
        <row r="6">
          <cell r="AC6">
            <v>0.59427999999999992</v>
          </cell>
          <cell r="AD6">
            <v>6.3506000000000007E-2</v>
          </cell>
          <cell r="AE6">
            <v>0.59283999999999992</v>
          </cell>
          <cell r="AF6">
            <v>6.3329999999999997E-2</v>
          </cell>
        </row>
        <row r="7">
          <cell r="AC7">
            <v>5.7722999999999995</v>
          </cell>
          <cell r="AD7">
            <v>1.0442999999999999E-2</v>
          </cell>
          <cell r="AE7">
            <v>5.7717000000000001</v>
          </cell>
          <cell r="AF7">
            <v>1.0227E-2</v>
          </cell>
        </row>
        <row r="8">
          <cell r="AC8">
            <v>57.735999999999997</v>
          </cell>
          <cell r="AD8">
            <v>1.1207000000000001E-3</v>
          </cell>
          <cell r="AE8">
            <v>57.725999999999999</v>
          </cell>
          <cell r="AF8">
            <v>1.0323000000000001E-3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0.28000000000000003</v>
          </cell>
          <cell r="AD3">
            <v>0.16</v>
          </cell>
          <cell r="AE3">
            <v>0.22835</v>
          </cell>
          <cell r="AF3">
            <v>0.16434000000000001</v>
          </cell>
        </row>
        <row r="4">
          <cell r="AC4">
            <v>0.28000000000000003</v>
          </cell>
          <cell r="AD4">
            <v>0.16134000000000001</v>
          </cell>
          <cell r="AE4">
            <v>0.22837000000000002</v>
          </cell>
          <cell r="AF4">
            <v>0.16434000000000001</v>
          </cell>
        </row>
        <row r="5">
          <cell r="AC5">
            <v>0.28000000000000003</v>
          </cell>
          <cell r="AD5">
            <v>0.16156000000000001</v>
          </cell>
          <cell r="AE5">
            <v>0.23295000000000002</v>
          </cell>
          <cell r="AF5">
            <v>0.16397</v>
          </cell>
        </row>
        <row r="6">
          <cell r="AC6">
            <v>0.56385999999999992</v>
          </cell>
          <cell r="AD6">
            <v>0.14001</v>
          </cell>
          <cell r="AE6">
            <v>0.55818000000000001</v>
          </cell>
          <cell r="AF6">
            <v>0.14005999999999999</v>
          </cell>
        </row>
        <row r="7">
          <cell r="AC7">
            <v>5.7577999999999996</v>
          </cell>
          <cell r="AD7">
            <v>3.1829000000000003E-2</v>
          </cell>
          <cell r="AE7">
            <v>5.7554999999999996</v>
          </cell>
          <cell r="AF7">
            <v>3.1387999999999999E-2</v>
          </cell>
        </row>
        <row r="8">
          <cell r="AC8">
            <v>57.734999999999999</v>
          </cell>
          <cell r="AD8">
            <v>3.4134999999999999E-3</v>
          </cell>
          <cell r="AE8">
            <v>57.704999999999998</v>
          </cell>
          <cell r="AF8">
            <v>3.222E-3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0.24</v>
          </cell>
          <cell r="AD3">
            <v>0.35</v>
          </cell>
          <cell r="AE3">
            <v>0.22967000000000001</v>
          </cell>
          <cell r="AF3">
            <v>0.34776000000000001</v>
          </cell>
        </row>
        <row r="4">
          <cell r="AC4">
            <v>0.24</v>
          </cell>
          <cell r="AD4">
            <v>0.35</v>
          </cell>
          <cell r="AE4">
            <v>0.22973000000000002</v>
          </cell>
          <cell r="AF4">
            <v>0.34775</v>
          </cell>
        </row>
        <row r="5">
          <cell r="AC5">
            <v>0.24</v>
          </cell>
          <cell r="AD5">
            <v>0.35</v>
          </cell>
          <cell r="AE5">
            <v>0.23282</v>
          </cell>
          <cell r="AF5">
            <v>0.34749000000000002</v>
          </cell>
        </row>
        <row r="6">
          <cell r="AC6">
            <v>0.50357999999999992</v>
          </cell>
          <cell r="AD6">
            <v>0.32533000000000001</v>
          </cell>
          <cell r="AE6">
            <v>0.49042000000000002</v>
          </cell>
          <cell r="AF6">
            <v>0.32615</v>
          </cell>
        </row>
        <row r="7">
          <cell r="AC7">
            <v>5.6913</v>
          </cell>
          <cell r="AD7">
            <v>0.11808</v>
          </cell>
          <cell r="AE7">
            <v>5.6846999999999994</v>
          </cell>
          <cell r="AF7">
            <v>0.11766</v>
          </cell>
        </row>
        <row r="8">
          <cell r="AC8">
            <v>57.727999999999994</v>
          </cell>
          <cell r="AD8">
            <v>1.3146E-2</v>
          </cell>
          <cell r="AE8">
            <v>57.620999999999995</v>
          </cell>
          <cell r="AF8">
            <v>1.289E-2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0.27</v>
          </cell>
          <cell r="AD3">
            <v>0.94</v>
          </cell>
          <cell r="AE3">
            <v>0.22603000000000001</v>
          </cell>
          <cell r="AF3">
            <v>0.94120999999999999</v>
          </cell>
        </row>
        <row r="4">
          <cell r="AC4">
            <v>0.27</v>
          </cell>
          <cell r="AD4">
            <v>0.93759000000000003</v>
          </cell>
          <cell r="AE4">
            <v>0.22604000000000002</v>
          </cell>
          <cell r="AF4">
            <v>0.94120999999999999</v>
          </cell>
        </row>
        <row r="5">
          <cell r="AC5">
            <v>0.27</v>
          </cell>
          <cell r="AD5">
            <v>0.93767999999999996</v>
          </cell>
          <cell r="AE5">
            <v>0.22761000000000001</v>
          </cell>
          <cell r="AF5">
            <v>0.94106999999999996</v>
          </cell>
        </row>
        <row r="6">
          <cell r="AC6">
            <v>0.38941999999999999</v>
          </cell>
          <cell r="AD6">
            <v>0.92691999999999997</v>
          </cell>
          <cell r="AE6">
            <v>0.37412000000000001</v>
          </cell>
          <cell r="AF6">
            <v>0.92813000000000001</v>
          </cell>
        </row>
        <row r="7">
          <cell r="AC7">
            <v>5.3091999999999997</v>
          </cell>
          <cell r="AD7">
            <v>0.59367999999999999</v>
          </cell>
          <cell r="AE7">
            <v>5.2965</v>
          </cell>
          <cell r="AF7">
            <v>0.59386000000000005</v>
          </cell>
        </row>
        <row r="8">
          <cell r="AC8">
            <v>57.664999999999999</v>
          </cell>
          <cell r="AD8">
            <v>8.7822999999999998E-2</v>
          </cell>
          <cell r="AE8">
            <v>57.152999999999999</v>
          </cell>
          <cell r="AF8">
            <v>8.7461999999999998E-2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1.2</v>
          </cell>
          <cell r="AD3">
            <v>3.5</v>
          </cell>
          <cell r="AE3">
            <v>1.1358999999999999</v>
          </cell>
          <cell r="AF3">
            <v>3.4830999999999999</v>
          </cell>
        </row>
        <row r="4">
          <cell r="AC4">
            <v>1.2</v>
          </cell>
          <cell r="AD4">
            <v>3.5</v>
          </cell>
          <cell r="AE4">
            <v>1.1358999999999999</v>
          </cell>
          <cell r="AF4">
            <v>3.4830999999999999</v>
          </cell>
        </row>
        <row r="5">
          <cell r="AC5">
            <v>1.2</v>
          </cell>
          <cell r="AD5">
            <v>3.5</v>
          </cell>
          <cell r="AE5">
            <v>1.1365000000000001</v>
          </cell>
          <cell r="AF5">
            <v>3.4830000000000001</v>
          </cell>
        </row>
        <row r="6">
          <cell r="AC6">
            <v>1.2</v>
          </cell>
          <cell r="AD6">
            <v>3.5</v>
          </cell>
          <cell r="AE6">
            <v>1.1754</v>
          </cell>
          <cell r="AF6">
            <v>3.4796</v>
          </cell>
        </row>
        <row r="7">
          <cell r="AC7">
            <v>4.1894999999999998</v>
          </cell>
          <cell r="AD7">
            <v>3.2244000000000002</v>
          </cell>
          <cell r="AE7">
            <v>4.1678999999999995</v>
          </cell>
          <cell r="AF7">
            <v>3.2259000000000002</v>
          </cell>
        </row>
        <row r="8">
          <cell r="AC8">
            <v>56.806999999999995</v>
          </cell>
          <cell r="AD8">
            <v>1.1229</v>
          </cell>
          <cell r="AE8">
            <v>54.693999999999996</v>
          </cell>
          <cell r="AF8">
            <v>1.1224000000000001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0.83</v>
          </cell>
          <cell r="AD3">
            <v>12</v>
          </cell>
          <cell r="AE3">
            <v>1.127</v>
          </cell>
          <cell r="AF3">
            <v>11.688000000000001</v>
          </cell>
        </row>
        <row r="4">
          <cell r="AC4">
            <v>0.83</v>
          </cell>
          <cell r="AD4">
            <v>11.988</v>
          </cell>
          <cell r="AE4">
            <v>1.127</v>
          </cell>
          <cell r="AF4">
            <v>11.688000000000001</v>
          </cell>
        </row>
        <row r="5">
          <cell r="AC5">
            <v>0.83</v>
          </cell>
          <cell r="AD5">
            <v>11.988</v>
          </cell>
          <cell r="AE5">
            <v>1.1272</v>
          </cell>
          <cell r="AF5">
            <v>11.688000000000001</v>
          </cell>
        </row>
        <row r="6">
          <cell r="AC6">
            <v>0.84662999999999999</v>
          </cell>
          <cell r="AD6">
            <v>11.986000000000001</v>
          </cell>
          <cell r="AE6">
            <v>1.141</v>
          </cell>
          <cell r="AF6">
            <v>11.686999999999999</v>
          </cell>
        </row>
        <row r="7">
          <cell r="AC7">
            <v>2.2239000000000004</v>
          </cell>
          <cell r="AD7">
            <v>11.849</v>
          </cell>
          <cell r="AE7">
            <v>2.4896000000000003</v>
          </cell>
          <cell r="AF7">
            <v>11.566000000000001</v>
          </cell>
        </row>
        <row r="8">
          <cell r="AC8">
            <v>51.131999999999998</v>
          </cell>
          <cell r="AD8">
            <v>8.0251999999999999</v>
          </cell>
          <cell r="AE8">
            <v>47.574999999999996</v>
          </cell>
          <cell r="AF8">
            <v>8.0258000000000003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4.7</v>
          </cell>
          <cell r="AD3">
            <v>0.23</v>
          </cell>
          <cell r="AE3">
            <v>4.6185999999999998</v>
          </cell>
          <cell r="AF3">
            <v>0.23291000000000001</v>
          </cell>
        </row>
        <row r="4">
          <cell r="AC4">
            <v>4.7</v>
          </cell>
          <cell r="AD4">
            <v>0.23</v>
          </cell>
          <cell r="AE4">
            <v>4.6189999999999998</v>
          </cell>
          <cell r="AF4">
            <v>0.2329</v>
          </cell>
        </row>
        <row r="5">
          <cell r="AC5">
            <v>4.7</v>
          </cell>
          <cell r="AD5">
            <v>0.23</v>
          </cell>
          <cell r="AE5">
            <v>4.6486000000000001</v>
          </cell>
          <cell r="AF5">
            <v>0.23230999999999999</v>
          </cell>
        </row>
        <row r="6">
          <cell r="AC6">
            <v>7.1398999999999999</v>
          </cell>
          <cell r="AD6">
            <v>0.18969</v>
          </cell>
          <cell r="AE6">
            <v>7.1402999999999999</v>
          </cell>
          <cell r="AF6">
            <v>0.18931999999999999</v>
          </cell>
        </row>
        <row r="7">
          <cell r="AC7">
            <v>57.826999999999998</v>
          </cell>
          <cell r="AD7">
            <v>3.2722000000000001E-2</v>
          </cell>
          <cell r="AE7">
            <v>57.827999999999996</v>
          </cell>
          <cell r="AF7">
            <v>3.2399999999999998E-2</v>
          </cell>
        </row>
        <row r="8">
          <cell r="AC8">
            <v>577.36</v>
          </cell>
          <cell r="AD8">
            <v>3.4030000000000002E-3</v>
          </cell>
          <cell r="AE8">
            <v>577.06999999999994</v>
          </cell>
          <cell r="AF8">
            <v>3.2721999999999998E-3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0.23</v>
          </cell>
          <cell r="AE3">
            <v>2.298</v>
          </cell>
          <cell r="AF3">
            <v>0.23305999999999999</v>
          </cell>
        </row>
        <row r="4">
          <cell r="AC4">
            <v>2.4</v>
          </cell>
          <cell r="AD4">
            <v>0.23</v>
          </cell>
          <cell r="AE4">
            <v>2.2985000000000002</v>
          </cell>
          <cell r="AF4">
            <v>0.23305000000000001</v>
          </cell>
        </row>
        <row r="5">
          <cell r="AC5">
            <v>2.4</v>
          </cell>
          <cell r="AD5">
            <v>0.23</v>
          </cell>
          <cell r="AE5">
            <v>2.3458000000000001</v>
          </cell>
          <cell r="AF5">
            <v>0.23186999999999999</v>
          </cell>
        </row>
        <row r="6">
          <cell r="AC6">
            <v>5.7568999999999999</v>
          </cell>
          <cell r="AD6">
            <v>0.16470000000000001</v>
          </cell>
          <cell r="AE6">
            <v>5.7573999999999996</v>
          </cell>
          <cell r="AF6">
            <v>0.16425000000000001</v>
          </cell>
        </row>
        <row r="7">
          <cell r="AC7">
            <v>57.686999999999998</v>
          </cell>
          <cell r="AD7">
            <v>2.3591000000000001E-2</v>
          </cell>
          <cell r="AE7">
            <v>57.687999999999995</v>
          </cell>
          <cell r="AF7">
            <v>2.3266999999999999E-2</v>
          </cell>
        </row>
        <row r="8">
          <cell r="AC8">
            <v>577.35</v>
          </cell>
          <cell r="AD8">
            <v>2.4694999999999999E-3</v>
          </cell>
          <cell r="AE8">
            <v>577.14</v>
          </cell>
          <cell r="AF8">
            <v>2.3387E-3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0.23</v>
          </cell>
          <cell r="AE3">
            <v>2.298</v>
          </cell>
          <cell r="AF3">
            <v>0.23305999999999999</v>
          </cell>
        </row>
        <row r="4">
          <cell r="AC4">
            <v>2.4</v>
          </cell>
          <cell r="AD4">
            <v>0.23</v>
          </cell>
          <cell r="AE4">
            <v>2.2985000000000002</v>
          </cell>
          <cell r="AF4">
            <v>0.23305000000000001</v>
          </cell>
        </row>
        <row r="5">
          <cell r="AC5">
            <v>2.4</v>
          </cell>
          <cell r="AD5">
            <v>0.23</v>
          </cell>
          <cell r="AE5">
            <v>2.3458000000000001</v>
          </cell>
          <cell r="AF5">
            <v>0.23186999999999999</v>
          </cell>
        </row>
        <row r="6">
          <cell r="AC6">
            <v>5.7568999999999999</v>
          </cell>
          <cell r="AD6">
            <v>0.16470000000000001</v>
          </cell>
          <cell r="AE6">
            <v>5.7573999999999996</v>
          </cell>
          <cell r="AF6">
            <v>0.16425000000000001</v>
          </cell>
        </row>
        <row r="7">
          <cell r="AC7">
            <v>57.686999999999998</v>
          </cell>
          <cell r="AD7">
            <v>2.3591000000000001E-2</v>
          </cell>
          <cell r="AE7">
            <v>57.687999999999995</v>
          </cell>
          <cell r="AF7">
            <v>2.3266999999999999E-2</v>
          </cell>
        </row>
        <row r="8">
          <cell r="AC8">
            <v>577.35</v>
          </cell>
          <cell r="AD8">
            <v>2.4694999999999999E-3</v>
          </cell>
          <cell r="AE8">
            <v>577.14</v>
          </cell>
          <cell r="AF8">
            <v>2.3387E-3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0.41</v>
          </cell>
          <cell r="AE3">
            <v>2.2656000000000001</v>
          </cell>
          <cell r="AF3">
            <v>0.40923999999999999</v>
          </cell>
        </row>
        <row r="4">
          <cell r="AC4">
            <v>2.4</v>
          </cell>
          <cell r="AD4">
            <v>0.41</v>
          </cell>
          <cell r="AE4">
            <v>2.266</v>
          </cell>
          <cell r="AF4">
            <v>0.40922999999999998</v>
          </cell>
        </row>
        <row r="5">
          <cell r="AC5">
            <v>2.4</v>
          </cell>
          <cell r="AD5">
            <v>0.41</v>
          </cell>
          <cell r="AE5">
            <v>2.302</v>
          </cell>
          <cell r="AF5">
            <v>0.40822000000000003</v>
          </cell>
        </row>
        <row r="6">
          <cell r="AC6">
            <v>5.2424999999999997</v>
          </cell>
          <cell r="AD6">
            <v>0.33546999999999999</v>
          </cell>
          <cell r="AE6">
            <v>5.2372999999999994</v>
          </cell>
          <cell r="AF6">
            <v>0.33510000000000001</v>
          </cell>
        </row>
        <row r="7">
          <cell r="AC7">
            <v>57.495999999999995</v>
          </cell>
          <cell r="AD7">
            <v>5.9412E-2</v>
          </cell>
          <cell r="AE7">
            <v>57.494999999999997</v>
          </cell>
          <cell r="AF7">
            <v>5.8915000000000002E-2</v>
          </cell>
        </row>
        <row r="8">
          <cell r="AC8">
            <v>577.33000000000004</v>
          </cell>
          <cell r="AD8">
            <v>6.1608000000000001E-3</v>
          </cell>
          <cell r="AE8">
            <v>576.79999999999995</v>
          </cell>
          <cell r="AF8">
            <v>5.9565E-3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1.4</v>
          </cell>
          <cell r="AE3">
            <v>2.3767</v>
          </cell>
          <cell r="AF3">
            <v>1.3889</v>
          </cell>
        </row>
        <row r="4">
          <cell r="AC4">
            <v>2.4</v>
          </cell>
          <cell r="AD4">
            <v>1.4</v>
          </cell>
          <cell r="AE4">
            <v>2.3769</v>
          </cell>
          <cell r="AF4">
            <v>1.3889</v>
          </cell>
        </row>
        <row r="5">
          <cell r="AC5">
            <v>2.4</v>
          </cell>
          <cell r="AD5">
            <v>1.4</v>
          </cell>
          <cell r="AE5">
            <v>2.3922000000000003</v>
          </cell>
          <cell r="AF5">
            <v>1.3884000000000001</v>
          </cell>
        </row>
        <row r="6">
          <cell r="AC6">
            <v>3.8217000000000003</v>
          </cell>
          <cell r="AD6">
            <v>1.3443000000000001</v>
          </cell>
          <cell r="AE6">
            <v>3.8184</v>
          </cell>
          <cell r="AF6">
            <v>1.3442000000000001</v>
          </cell>
        </row>
        <row r="7">
          <cell r="AC7">
            <v>54.830999999999996</v>
          </cell>
          <cell r="AD7">
            <v>0.51571</v>
          </cell>
          <cell r="AE7">
            <v>54.83</v>
          </cell>
          <cell r="AF7">
            <v>0.51529000000000003</v>
          </cell>
        </row>
        <row r="8">
          <cell r="AC8">
            <v>577.03</v>
          </cell>
          <cell r="AD8">
            <v>5.5989999999999998E-2</v>
          </cell>
          <cell r="AE8">
            <v>572.42999999999995</v>
          </cell>
          <cell r="AF8">
            <v>5.5786000000000002E-2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13</v>
          </cell>
          <cell r="AD3">
            <v>4.5999999999999996</v>
          </cell>
          <cell r="AE3">
            <v>11.573</v>
          </cell>
          <cell r="AF3">
            <v>4.6268000000000002</v>
          </cell>
        </row>
        <row r="4">
          <cell r="AC4">
            <v>13</v>
          </cell>
          <cell r="AD4">
            <v>4.6109</v>
          </cell>
          <cell r="AE4">
            <v>11.574</v>
          </cell>
          <cell r="AF4">
            <v>4.6268000000000002</v>
          </cell>
        </row>
        <row r="5">
          <cell r="AC5">
            <v>13</v>
          </cell>
          <cell r="AD5">
            <v>4.6111000000000004</v>
          </cell>
          <cell r="AE5">
            <v>11.577</v>
          </cell>
          <cell r="AF5">
            <v>4.6266999999999996</v>
          </cell>
        </row>
        <row r="6">
          <cell r="AC6">
            <v>13</v>
          </cell>
          <cell r="AD6">
            <v>4.6140999999999996</v>
          </cell>
          <cell r="AE6">
            <v>11.988</v>
          </cell>
          <cell r="AF6">
            <v>4.6140999999999996</v>
          </cell>
        </row>
        <row r="7">
          <cell r="AC7">
            <v>44.405999999999999</v>
          </cell>
          <cell r="AD7">
            <v>3.7323</v>
          </cell>
          <cell r="AE7">
            <v>44.402999999999999</v>
          </cell>
          <cell r="AF7">
            <v>3.7322000000000002</v>
          </cell>
        </row>
        <row r="8">
          <cell r="AC8">
            <v>573.81999999999994</v>
          </cell>
          <cell r="AD8">
            <v>0.64234000000000002</v>
          </cell>
          <cell r="AE8">
            <v>542.91999999999996</v>
          </cell>
          <cell r="AF8">
            <v>0.64214000000000004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19</v>
          </cell>
          <cell r="AD3">
            <v>17</v>
          </cell>
          <cell r="AE3">
            <v>12.388</v>
          </cell>
          <cell r="AF3">
            <v>17.324000000000002</v>
          </cell>
        </row>
        <row r="4">
          <cell r="AC4">
            <v>19</v>
          </cell>
          <cell r="AD4">
            <v>17.087</v>
          </cell>
          <cell r="AE4">
            <v>12.388999999999999</v>
          </cell>
          <cell r="AF4">
            <v>17.324000000000002</v>
          </cell>
        </row>
        <row r="5">
          <cell r="AC5">
            <v>19</v>
          </cell>
          <cell r="AD5">
            <v>17.087</v>
          </cell>
          <cell r="AE5">
            <v>12.388999999999999</v>
          </cell>
          <cell r="AF5">
            <v>17.324000000000002</v>
          </cell>
        </row>
        <row r="6">
          <cell r="AC6">
            <v>19</v>
          </cell>
          <cell r="AD6">
            <v>17.091999999999999</v>
          </cell>
          <cell r="AE6">
            <v>12.516999999999999</v>
          </cell>
          <cell r="AF6">
            <v>17.32</v>
          </cell>
        </row>
        <row r="7">
          <cell r="AC7">
            <v>25.325000000000003</v>
          </cell>
          <cell r="AD7">
            <v>16.908000000000001</v>
          </cell>
          <cell r="AE7">
            <v>25.323</v>
          </cell>
          <cell r="AF7">
            <v>16.908000000000001</v>
          </cell>
        </row>
        <row r="8">
          <cell r="AC8">
            <v>533.13</v>
          </cell>
          <cell r="AD8">
            <v>7.3338000000000001</v>
          </cell>
          <cell r="AE8">
            <v>437.38</v>
          </cell>
          <cell r="AF8">
            <v>7.3335999999999997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</v>
          </cell>
          <cell r="AD3">
            <v>0.23</v>
          </cell>
          <cell r="AE3">
            <v>4.6009000000000002</v>
          </cell>
          <cell r="AF3">
            <v>0.23351</v>
          </cell>
        </row>
        <row r="4">
          <cell r="AC4">
            <v>5</v>
          </cell>
          <cell r="AD4">
            <v>0.23166999999999999</v>
          </cell>
          <cell r="AE4">
            <v>4.6010999999999997</v>
          </cell>
          <cell r="AF4">
            <v>0.23351</v>
          </cell>
        </row>
        <row r="5">
          <cell r="AC5">
            <v>5</v>
          </cell>
          <cell r="AD5">
            <v>0.23175000000000001</v>
          </cell>
          <cell r="AE5">
            <v>4.6194999999999995</v>
          </cell>
          <cell r="AF5">
            <v>0.23336000000000001</v>
          </cell>
        </row>
        <row r="6">
          <cell r="AC6">
            <v>6.5042</v>
          </cell>
          <cell r="AD6">
            <v>0.22022</v>
          </cell>
          <cell r="AE6">
            <v>6.5015000000000001</v>
          </cell>
          <cell r="AF6">
            <v>0.22022</v>
          </cell>
        </row>
        <row r="7">
          <cell r="AC7">
            <v>57.056999999999995</v>
          </cell>
          <cell r="AD7">
            <v>7.0854E-2</v>
          </cell>
          <cell r="AE7">
            <v>57.055999999999997</v>
          </cell>
          <cell r="AF7">
            <v>7.0818999999999993E-2</v>
          </cell>
        </row>
        <row r="8">
          <cell r="AC8">
            <v>577.28</v>
          </cell>
          <cell r="AD8">
            <v>7.5312E-3</v>
          </cell>
          <cell r="AE8">
            <v>576.01</v>
          </cell>
          <cell r="AF8">
            <v>7.5148999999999997E-3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2.7</v>
          </cell>
          <cell r="AD3">
            <v>0.23</v>
          </cell>
          <cell r="AE3">
            <v>2.2757999999999998</v>
          </cell>
          <cell r="AF3">
            <v>0.23386000000000001</v>
          </cell>
        </row>
        <row r="4">
          <cell r="AC4">
            <v>2.7</v>
          </cell>
          <cell r="AD4">
            <v>0.23180000000000001</v>
          </cell>
          <cell r="AE4">
            <v>2.2760000000000002</v>
          </cell>
          <cell r="AF4">
            <v>0.23386000000000001</v>
          </cell>
        </row>
        <row r="5">
          <cell r="AC5">
            <v>2.7</v>
          </cell>
          <cell r="AD5">
            <v>0.23188</v>
          </cell>
          <cell r="AE5">
            <v>2.2998000000000003</v>
          </cell>
          <cell r="AF5">
            <v>0.23363999999999999</v>
          </cell>
        </row>
        <row r="6">
          <cell r="AC6">
            <v>4.7115</v>
          </cell>
          <cell r="AD6">
            <v>0.21576999999999999</v>
          </cell>
          <cell r="AE6">
            <v>4.7084000000000001</v>
          </cell>
          <cell r="AF6">
            <v>0.21576999999999999</v>
          </cell>
        </row>
        <row r="7">
          <cell r="AC7">
            <v>56.896000000000001</v>
          </cell>
          <cell r="AD7">
            <v>6.2831999999999999E-2</v>
          </cell>
          <cell r="AE7">
            <v>56.894999999999996</v>
          </cell>
          <cell r="AF7">
            <v>6.2796000000000005E-2</v>
          </cell>
        </row>
        <row r="8">
          <cell r="AC8">
            <v>577.27</v>
          </cell>
          <cell r="AD8">
            <v>6.6108E-3</v>
          </cell>
          <cell r="AE8">
            <v>576.14</v>
          </cell>
          <cell r="AF8">
            <v>6.5944999999999997E-3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4.9000000000000004</v>
          </cell>
          <cell r="AD3">
            <v>0.21</v>
          </cell>
          <cell r="AE3">
            <v>4.8563999999999998</v>
          </cell>
          <cell r="AF3">
            <v>0.20787</v>
          </cell>
        </row>
        <row r="4">
          <cell r="AC4">
            <v>4.9000000000000004</v>
          </cell>
          <cell r="AD4">
            <v>0.21</v>
          </cell>
          <cell r="AE4">
            <v>4.8564999999999996</v>
          </cell>
          <cell r="AF4">
            <v>0.20787</v>
          </cell>
        </row>
        <row r="5">
          <cell r="AC5">
            <v>4.9000000000000004</v>
          </cell>
          <cell r="AD5">
            <v>0.21</v>
          </cell>
          <cell r="AE5">
            <v>4.8819999999999997</v>
          </cell>
          <cell r="AF5">
            <v>0.20768</v>
          </cell>
        </row>
        <row r="6">
          <cell r="AC6">
            <v>7.1093000000000002</v>
          </cell>
          <cell r="AD6">
            <v>0.19178999999999999</v>
          </cell>
          <cell r="AE6">
            <v>7.1055999999999999</v>
          </cell>
          <cell r="AF6">
            <v>0.1918</v>
          </cell>
        </row>
        <row r="7">
          <cell r="AC7">
            <v>57.594000000000001</v>
          </cell>
          <cell r="AD7">
            <v>5.5849999999999997E-2</v>
          </cell>
          <cell r="AE7">
            <v>57.591999999999999</v>
          </cell>
          <cell r="AF7">
            <v>5.5819000000000001E-2</v>
          </cell>
        </row>
        <row r="8">
          <cell r="AC8">
            <v>577.34</v>
          </cell>
          <cell r="AD8">
            <v>5.8763000000000001E-3</v>
          </cell>
          <cell r="AE8">
            <v>576.84</v>
          </cell>
          <cell r="AF8">
            <v>5.8618000000000003E-3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6.8</v>
          </cell>
          <cell r="AD3">
            <v>0.37</v>
          </cell>
          <cell r="AE3">
            <v>6.7323000000000004</v>
          </cell>
          <cell r="AF3">
            <v>0.36645</v>
          </cell>
        </row>
        <row r="4">
          <cell r="AC4">
            <v>6.8</v>
          </cell>
          <cell r="AD4">
            <v>0.36642000000000002</v>
          </cell>
          <cell r="AE4">
            <v>6.7324000000000002</v>
          </cell>
          <cell r="AF4">
            <v>0.36645</v>
          </cell>
        </row>
        <row r="5">
          <cell r="AC5">
            <v>6.8</v>
          </cell>
          <cell r="AD5">
            <v>0.36631000000000002</v>
          </cell>
          <cell r="AE5">
            <v>6.7494999999999994</v>
          </cell>
          <cell r="AF5">
            <v>0.36631999999999998</v>
          </cell>
        </row>
        <row r="6">
          <cell r="AC6">
            <v>8.3577999999999992</v>
          </cell>
          <cell r="AD6">
            <v>0.35409000000000002</v>
          </cell>
          <cell r="AE6">
            <v>8.351799999999999</v>
          </cell>
          <cell r="AF6">
            <v>0.35408000000000001</v>
          </cell>
        </row>
        <row r="7">
          <cell r="AC7">
            <v>57.162999999999997</v>
          </cell>
          <cell r="AD7">
            <v>0.15068999999999999</v>
          </cell>
          <cell r="AE7">
            <v>57.158999999999999</v>
          </cell>
          <cell r="AF7">
            <v>0.15056</v>
          </cell>
        </row>
        <row r="8">
          <cell r="AC8">
            <v>577.28</v>
          </cell>
          <cell r="AD8">
            <v>1.7106E-2</v>
          </cell>
          <cell r="AE8">
            <v>575.93999999999994</v>
          </cell>
          <cell r="AF8">
            <v>1.704E-2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22</v>
          </cell>
          <cell r="AD3">
            <v>1.2</v>
          </cell>
          <cell r="AE3">
            <v>17.722000000000001</v>
          </cell>
          <cell r="AF3">
            <v>1.2358</v>
          </cell>
        </row>
        <row r="4">
          <cell r="AC4">
            <v>22</v>
          </cell>
          <cell r="AD4">
            <v>1.2034</v>
          </cell>
          <cell r="AE4">
            <v>17.723000000000003</v>
          </cell>
          <cell r="AF4">
            <v>1.2358</v>
          </cell>
        </row>
        <row r="5">
          <cell r="AC5">
            <v>22</v>
          </cell>
          <cell r="AD5">
            <v>1.2034</v>
          </cell>
          <cell r="AE5">
            <v>17.724</v>
          </cell>
          <cell r="AF5">
            <v>1.2358</v>
          </cell>
        </row>
        <row r="6">
          <cell r="AC6">
            <v>22</v>
          </cell>
          <cell r="AD6">
            <v>1.2047000000000001</v>
          </cell>
          <cell r="AE6">
            <v>18.315000000000001</v>
          </cell>
          <cell r="AF6">
            <v>1.2311000000000001</v>
          </cell>
        </row>
        <row r="7">
          <cell r="AC7">
            <v>55.390999999999998</v>
          </cell>
          <cell r="AD7">
            <v>0.97270000000000001</v>
          </cell>
          <cell r="AE7">
            <v>55.372999999999998</v>
          </cell>
          <cell r="AF7">
            <v>0.97270000000000001</v>
          </cell>
        </row>
        <row r="8">
          <cell r="AC8">
            <v>576.34</v>
          </cell>
          <cell r="AD8">
            <v>0.18074999999999999</v>
          </cell>
          <cell r="AE8">
            <v>568.41</v>
          </cell>
          <cell r="AF8">
            <v>0.18063000000000001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48</v>
          </cell>
          <cell r="AD3">
            <v>0.46</v>
          </cell>
          <cell r="AE3">
            <v>46.118000000000002</v>
          </cell>
          <cell r="AF3">
            <v>0.46325</v>
          </cell>
        </row>
        <row r="4">
          <cell r="AC4">
            <v>48</v>
          </cell>
          <cell r="AD4">
            <v>0.46085999999999999</v>
          </cell>
          <cell r="AE4">
            <v>46.12</v>
          </cell>
          <cell r="AF4">
            <v>0.46325</v>
          </cell>
        </row>
        <row r="5">
          <cell r="AC5">
            <v>48</v>
          </cell>
          <cell r="AD5">
            <v>0.46128999999999998</v>
          </cell>
          <cell r="AE5">
            <v>46.341000000000001</v>
          </cell>
          <cell r="AF5">
            <v>0.46283000000000002</v>
          </cell>
        </row>
        <row r="6">
          <cell r="AC6">
            <v>66.332000000000008</v>
          </cell>
          <cell r="AD6">
            <v>0.42712</v>
          </cell>
          <cell r="AE6">
            <v>66.294000000000011</v>
          </cell>
          <cell r="AF6">
            <v>0.42698000000000003</v>
          </cell>
        </row>
        <row r="7">
          <cell r="AC7">
            <v>573.41999999999996</v>
          </cell>
          <cell r="AD7">
            <v>0.11327</v>
          </cell>
          <cell r="AE7">
            <v>573.41999999999996</v>
          </cell>
          <cell r="AF7">
            <v>0.11294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25</v>
          </cell>
          <cell r="AD3">
            <v>0.46</v>
          </cell>
          <cell r="AE3">
            <v>23.033999999999999</v>
          </cell>
          <cell r="AF3">
            <v>0.46337</v>
          </cell>
        </row>
        <row r="4">
          <cell r="AC4">
            <v>25</v>
          </cell>
          <cell r="AD4">
            <v>0.46067000000000002</v>
          </cell>
          <cell r="AE4">
            <v>23.037000000000003</v>
          </cell>
          <cell r="AF4">
            <v>0.46337</v>
          </cell>
        </row>
        <row r="5">
          <cell r="AC5">
            <v>25</v>
          </cell>
          <cell r="AD5">
            <v>0.46116000000000001</v>
          </cell>
          <cell r="AE5">
            <v>23.338000000000001</v>
          </cell>
          <cell r="AF5">
            <v>0.46273999999999998</v>
          </cell>
        </row>
        <row r="6">
          <cell r="AC6">
            <v>49.031999999999996</v>
          </cell>
          <cell r="AD6">
            <v>0.41284999999999999</v>
          </cell>
          <cell r="AE6">
            <v>48.982999999999997</v>
          </cell>
          <cell r="AF6">
            <v>0.41271000000000002</v>
          </cell>
        </row>
        <row r="7">
          <cell r="AC7">
            <v>571.91999999999996</v>
          </cell>
          <cell r="AD7">
            <v>9.6252000000000004E-2</v>
          </cell>
          <cell r="AE7">
            <v>571.91999999999996</v>
          </cell>
          <cell r="AF7">
            <v>9.5921000000000006E-2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23.059000000000001</v>
          </cell>
          <cell r="AF3">
            <v>0.69384000000000001</v>
          </cell>
        </row>
        <row r="4">
          <cell r="AC4">
            <v>23</v>
          </cell>
          <cell r="AD4">
            <v>0.7</v>
          </cell>
          <cell r="AE4">
            <v>23.061</v>
          </cell>
          <cell r="AF4">
            <v>0.69384000000000001</v>
          </cell>
        </row>
        <row r="5">
          <cell r="AC5">
            <v>23</v>
          </cell>
          <cell r="AD5">
            <v>0.7</v>
          </cell>
          <cell r="AE5">
            <v>23.291</v>
          </cell>
          <cell r="AF5">
            <v>0.69333999999999996</v>
          </cell>
        </row>
        <row r="6">
          <cell r="AC6">
            <v>44.082999999999998</v>
          </cell>
          <cell r="AD6">
            <v>0.65012000000000003</v>
          </cell>
          <cell r="AE6">
            <v>43.963000000000001</v>
          </cell>
          <cell r="AF6">
            <v>0.65027999999999997</v>
          </cell>
        </row>
        <row r="7">
          <cell r="AC7">
            <v>565.1</v>
          </cell>
          <cell r="AD7">
            <v>0.19691</v>
          </cell>
          <cell r="AE7">
            <v>565.03</v>
          </cell>
          <cell r="AF7">
            <v>0.19677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1.4</v>
          </cell>
          <cell r="AE3">
            <v>23.053000000000001</v>
          </cell>
          <cell r="AF3">
            <v>1.3878999999999999</v>
          </cell>
        </row>
        <row r="4">
          <cell r="AC4">
            <v>23</v>
          </cell>
          <cell r="AD4">
            <v>1.4</v>
          </cell>
          <cell r="AE4">
            <v>23.054000000000002</v>
          </cell>
          <cell r="AF4">
            <v>1.3878999999999999</v>
          </cell>
        </row>
        <row r="5">
          <cell r="AC5">
            <v>23</v>
          </cell>
          <cell r="AD5">
            <v>1.4</v>
          </cell>
          <cell r="AE5">
            <v>23.188000000000002</v>
          </cell>
          <cell r="AF5">
            <v>1.3875999999999999</v>
          </cell>
        </row>
        <row r="6">
          <cell r="AC6">
            <v>35.928999999999995</v>
          </cell>
          <cell r="AD6">
            <v>1.3608</v>
          </cell>
          <cell r="AE6">
            <v>35.878</v>
          </cell>
          <cell r="AF6">
            <v>1.3594999999999999</v>
          </cell>
        </row>
        <row r="7">
          <cell r="AC7">
            <v>533.77</v>
          </cell>
          <cell r="AD7">
            <v>0.66047</v>
          </cell>
          <cell r="AE7">
            <v>533.56999999999994</v>
          </cell>
          <cell r="AF7">
            <v>0.66042000000000001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3.5</v>
          </cell>
          <cell r="AE3">
            <v>23.11</v>
          </cell>
          <cell r="AF3">
            <v>3.4655999999999998</v>
          </cell>
        </row>
        <row r="4">
          <cell r="AC4">
            <v>23</v>
          </cell>
          <cell r="AD4">
            <v>3.5</v>
          </cell>
          <cell r="AE4">
            <v>23.111000000000001</v>
          </cell>
          <cell r="AF4">
            <v>3.4655999999999998</v>
          </cell>
        </row>
        <row r="5">
          <cell r="AC5">
            <v>23</v>
          </cell>
          <cell r="AD5">
            <v>3.5</v>
          </cell>
          <cell r="AE5">
            <v>23.164000000000001</v>
          </cell>
          <cell r="AF5">
            <v>3.4655</v>
          </cell>
        </row>
        <row r="6">
          <cell r="AC6">
            <v>24.914000000000001</v>
          </cell>
          <cell r="AD6">
            <v>3.4942000000000002</v>
          </cell>
          <cell r="AE6">
            <v>28.927</v>
          </cell>
          <cell r="AF6">
            <v>3.4523000000000001</v>
          </cell>
        </row>
        <row r="7">
          <cell r="AC7">
            <v>418.09</v>
          </cell>
          <cell r="AD7">
            <v>2.6787000000000001</v>
          </cell>
          <cell r="AE7">
            <v>417.63</v>
          </cell>
          <cell r="AF7">
            <v>2.6793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50</v>
          </cell>
          <cell r="AD3">
            <v>0.46</v>
          </cell>
          <cell r="AE3">
            <v>46.106999999999999</v>
          </cell>
          <cell r="AF3">
            <v>0.46338000000000001</v>
          </cell>
        </row>
        <row r="4">
          <cell r="AC4">
            <v>50</v>
          </cell>
          <cell r="AD4">
            <v>0.46054</v>
          </cell>
          <cell r="AE4">
            <v>46.107999999999997</v>
          </cell>
          <cell r="AF4">
            <v>0.46338000000000001</v>
          </cell>
        </row>
        <row r="5">
          <cell r="AC5">
            <v>50</v>
          </cell>
          <cell r="AD5">
            <v>0.46059</v>
          </cell>
          <cell r="AE5">
            <v>46.300999999999995</v>
          </cell>
          <cell r="AF5">
            <v>0.46322000000000002</v>
          </cell>
        </row>
        <row r="6">
          <cell r="AC6">
            <v>64.184000000000012</v>
          </cell>
          <cell r="AD6">
            <v>0.4486</v>
          </cell>
          <cell r="AE6">
            <v>64.129000000000005</v>
          </cell>
          <cell r="AF6">
            <v>0.44862000000000002</v>
          </cell>
        </row>
        <row r="7">
          <cell r="AC7">
            <v>564.15</v>
          </cell>
          <cell r="AD7">
            <v>0.20594999999999999</v>
          </cell>
          <cell r="AE7">
            <v>564.12</v>
          </cell>
          <cell r="AF7">
            <v>0.20588999999999999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27</v>
          </cell>
          <cell r="AD3">
            <v>0.46</v>
          </cell>
          <cell r="AE3">
            <v>23.030999999999999</v>
          </cell>
          <cell r="AF3">
            <v>0.46343000000000001</v>
          </cell>
        </row>
        <row r="4">
          <cell r="AC4">
            <v>27</v>
          </cell>
          <cell r="AD4">
            <v>0.46050999999999997</v>
          </cell>
          <cell r="AE4">
            <v>23.032</v>
          </cell>
          <cell r="AF4">
            <v>0.46343000000000001</v>
          </cell>
        </row>
        <row r="5">
          <cell r="AC5">
            <v>27</v>
          </cell>
          <cell r="AD5">
            <v>0.46056000000000002</v>
          </cell>
          <cell r="AE5">
            <v>23.290000000000003</v>
          </cell>
          <cell r="AF5">
            <v>0.46321000000000001</v>
          </cell>
        </row>
        <row r="6">
          <cell r="AC6">
            <v>45.920999999999999</v>
          </cell>
          <cell r="AD6">
            <v>0.44399</v>
          </cell>
          <cell r="AE6">
            <v>45.854999999999997</v>
          </cell>
          <cell r="AF6">
            <v>0.44402000000000003</v>
          </cell>
        </row>
        <row r="7">
          <cell r="AC7">
            <v>562.27</v>
          </cell>
          <cell r="AD7">
            <v>0.1928</v>
          </cell>
          <cell r="AE7">
            <v>562.23</v>
          </cell>
          <cell r="AF7">
            <v>0.19273999999999999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23.056000000000001</v>
          </cell>
          <cell r="AF3">
            <v>0.69386999999999999</v>
          </cell>
        </row>
        <row r="4">
          <cell r="AC4">
            <v>23</v>
          </cell>
          <cell r="AD4">
            <v>0.7</v>
          </cell>
          <cell r="AE4">
            <v>23.063000000000002</v>
          </cell>
          <cell r="AF4">
            <v>0.69386000000000003</v>
          </cell>
        </row>
        <row r="5">
          <cell r="AC5">
            <v>23</v>
          </cell>
          <cell r="AD5">
            <v>0.7</v>
          </cell>
          <cell r="AE5">
            <v>23.256</v>
          </cell>
          <cell r="AF5">
            <v>0.69369000000000003</v>
          </cell>
        </row>
        <row r="6">
          <cell r="AC6">
            <v>40.882999999999996</v>
          </cell>
          <cell r="AD6">
            <v>0.68211999999999995</v>
          </cell>
          <cell r="AE6">
            <v>41.184999999999995</v>
          </cell>
          <cell r="AF6">
            <v>0.67806</v>
          </cell>
        </row>
        <row r="7">
          <cell r="AC7">
            <v>547.47</v>
          </cell>
          <cell r="AD7">
            <v>0.37317</v>
          </cell>
          <cell r="AE7">
            <v>547.4</v>
          </cell>
          <cell r="AF7">
            <v>0.37309999999999999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10"/>
  <sheetViews>
    <sheetView zoomScaleNormal="100" workbookViewId="0">
      <selection activeCell="H6" sqref="H6"/>
    </sheetView>
  </sheetViews>
  <sheetFormatPr defaultColWidth="9.28515625" defaultRowHeight="15" x14ac:dyDescent="0.25"/>
  <cols>
    <col min="1" max="1" width="17.28515625" style="58" customWidth="1"/>
    <col min="2" max="2" width="10" style="58" customWidth="1"/>
    <col min="3" max="3" width="26.7109375" style="58" customWidth="1"/>
    <col min="4" max="4" width="19" style="58" customWidth="1"/>
    <col min="5" max="5" width="18" style="58" customWidth="1"/>
    <col min="6" max="6" width="15.28515625" style="58" customWidth="1"/>
    <col min="7" max="7" width="18.28515625" style="58" customWidth="1"/>
    <col min="8" max="8" width="3.5703125" style="58" customWidth="1"/>
    <col min="9" max="9" width="6" style="58" customWidth="1"/>
    <col min="10" max="10" width="7.5703125" style="58" customWidth="1"/>
    <col min="11" max="11" width="25.7109375" style="58" customWidth="1"/>
    <col min="12" max="12" width="8" style="58" customWidth="1"/>
    <col min="13" max="13" width="7.7109375" style="58" customWidth="1"/>
    <col min="14" max="14" width="7.5703125" style="58" customWidth="1"/>
    <col min="15" max="15" width="7.28515625" style="58" customWidth="1"/>
    <col min="16" max="16" width="8.28515625" style="58" customWidth="1"/>
    <col min="17" max="17" width="12.7109375" style="58" customWidth="1"/>
    <col min="18" max="18" width="13.7109375" style="58" customWidth="1"/>
    <col min="19" max="19" width="8" style="58" customWidth="1"/>
    <col min="20" max="21" width="9.28515625" style="58"/>
    <col min="22" max="22" width="9.28515625" style="58" bestFit="1" customWidth="1"/>
    <col min="23" max="23" width="10.28515625" style="58" bestFit="1" customWidth="1"/>
    <col min="24" max="24" width="11.28515625" style="58" bestFit="1" customWidth="1"/>
    <col min="25" max="25" width="10.7109375" style="58" customWidth="1"/>
    <col min="26" max="26" width="9.28515625" style="58"/>
    <col min="27" max="27" width="10.42578125" style="58" customWidth="1"/>
    <col min="28" max="28" width="5.5703125" style="58" customWidth="1"/>
    <col min="29" max="29" width="10.28515625" style="58" customWidth="1"/>
    <col min="30" max="30" width="8.5703125" style="58" customWidth="1"/>
    <col min="31" max="16384" width="9.28515625" style="58"/>
  </cols>
  <sheetData>
    <row r="1" spans="1:37" customFormat="1" ht="18.75" x14ac:dyDescent="0.3">
      <c r="A1" s="1"/>
      <c r="B1" s="2"/>
      <c r="C1" s="3" t="s">
        <v>63</v>
      </c>
      <c r="D1" s="2"/>
      <c r="E1" s="2" t="s">
        <v>693</v>
      </c>
      <c r="F1" s="2"/>
      <c r="G1" s="100"/>
      <c r="H1" s="215"/>
      <c r="I1" s="215"/>
      <c r="J1" s="169"/>
      <c r="K1" s="4"/>
      <c r="L1" s="5"/>
      <c r="M1" s="6"/>
      <c r="N1" s="6"/>
      <c r="O1" s="6"/>
      <c r="P1" s="7"/>
      <c r="Q1" s="8"/>
      <c r="R1" s="8"/>
      <c r="S1" s="9"/>
      <c r="T1" s="10" t="s">
        <v>64</v>
      </c>
      <c r="U1" s="11"/>
      <c r="V1" s="12"/>
      <c r="W1" s="11"/>
      <c r="X1" s="11"/>
      <c r="Y1" s="11"/>
      <c r="Z1" s="11"/>
      <c r="AA1" s="13" t="s">
        <v>27</v>
      </c>
      <c r="AB1" s="161" t="s">
        <v>65</v>
      </c>
      <c r="AC1" s="162" t="s">
        <v>66</v>
      </c>
      <c r="AD1" s="14"/>
      <c r="AE1" s="168"/>
    </row>
    <row r="2" spans="1:37" customFormat="1" ht="18" x14ac:dyDescent="0.25">
      <c r="A2" s="15"/>
      <c r="B2" s="220" t="s">
        <v>694</v>
      </c>
      <c r="C2" s="221"/>
      <c r="D2" s="221"/>
      <c r="E2" s="172"/>
      <c r="F2" s="16"/>
      <c r="G2" s="101"/>
      <c r="H2" s="216"/>
      <c r="I2" s="216"/>
      <c r="J2" s="170"/>
      <c r="K2" s="4"/>
      <c r="L2" s="17"/>
      <c r="M2" s="6"/>
      <c r="N2" s="6"/>
      <c r="O2" s="6"/>
      <c r="P2" s="7"/>
      <c r="Q2" s="8"/>
      <c r="R2" s="8"/>
      <c r="S2" s="9"/>
      <c r="T2" s="10" t="s">
        <v>67</v>
      </c>
      <c r="U2" s="9"/>
      <c r="V2" s="12"/>
      <c r="W2" s="9"/>
      <c r="X2" s="9"/>
      <c r="Y2" s="9"/>
      <c r="Z2" s="9"/>
      <c r="AA2" s="9" t="s">
        <v>15</v>
      </c>
      <c r="AB2" s="163" t="s">
        <v>68</v>
      </c>
      <c r="AC2" s="164" t="s">
        <v>69</v>
      </c>
      <c r="AD2" s="14"/>
      <c r="AE2" s="168"/>
    </row>
    <row r="3" spans="1:37" customFormat="1" ht="16.5" customHeight="1" thickBot="1" x14ac:dyDescent="0.3">
      <c r="A3" s="15"/>
      <c r="B3" s="18"/>
      <c r="C3" s="19"/>
      <c r="D3" s="20" t="s">
        <v>70</v>
      </c>
      <c r="E3" s="21"/>
      <c r="F3" s="22"/>
      <c r="G3" s="101"/>
      <c r="H3" s="216"/>
      <c r="I3" s="216"/>
      <c r="J3" s="170"/>
      <c r="K3" s="23"/>
      <c r="L3" s="6"/>
      <c r="M3" s="6"/>
      <c r="N3" s="6"/>
      <c r="O3" s="6"/>
      <c r="P3" s="7"/>
      <c r="Q3" s="222" t="s">
        <v>71</v>
      </c>
      <c r="R3" s="159"/>
      <c r="S3" s="9"/>
      <c r="T3" s="10"/>
      <c r="U3" s="9"/>
      <c r="V3" s="12" t="s">
        <v>684</v>
      </c>
      <c r="W3" s="9"/>
      <c r="X3" s="9"/>
      <c r="Y3" s="9"/>
      <c r="Z3" s="9"/>
      <c r="AA3" s="9" t="s">
        <v>22</v>
      </c>
      <c r="AB3" s="12"/>
      <c r="AC3" s="162"/>
      <c r="AD3" s="14" t="s">
        <v>73</v>
      </c>
      <c r="AE3" s="218" t="s">
        <v>111</v>
      </c>
    </row>
    <row r="4" spans="1:37" customFormat="1" ht="15.75" x14ac:dyDescent="0.25">
      <c r="A4" s="1"/>
      <c r="B4" s="24"/>
      <c r="C4" s="25"/>
      <c r="D4" s="24"/>
      <c r="E4" s="24"/>
      <c r="F4" s="24"/>
      <c r="G4" s="101"/>
      <c r="H4" s="216"/>
      <c r="I4" s="216"/>
      <c r="J4" s="170"/>
      <c r="K4" s="26"/>
      <c r="L4" s="99" t="s">
        <v>109</v>
      </c>
      <c r="M4" s="6"/>
      <c r="N4" s="6"/>
      <c r="O4" s="6"/>
      <c r="P4" s="7"/>
      <c r="Q4" s="223"/>
      <c r="R4" s="159"/>
      <c r="S4" s="9"/>
      <c r="T4" s="10"/>
      <c r="U4" s="9"/>
      <c r="V4" s="12" t="s">
        <v>685</v>
      </c>
      <c r="W4" s="9"/>
      <c r="X4" s="9"/>
      <c r="Y4" s="9"/>
      <c r="Z4" s="9"/>
      <c r="AA4" s="27"/>
      <c r="AB4" s="165"/>
      <c r="AC4" s="162"/>
      <c r="AD4" s="14" t="s">
        <v>74</v>
      </c>
      <c r="AE4" s="218"/>
    </row>
    <row r="5" spans="1:37" customFormat="1" ht="39" customHeight="1" x14ac:dyDescent="0.25">
      <c r="A5" s="176" t="s">
        <v>75</v>
      </c>
      <c r="B5" s="177" t="s">
        <v>31</v>
      </c>
      <c r="C5" s="178" t="s">
        <v>76</v>
      </c>
      <c r="D5" s="177" t="s">
        <v>77</v>
      </c>
      <c r="E5" s="177" t="s">
        <v>78</v>
      </c>
      <c r="F5" s="177" t="s">
        <v>79</v>
      </c>
      <c r="G5" s="179" t="s">
        <v>80</v>
      </c>
      <c r="H5" s="217" t="s">
        <v>2434</v>
      </c>
      <c r="I5" s="174" t="s">
        <v>108</v>
      </c>
      <c r="J5" s="171" t="s">
        <v>110</v>
      </c>
      <c r="K5" s="28" t="s">
        <v>81</v>
      </c>
      <c r="L5" s="29">
        <v>1</v>
      </c>
      <c r="M5" s="29">
        <v>2</v>
      </c>
      <c r="N5" s="29">
        <v>3</v>
      </c>
      <c r="O5" s="29">
        <v>4</v>
      </c>
      <c r="P5" s="30">
        <v>5</v>
      </c>
      <c r="Q5" s="224"/>
      <c r="R5" s="160" t="s">
        <v>72</v>
      </c>
      <c r="S5" s="31" t="s">
        <v>31</v>
      </c>
      <c r="T5" s="32" t="s">
        <v>82</v>
      </c>
      <c r="U5" s="33" t="s">
        <v>83</v>
      </c>
      <c r="V5" s="33" t="s">
        <v>84</v>
      </c>
      <c r="W5" s="33" t="s">
        <v>85</v>
      </c>
      <c r="X5" s="33" t="s">
        <v>86</v>
      </c>
      <c r="Y5" s="33" t="s">
        <v>87</v>
      </c>
      <c r="Z5" s="34" t="s">
        <v>88</v>
      </c>
      <c r="AA5" s="204" t="s">
        <v>29</v>
      </c>
      <c r="AB5" s="225" t="s">
        <v>89</v>
      </c>
      <c r="AC5" s="226"/>
      <c r="AD5" s="35" t="s">
        <v>90</v>
      </c>
      <c r="AE5" s="219"/>
    </row>
    <row r="6" spans="1:37" s="158" customFormat="1" x14ac:dyDescent="0.25">
      <c r="A6" s="181"/>
      <c r="B6" s="181" t="str">
        <f t="shared" ref="B6:B26" si="0">IF(Q6="",CONCATENATE(S6,Z6,T6),CONCATENATE(S6,Z6,Q6))</f>
        <v xml:space="preserve"> </v>
      </c>
      <c r="C6" s="203" t="str">
        <f t="shared" ref="C6:C37" si="1">IF(T6="°C",CONCATENATE(V6," ",T6),IF(T6="°F",CONCATENATE(V6," ",T6),IF(ISERROR(SEARCH("Hz",AE6)),CONCATENATE(V6," ",AE6,U6," ",AC6),CONCATENATE(AC6," ","@"," ",V6,AE6))))</f>
        <v xml:space="preserve"> 0 </v>
      </c>
      <c r="D6" s="182"/>
      <c r="E6" s="195" t="str">
        <f t="shared" ref="E6:E26" si="2">CONCATENATE(Y6,AE6,U6)</f>
        <v>00</v>
      </c>
      <c r="F6" s="195" t="str">
        <f t="shared" ref="F6:F26" si="3">CONCATENATE(X6,AE6,U6)</f>
        <v>00</v>
      </c>
      <c r="G6" s="183" t="str">
        <f>IF(D6&lt;&gt;"",'Unc. Calculator'!S11,"")</f>
        <v/>
      </c>
      <c r="H6" s="214" t="str">
        <f ca="1">IF('Unc. Calculator'!N11&gt;'Unc. Calculator'!M11,"X","")</f>
        <v/>
      </c>
      <c r="I6" s="175"/>
      <c r="J6" s="98"/>
      <c r="K6" s="44"/>
      <c r="L6" s="45"/>
      <c r="M6" s="46"/>
      <c r="N6" s="46"/>
      <c r="O6" s="46"/>
      <c r="P6" s="47"/>
      <c r="Q6" s="162"/>
      <c r="R6" s="197"/>
      <c r="S6" s="36"/>
      <c r="T6" s="37"/>
      <c r="U6" s="38"/>
      <c r="V6" s="39"/>
      <c r="W6" s="209"/>
      <c r="X6" s="198">
        <f>IF(R6&lt;&gt;"",TEXT(V6+W6,R6),V6+W6)</f>
        <v>0</v>
      </c>
      <c r="Y6" s="198">
        <f>IF(R6&lt;&gt;"",TEXT(V6-W6,R6),V6-W6)</f>
        <v>0</v>
      </c>
      <c r="Z6" s="41" t="s">
        <v>91</v>
      </c>
      <c r="AA6" s="199"/>
      <c r="AB6" s="200"/>
      <c r="AC6" s="42" t="str">
        <f>IF(ISERROR(SEARCH("Hz",AB6)),CONCATENATE(AA6,AB6),CONCATENATE($AB$2,AA6,AB6))</f>
        <v/>
      </c>
      <c r="AD6" s="43">
        <f t="shared" ref="AD6:AD37" si="4">VALUE(D6)</f>
        <v>0</v>
      </c>
      <c r="AE6" s="167">
        <f>IF(RIGHT(T6,1)="O",CONCATENATE(LEFT(T6,1),"Ω"),IF(T6="DGF","°F",IF(T6="DGC","°C",T6)))</f>
        <v>0</v>
      </c>
      <c r="AF6" s="158">
        <f>VALUE(D6)</f>
        <v>0</v>
      </c>
      <c r="AG6" s="158">
        <f>VALUE(X6)</f>
        <v>0</v>
      </c>
      <c r="AH6" s="158">
        <f>VALUE(Y6)</f>
        <v>0</v>
      </c>
      <c r="AI6" s="158">
        <f>IF(AND(AJ6=1,AK6=1),1,0)</f>
        <v>1</v>
      </c>
      <c r="AJ6" s="158">
        <f>IF(AF6&lt;AH6,0,1)</f>
        <v>1</v>
      </c>
      <c r="AK6" s="158">
        <f>IF(AF6&gt;AG6,0,1)</f>
        <v>1</v>
      </c>
    </row>
    <row r="7" spans="1:37" s="158" customFormat="1" x14ac:dyDescent="0.25">
      <c r="A7" s="184"/>
      <c r="B7" s="184" t="str">
        <f t="shared" si="0"/>
        <v xml:space="preserve"> </v>
      </c>
      <c r="C7" s="185" t="str">
        <f t="shared" si="1"/>
        <v xml:space="preserve"> 0 </v>
      </c>
      <c r="D7" s="186"/>
      <c r="E7" s="196" t="str">
        <f t="shared" si="2"/>
        <v>00</v>
      </c>
      <c r="F7" s="196" t="str">
        <f t="shared" si="3"/>
        <v>00</v>
      </c>
      <c r="G7" s="187" t="str">
        <f>IF(D7&lt;&gt;"",'Unc. Calculator'!S12,"")</f>
        <v/>
      </c>
      <c r="H7" s="214" t="str">
        <f ca="1">IF('Unc. Calculator'!N12&gt;'Unc. Calculator'!M12,"X","")</f>
        <v/>
      </c>
      <c r="I7" s="175"/>
      <c r="J7" s="98"/>
      <c r="K7" s="44"/>
      <c r="L7" s="45"/>
      <c r="M7" s="46"/>
      <c r="N7" s="46"/>
      <c r="O7" s="46"/>
      <c r="P7" s="47"/>
      <c r="Q7" s="162"/>
      <c r="R7" s="197"/>
      <c r="S7" s="36"/>
      <c r="T7" s="37"/>
      <c r="U7" s="38"/>
      <c r="V7" s="39"/>
      <c r="W7" s="209"/>
      <c r="X7" s="198">
        <f t="shared" ref="X7:X33" si="5">IF(R7&lt;&gt;"",TEXT(V7+W7,R7),V7+W7)</f>
        <v>0</v>
      </c>
      <c r="Y7" s="198">
        <f t="shared" ref="Y7:Y33" si="6">IF(R7&lt;&gt;"",TEXT(V7-W7,R7),V7-W7)</f>
        <v>0</v>
      </c>
      <c r="Z7" s="41" t="s">
        <v>91</v>
      </c>
      <c r="AA7" s="199"/>
      <c r="AB7" s="200"/>
      <c r="AC7" s="42" t="str">
        <f t="shared" ref="AC7:AC33" si="7">IF(ISERROR(SEARCH("Hz",AB7)),CONCATENATE(AA7,AB7),CONCATENATE($AB$2,AA7,AB7))</f>
        <v/>
      </c>
      <c r="AD7" s="43">
        <f t="shared" si="4"/>
        <v>0</v>
      </c>
      <c r="AE7" s="166">
        <f t="shared" ref="AE7:AE55" si="8">IF(RIGHT(T7,1)="O",CONCATENATE(LEFT(T7,1),"Ω"),IF(T7="DGF","°F",IF(T7="DGC","°C",T7)))</f>
        <v>0</v>
      </c>
      <c r="AF7" s="158">
        <f t="shared" ref="AF7:AF55" si="9">VALUE(D7)</f>
        <v>0</v>
      </c>
      <c r="AG7" s="158">
        <f t="shared" ref="AG7:AG55" si="10">VALUE(X7)</f>
        <v>0</v>
      </c>
      <c r="AH7" s="158">
        <f t="shared" ref="AH7:AH55" si="11">VALUE(Y7)</f>
        <v>0</v>
      </c>
      <c r="AI7" s="158">
        <f t="shared" ref="AI7:AI55" si="12">IF(AND(AJ7=1,AK7=1),1,0)</f>
        <v>1</v>
      </c>
      <c r="AJ7" s="158">
        <f t="shared" ref="AJ7:AJ55" si="13">IF(AF7&lt;AH7,0,1)</f>
        <v>1</v>
      </c>
      <c r="AK7" s="158">
        <f t="shared" ref="AK7:AK55" si="14">IF(AF7&gt;AG7,0,1)</f>
        <v>1</v>
      </c>
    </row>
    <row r="8" spans="1:37" s="158" customFormat="1" x14ac:dyDescent="0.25">
      <c r="A8" s="181"/>
      <c r="B8" s="181" t="str">
        <f t="shared" si="0"/>
        <v xml:space="preserve"> </v>
      </c>
      <c r="C8" s="203" t="str">
        <f t="shared" si="1"/>
        <v xml:space="preserve"> 0 </v>
      </c>
      <c r="D8" s="182"/>
      <c r="E8" s="195" t="str">
        <f t="shared" si="2"/>
        <v>00</v>
      </c>
      <c r="F8" s="195" t="str">
        <f t="shared" si="3"/>
        <v>00</v>
      </c>
      <c r="G8" s="183" t="str">
        <f>IF(D8&lt;&gt;"",'Unc. Calculator'!S13,"")</f>
        <v/>
      </c>
      <c r="H8" s="214" t="str">
        <f ca="1">IF('Unc. Calculator'!N13&gt;'Unc. Calculator'!M13,"X","")</f>
        <v/>
      </c>
      <c r="I8" s="175"/>
      <c r="J8" s="98"/>
      <c r="K8" s="44"/>
      <c r="L8" s="45"/>
      <c r="M8" s="46"/>
      <c r="N8" s="46"/>
      <c r="O8" s="46"/>
      <c r="P8" s="47"/>
      <c r="Q8" s="162"/>
      <c r="R8" s="197"/>
      <c r="S8" s="36"/>
      <c r="T8" s="37"/>
      <c r="U8" s="38"/>
      <c r="V8" s="39"/>
      <c r="W8" s="209"/>
      <c r="X8" s="198">
        <f t="shared" si="5"/>
        <v>0</v>
      </c>
      <c r="Y8" s="198">
        <f t="shared" si="6"/>
        <v>0</v>
      </c>
      <c r="Z8" s="41" t="s">
        <v>91</v>
      </c>
      <c r="AA8" s="199"/>
      <c r="AB8" s="200"/>
      <c r="AC8" s="42" t="str">
        <f t="shared" si="7"/>
        <v/>
      </c>
      <c r="AD8" s="43">
        <f t="shared" si="4"/>
        <v>0</v>
      </c>
      <c r="AE8" s="166">
        <f t="shared" si="8"/>
        <v>0</v>
      </c>
      <c r="AF8" s="158">
        <f t="shared" si="9"/>
        <v>0</v>
      </c>
      <c r="AG8" s="158">
        <f t="shared" si="10"/>
        <v>0</v>
      </c>
      <c r="AH8" s="158">
        <f t="shared" si="11"/>
        <v>0</v>
      </c>
      <c r="AI8" s="158">
        <f t="shared" si="12"/>
        <v>1</v>
      </c>
      <c r="AJ8" s="158">
        <f t="shared" si="13"/>
        <v>1</v>
      </c>
      <c r="AK8" s="158">
        <f t="shared" si="14"/>
        <v>1</v>
      </c>
    </row>
    <row r="9" spans="1:37" s="158" customFormat="1" x14ac:dyDescent="0.25">
      <c r="A9" s="184"/>
      <c r="B9" s="184" t="str">
        <f t="shared" si="0"/>
        <v xml:space="preserve"> </v>
      </c>
      <c r="C9" s="185" t="str">
        <f t="shared" si="1"/>
        <v xml:space="preserve"> 0 </v>
      </c>
      <c r="D9" s="186"/>
      <c r="E9" s="196" t="str">
        <f t="shared" si="2"/>
        <v>00</v>
      </c>
      <c r="F9" s="196" t="str">
        <f t="shared" si="3"/>
        <v>00</v>
      </c>
      <c r="G9" s="187" t="str">
        <f>IF(D9&lt;&gt;"",'Unc. Calculator'!S14,"")</f>
        <v/>
      </c>
      <c r="H9" s="214" t="str">
        <f ca="1">IF('Unc. Calculator'!N14&gt;'Unc. Calculator'!M14,"X","")</f>
        <v/>
      </c>
      <c r="I9" s="175"/>
      <c r="J9" s="98"/>
      <c r="K9" s="44"/>
      <c r="L9" s="45"/>
      <c r="M9" s="46"/>
      <c r="N9" s="46"/>
      <c r="O9" s="46"/>
      <c r="P9" s="47"/>
      <c r="Q9" s="162"/>
      <c r="R9" s="197"/>
      <c r="S9" s="36"/>
      <c r="T9" s="37"/>
      <c r="U9" s="38"/>
      <c r="V9" s="39"/>
      <c r="W9" s="209"/>
      <c r="X9" s="198">
        <f t="shared" si="5"/>
        <v>0</v>
      </c>
      <c r="Y9" s="198">
        <f t="shared" si="6"/>
        <v>0</v>
      </c>
      <c r="Z9" s="41" t="s">
        <v>91</v>
      </c>
      <c r="AA9" s="199"/>
      <c r="AB9" s="200"/>
      <c r="AC9" s="42" t="str">
        <f t="shared" si="7"/>
        <v/>
      </c>
      <c r="AD9" s="43">
        <f t="shared" si="4"/>
        <v>0</v>
      </c>
      <c r="AE9" s="166">
        <f t="shared" si="8"/>
        <v>0</v>
      </c>
      <c r="AF9" s="158">
        <f t="shared" si="9"/>
        <v>0</v>
      </c>
      <c r="AG9" s="158">
        <f t="shared" si="10"/>
        <v>0</v>
      </c>
      <c r="AH9" s="158">
        <f t="shared" si="11"/>
        <v>0</v>
      </c>
      <c r="AI9" s="158">
        <f t="shared" si="12"/>
        <v>1</v>
      </c>
      <c r="AJ9" s="158">
        <f t="shared" si="13"/>
        <v>1</v>
      </c>
      <c r="AK9" s="158">
        <f t="shared" si="14"/>
        <v>1</v>
      </c>
    </row>
    <row r="10" spans="1:37" s="158" customFormat="1" x14ac:dyDescent="0.25">
      <c r="A10" s="181"/>
      <c r="B10" s="181" t="str">
        <f t="shared" si="0"/>
        <v xml:space="preserve"> </v>
      </c>
      <c r="C10" s="203" t="str">
        <f t="shared" si="1"/>
        <v xml:space="preserve"> 0 </v>
      </c>
      <c r="D10" s="182"/>
      <c r="E10" s="195" t="str">
        <f t="shared" si="2"/>
        <v>00</v>
      </c>
      <c r="F10" s="195" t="str">
        <f t="shared" si="3"/>
        <v>00</v>
      </c>
      <c r="G10" s="183" t="str">
        <f>IF(D10&lt;&gt;"",'Unc. Calculator'!S15,"")</f>
        <v/>
      </c>
      <c r="H10" s="214" t="str">
        <f ca="1">IF('Unc. Calculator'!N15&gt;'Unc. Calculator'!M15,"X","")</f>
        <v/>
      </c>
      <c r="I10" s="175"/>
      <c r="J10" s="98"/>
      <c r="K10" s="44"/>
      <c r="L10" s="45"/>
      <c r="M10" s="46"/>
      <c r="N10" s="46"/>
      <c r="O10" s="46"/>
      <c r="P10" s="47"/>
      <c r="Q10" s="162"/>
      <c r="R10" s="197"/>
      <c r="S10" s="36"/>
      <c r="T10" s="37"/>
      <c r="U10" s="38"/>
      <c r="V10" s="39"/>
      <c r="W10" s="209"/>
      <c r="X10" s="198">
        <f t="shared" si="5"/>
        <v>0</v>
      </c>
      <c r="Y10" s="198">
        <f t="shared" si="6"/>
        <v>0</v>
      </c>
      <c r="Z10" s="41" t="s">
        <v>91</v>
      </c>
      <c r="AA10" s="199"/>
      <c r="AB10" s="200"/>
      <c r="AC10" s="42" t="str">
        <f t="shared" si="7"/>
        <v/>
      </c>
      <c r="AD10" s="43">
        <f t="shared" si="4"/>
        <v>0</v>
      </c>
      <c r="AE10" s="166">
        <f t="shared" si="8"/>
        <v>0</v>
      </c>
      <c r="AF10" s="158">
        <f t="shared" si="9"/>
        <v>0</v>
      </c>
      <c r="AG10" s="158">
        <f t="shared" si="10"/>
        <v>0</v>
      </c>
      <c r="AH10" s="158">
        <f t="shared" si="11"/>
        <v>0</v>
      </c>
      <c r="AI10" s="158">
        <f t="shared" si="12"/>
        <v>1</v>
      </c>
      <c r="AJ10" s="158">
        <f t="shared" si="13"/>
        <v>1</v>
      </c>
      <c r="AK10" s="158">
        <f t="shared" si="14"/>
        <v>1</v>
      </c>
    </row>
    <row r="11" spans="1:37" s="158" customFormat="1" x14ac:dyDescent="0.25">
      <c r="A11" s="184"/>
      <c r="B11" s="184" t="str">
        <f t="shared" si="0"/>
        <v xml:space="preserve"> </v>
      </c>
      <c r="C11" s="185" t="str">
        <f t="shared" si="1"/>
        <v xml:space="preserve"> 0 </v>
      </c>
      <c r="D11" s="186"/>
      <c r="E11" s="196" t="str">
        <f t="shared" si="2"/>
        <v>00</v>
      </c>
      <c r="F11" s="196" t="str">
        <f t="shared" si="3"/>
        <v>00</v>
      </c>
      <c r="G11" s="187" t="str">
        <f>IF(D11&lt;&gt;"",'Unc. Calculator'!S16,"")</f>
        <v/>
      </c>
      <c r="H11" s="214" t="str">
        <f ca="1">IF('Unc. Calculator'!N16&gt;'Unc. Calculator'!M16,"X","")</f>
        <v/>
      </c>
      <c r="I11" s="175"/>
      <c r="J11" s="98"/>
      <c r="K11" s="44"/>
      <c r="L11" s="45"/>
      <c r="M11" s="46"/>
      <c r="N11" s="46"/>
      <c r="O11" s="46"/>
      <c r="P11" s="47"/>
      <c r="Q11" s="162"/>
      <c r="R11" s="197"/>
      <c r="S11" s="36"/>
      <c r="T11" s="37"/>
      <c r="U11" s="38"/>
      <c r="V11" s="39"/>
      <c r="W11" s="209"/>
      <c r="X11" s="198">
        <f t="shared" si="5"/>
        <v>0</v>
      </c>
      <c r="Y11" s="198">
        <f t="shared" si="6"/>
        <v>0</v>
      </c>
      <c r="Z11" s="41" t="s">
        <v>91</v>
      </c>
      <c r="AA11" s="199"/>
      <c r="AB11" s="200"/>
      <c r="AC11" s="42" t="str">
        <f t="shared" si="7"/>
        <v/>
      </c>
      <c r="AD11" s="43">
        <f t="shared" si="4"/>
        <v>0</v>
      </c>
      <c r="AE11" s="166">
        <f t="shared" si="8"/>
        <v>0</v>
      </c>
      <c r="AF11" s="158">
        <f t="shared" si="9"/>
        <v>0</v>
      </c>
      <c r="AG11" s="158">
        <f t="shared" si="10"/>
        <v>0</v>
      </c>
      <c r="AH11" s="158">
        <f t="shared" si="11"/>
        <v>0</v>
      </c>
      <c r="AI11" s="158">
        <f t="shared" si="12"/>
        <v>1</v>
      </c>
      <c r="AJ11" s="158">
        <f t="shared" si="13"/>
        <v>1</v>
      </c>
      <c r="AK11" s="158">
        <f t="shared" si="14"/>
        <v>1</v>
      </c>
    </row>
    <row r="12" spans="1:37" s="158" customFormat="1" x14ac:dyDescent="0.25">
      <c r="A12" s="181"/>
      <c r="B12" s="181" t="str">
        <f t="shared" si="0"/>
        <v xml:space="preserve"> </v>
      </c>
      <c r="C12" s="203" t="str">
        <f t="shared" si="1"/>
        <v xml:space="preserve"> 0 </v>
      </c>
      <c r="D12" s="182"/>
      <c r="E12" s="195" t="str">
        <f t="shared" si="2"/>
        <v>00</v>
      </c>
      <c r="F12" s="195" t="str">
        <f t="shared" si="3"/>
        <v>00</v>
      </c>
      <c r="G12" s="183" t="str">
        <f>IF(D12&lt;&gt;"",'Unc. Calculator'!S17,"")</f>
        <v/>
      </c>
      <c r="H12" s="214" t="str">
        <f ca="1">IF('Unc. Calculator'!N17&gt;'Unc. Calculator'!M17,"X","")</f>
        <v/>
      </c>
      <c r="I12" s="175"/>
      <c r="J12" s="98"/>
      <c r="K12" s="44"/>
      <c r="L12" s="45"/>
      <c r="M12" s="46"/>
      <c r="N12" s="46"/>
      <c r="O12" s="46"/>
      <c r="P12" s="47"/>
      <c r="Q12" s="162"/>
      <c r="R12" s="197"/>
      <c r="S12" s="36"/>
      <c r="T12" s="37"/>
      <c r="U12" s="38"/>
      <c r="V12" s="39"/>
      <c r="W12" s="209"/>
      <c r="X12" s="198">
        <f t="shared" si="5"/>
        <v>0</v>
      </c>
      <c r="Y12" s="198">
        <f t="shared" si="6"/>
        <v>0</v>
      </c>
      <c r="Z12" s="41" t="s">
        <v>91</v>
      </c>
      <c r="AA12" s="199"/>
      <c r="AB12" s="200"/>
      <c r="AC12" s="42" t="str">
        <f t="shared" si="7"/>
        <v/>
      </c>
      <c r="AD12" s="43">
        <f t="shared" si="4"/>
        <v>0</v>
      </c>
      <c r="AE12" s="166">
        <f t="shared" si="8"/>
        <v>0</v>
      </c>
      <c r="AF12" s="158">
        <f t="shared" si="9"/>
        <v>0</v>
      </c>
      <c r="AG12" s="158">
        <f t="shared" si="10"/>
        <v>0</v>
      </c>
      <c r="AH12" s="158">
        <f t="shared" si="11"/>
        <v>0</v>
      </c>
      <c r="AI12" s="158">
        <f t="shared" si="12"/>
        <v>1</v>
      </c>
      <c r="AJ12" s="158">
        <f t="shared" si="13"/>
        <v>1</v>
      </c>
      <c r="AK12" s="158">
        <f t="shared" si="14"/>
        <v>1</v>
      </c>
    </row>
    <row r="13" spans="1:37" s="158" customFormat="1" x14ac:dyDescent="0.25">
      <c r="A13" s="184"/>
      <c r="B13" s="184" t="str">
        <f t="shared" si="0"/>
        <v xml:space="preserve"> </v>
      </c>
      <c r="C13" s="185" t="str">
        <f t="shared" si="1"/>
        <v xml:space="preserve"> 0 </v>
      </c>
      <c r="D13" s="186"/>
      <c r="E13" s="196" t="str">
        <f t="shared" si="2"/>
        <v>00</v>
      </c>
      <c r="F13" s="196" t="str">
        <f t="shared" si="3"/>
        <v>00</v>
      </c>
      <c r="G13" s="187" t="str">
        <f>IF(D13&lt;&gt;"",'Unc. Calculator'!S18,"")</f>
        <v/>
      </c>
      <c r="H13" s="214" t="str">
        <f ca="1">IF('Unc. Calculator'!N18&gt;'Unc. Calculator'!M18,"X","")</f>
        <v/>
      </c>
      <c r="I13" s="175"/>
      <c r="J13" s="98"/>
      <c r="K13" s="44"/>
      <c r="L13" s="45"/>
      <c r="M13" s="46"/>
      <c r="N13" s="46"/>
      <c r="O13" s="46"/>
      <c r="P13" s="47"/>
      <c r="Q13" s="162"/>
      <c r="R13" s="197"/>
      <c r="S13" s="36"/>
      <c r="T13" s="37"/>
      <c r="U13" s="38"/>
      <c r="V13" s="39"/>
      <c r="W13" s="210"/>
      <c r="X13" s="198">
        <f t="shared" si="5"/>
        <v>0</v>
      </c>
      <c r="Y13" s="198">
        <f t="shared" si="6"/>
        <v>0</v>
      </c>
      <c r="Z13" s="41" t="s">
        <v>91</v>
      </c>
      <c r="AA13" s="201"/>
      <c r="AB13" s="48"/>
      <c r="AC13" s="42" t="str">
        <f t="shared" si="7"/>
        <v/>
      </c>
      <c r="AD13" s="43">
        <f t="shared" si="4"/>
        <v>0</v>
      </c>
      <c r="AE13" s="166">
        <f t="shared" si="8"/>
        <v>0</v>
      </c>
      <c r="AF13" s="158">
        <f t="shared" si="9"/>
        <v>0</v>
      </c>
      <c r="AG13" s="158">
        <f t="shared" si="10"/>
        <v>0</v>
      </c>
      <c r="AH13" s="158">
        <f t="shared" si="11"/>
        <v>0</v>
      </c>
      <c r="AI13" s="158">
        <f t="shared" si="12"/>
        <v>1</v>
      </c>
      <c r="AJ13" s="158">
        <f t="shared" si="13"/>
        <v>1</v>
      </c>
      <c r="AK13" s="158">
        <f t="shared" si="14"/>
        <v>1</v>
      </c>
    </row>
    <row r="14" spans="1:37" s="158" customFormat="1" x14ac:dyDescent="0.25">
      <c r="A14" s="181"/>
      <c r="B14" s="181" t="str">
        <f t="shared" si="0"/>
        <v xml:space="preserve"> </v>
      </c>
      <c r="C14" s="203" t="str">
        <f t="shared" si="1"/>
        <v xml:space="preserve"> 0 </v>
      </c>
      <c r="D14" s="182"/>
      <c r="E14" s="195" t="str">
        <f t="shared" si="2"/>
        <v>00</v>
      </c>
      <c r="F14" s="195" t="str">
        <f t="shared" si="3"/>
        <v>00</v>
      </c>
      <c r="G14" s="183" t="str">
        <f>IF(D14&lt;&gt;"",'Unc. Calculator'!S19,"")</f>
        <v/>
      </c>
      <c r="H14" s="214" t="str">
        <f ca="1">IF('Unc. Calculator'!N19&gt;'Unc. Calculator'!M19,"X","")</f>
        <v/>
      </c>
      <c r="I14" s="175"/>
      <c r="J14" s="98"/>
      <c r="K14" s="44"/>
      <c r="L14" s="45"/>
      <c r="M14" s="46"/>
      <c r="N14" s="46"/>
      <c r="O14" s="46"/>
      <c r="P14" s="47"/>
      <c r="Q14" s="162"/>
      <c r="R14" s="197"/>
      <c r="S14" s="36"/>
      <c r="T14" s="37"/>
      <c r="U14" s="38"/>
      <c r="V14" s="39"/>
      <c r="W14" s="210"/>
      <c r="X14" s="198">
        <f t="shared" si="5"/>
        <v>0</v>
      </c>
      <c r="Y14" s="198">
        <f t="shared" si="6"/>
        <v>0</v>
      </c>
      <c r="Z14" s="41" t="s">
        <v>91</v>
      </c>
      <c r="AA14" s="201"/>
      <c r="AB14" s="48"/>
      <c r="AC14" s="42" t="str">
        <f t="shared" si="7"/>
        <v/>
      </c>
      <c r="AD14" s="43">
        <f t="shared" si="4"/>
        <v>0</v>
      </c>
      <c r="AE14" s="166">
        <f t="shared" si="8"/>
        <v>0</v>
      </c>
      <c r="AF14" s="158">
        <f t="shared" si="9"/>
        <v>0</v>
      </c>
      <c r="AG14" s="158">
        <f t="shared" si="10"/>
        <v>0</v>
      </c>
      <c r="AH14" s="158">
        <f t="shared" si="11"/>
        <v>0</v>
      </c>
      <c r="AI14" s="158">
        <f t="shared" si="12"/>
        <v>1</v>
      </c>
      <c r="AJ14" s="158">
        <f t="shared" si="13"/>
        <v>1</v>
      </c>
      <c r="AK14" s="158">
        <f t="shared" si="14"/>
        <v>1</v>
      </c>
    </row>
    <row r="15" spans="1:37" s="158" customFormat="1" x14ac:dyDescent="0.25">
      <c r="A15" s="184"/>
      <c r="B15" s="184" t="str">
        <f t="shared" si="0"/>
        <v xml:space="preserve"> </v>
      </c>
      <c r="C15" s="185" t="str">
        <f t="shared" si="1"/>
        <v xml:space="preserve"> 0 </v>
      </c>
      <c r="D15" s="186"/>
      <c r="E15" s="196" t="str">
        <f t="shared" si="2"/>
        <v>00</v>
      </c>
      <c r="F15" s="196" t="str">
        <f t="shared" si="3"/>
        <v>00</v>
      </c>
      <c r="G15" s="187" t="str">
        <f>IF(D15&lt;&gt;"",'Unc. Calculator'!S20,"")</f>
        <v/>
      </c>
      <c r="H15" s="214" t="str">
        <f ca="1">IF('Unc. Calculator'!N20&gt;'Unc. Calculator'!M20,"X","")</f>
        <v/>
      </c>
      <c r="I15" s="175"/>
      <c r="J15" s="98"/>
      <c r="K15" s="44"/>
      <c r="L15" s="45"/>
      <c r="M15" s="46"/>
      <c r="N15" s="46"/>
      <c r="O15" s="46"/>
      <c r="P15" s="47"/>
      <c r="Q15" s="162"/>
      <c r="R15" s="197"/>
      <c r="S15" s="36"/>
      <c r="T15" s="37"/>
      <c r="U15" s="38"/>
      <c r="V15" s="39"/>
      <c r="W15" s="210"/>
      <c r="X15" s="198">
        <f t="shared" si="5"/>
        <v>0</v>
      </c>
      <c r="Y15" s="198">
        <f t="shared" si="6"/>
        <v>0</v>
      </c>
      <c r="Z15" s="41" t="s">
        <v>91</v>
      </c>
      <c r="AA15" s="201"/>
      <c r="AB15" s="48"/>
      <c r="AC15" s="42" t="str">
        <f t="shared" si="7"/>
        <v/>
      </c>
      <c r="AD15" s="43">
        <f t="shared" si="4"/>
        <v>0</v>
      </c>
      <c r="AE15" s="166">
        <f t="shared" si="8"/>
        <v>0</v>
      </c>
      <c r="AF15" s="158">
        <f t="shared" si="9"/>
        <v>0</v>
      </c>
      <c r="AG15" s="158">
        <f t="shared" si="10"/>
        <v>0</v>
      </c>
      <c r="AH15" s="158">
        <f t="shared" si="11"/>
        <v>0</v>
      </c>
      <c r="AI15" s="158">
        <f t="shared" si="12"/>
        <v>1</v>
      </c>
      <c r="AJ15" s="158">
        <f t="shared" si="13"/>
        <v>1</v>
      </c>
      <c r="AK15" s="158">
        <f t="shared" si="14"/>
        <v>1</v>
      </c>
    </row>
    <row r="16" spans="1:37" s="158" customFormat="1" x14ac:dyDescent="0.25">
      <c r="A16" s="181"/>
      <c r="B16" s="181" t="str">
        <f t="shared" si="0"/>
        <v xml:space="preserve"> </v>
      </c>
      <c r="C16" s="203" t="str">
        <f t="shared" si="1"/>
        <v xml:space="preserve"> 0 </v>
      </c>
      <c r="D16" s="182"/>
      <c r="E16" s="195" t="str">
        <f t="shared" si="2"/>
        <v>00</v>
      </c>
      <c r="F16" s="195" t="str">
        <f t="shared" si="3"/>
        <v>00</v>
      </c>
      <c r="G16" s="183" t="str">
        <f>IF(D16&lt;&gt;"",'Unc. Calculator'!S21,"")</f>
        <v/>
      </c>
      <c r="H16" s="214" t="str">
        <f ca="1">IF('Unc. Calculator'!N21&gt;'Unc. Calculator'!M21,"X","")</f>
        <v/>
      </c>
      <c r="I16" s="175"/>
      <c r="J16" s="98"/>
      <c r="K16" s="44"/>
      <c r="L16" s="45"/>
      <c r="M16" s="46"/>
      <c r="N16" s="46"/>
      <c r="O16" s="46"/>
      <c r="P16" s="47"/>
      <c r="Q16" s="162"/>
      <c r="R16" s="197"/>
      <c r="S16" s="36"/>
      <c r="T16" s="37"/>
      <c r="U16" s="38"/>
      <c r="V16" s="39"/>
      <c r="W16" s="210"/>
      <c r="X16" s="198">
        <f t="shared" si="5"/>
        <v>0</v>
      </c>
      <c r="Y16" s="198">
        <f t="shared" si="6"/>
        <v>0</v>
      </c>
      <c r="Z16" s="41" t="s">
        <v>91</v>
      </c>
      <c r="AA16" s="201"/>
      <c r="AB16" s="48"/>
      <c r="AC16" s="42" t="str">
        <f t="shared" si="7"/>
        <v/>
      </c>
      <c r="AD16" s="43">
        <f t="shared" si="4"/>
        <v>0</v>
      </c>
      <c r="AE16" s="166">
        <f t="shared" si="8"/>
        <v>0</v>
      </c>
      <c r="AF16" s="158">
        <f t="shared" si="9"/>
        <v>0</v>
      </c>
      <c r="AG16" s="158">
        <f t="shared" si="10"/>
        <v>0</v>
      </c>
      <c r="AH16" s="158">
        <f t="shared" si="11"/>
        <v>0</v>
      </c>
      <c r="AI16" s="158">
        <f t="shared" si="12"/>
        <v>1</v>
      </c>
      <c r="AJ16" s="158">
        <f t="shared" si="13"/>
        <v>1</v>
      </c>
      <c r="AK16" s="158">
        <f t="shared" si="14"/>
        <v>1</v>
      </c>
    </row>
    <row r="17" spans="1:37" s="158" customFormat="1" x14ac:dyDescent="0.25">
      <c r="A17" s="184"/>
      <c r="B17" s="184" t="str">
        <f t="shared" si="0"/>
        <v xml:space="preserve"> </v>
      </c>
      <c r="C17" s="185" t="str">
        <f t="shared" si="1"/>
        <v xml:space="preserve"> 0 </v>
      </c>
      <c r="D17" s="186"/>
      <c r="E17" s="196" t="str">
        <f t="shared" si="2"/>
        <v>00</v>
      </c>
      <c r="F17" s="196" t="str">
        <f t="shared" si="3"/>
        <v>00</v>
      </c>
      <c r="G17" s="187" t="str">
        <f>IF(D17&lt;&gt;"",'Unc. Calculator'!S22,"")</f>
        <v/>
      </c>
      <c r="H17" s="214" t="str">
        <f ca="1">IF('Unc. Calculator'!N22&gt;'Unc. Calculator'!M22,"X","")</f>
        <v/>
      </c>
      <c r="I17" s="175"/>
      <c r="J17" s="98"/>
      <c r="K17" s="44"/>
      <c r="L17" s="45"/>
      <c r="M17" s="46"/>
      <c r="N17" s="46"/>
      <c r="O17" s="46"/>
      <c r="P17" s="47"/>
      <c r="Q17" s="162"/>
      <c r="R17" s="197"/>
      <c r="S17" s="36"/>
      <c r="T17" s="37"/>
      <c r="U17" s="38"/>
      <c r="V17" s="39"/>
      <c r="W17" s="210"/>
      <c r="X17" s="198">
        <f t="shared" si="5"/>
        <v>0</v>
      </c>
      <c r="Y17" s="198">
        <f t="shared" si="6"/>
        <v>0</v>
      </c>
      <c r="Z17" s="41" t="s">
        <v>91</v>
      </c>
      <c r="AA17" s="201"/>
      <c r="AB17" s="48"/>
      <c r="AC17" s="42" t="str">
        <f t="shared" si="7"/>
        <v/>
      </c>
      <c r="AD17" s="43">
        <f t="shared" si="4"/>
        <v>0</v>
      </c>
      <c r="AE17" s="166">
        <f t="shared" si="8"/>
        <v>0</v>
      </c>
      <c r="AF17" s="158">
        <f t="shared" si="9"/>
        <v>0</v>
      </c>
      <c r="AG17" s="158">
        <f t="shared" si="10"/>
        <v>0</v>
      </c>
      <c r="AH17" s="158">
        <f t="shared" si="11"/>
        <v>0</v>
      </c>
      <c r="AI17" s="158">
        <f t="shared" si="12"/>
        <v>1</v>
      </c>
      <c r="AJ17" s="158">
        <f t="shared" si="13"/>
        <v>1</v>
      </c>
      <c r="AK17" s="158">
        <f t="shared" si="14"/>
        <v>1</v>
      </c>
    </row>
    <row r="18" spans="1:37" s="158" customFormat="1" x14ac:dyDescent="0.25">
      <c r="A18" s="181"/>
      <c r="B18" s="181" t="str">
        <f t="shared" si="0"/>
        <v xml:space="preserve"> </v>
      </c>
      <c r="C18" s="203" t="str">
        <f t="shared" si="1"/>
        <v xml:space="preserve"> 0 </v>
      </c>
      <c r="D18" s="182"/>
      <c r="E18" s="195" t="str">
        <f t="shared" si="2"/>
        <v>00</v>
      </c>
      <c r="F18" s="195" t="str">
        <f t="shared" si="3"/>
        <v>00</v>
      </c>
      <c r="G18" s="183" t="str">
        <f>IF(D18&lt;&gt;"",'Unc. Calculator'!S23,"")</f>
        <v/>
      </c>
      <c r="H18" s="214" t="str">
        <f ca="1">IF('Unc. Calculator'!N23&gt;'Unc. Calculator'!M23,"X","")</f>
        <v/>
      </c>
      <c r="I18" s="175"/>
      <c r="J18" s="98"/>
      <c r="K18" s="44"/>
      <c r="L18" s="45"/>
      <c r="M18" s="46"/>
      <c r="N18" s="46"/>
      <c r="O18" s="46"/>
      <c r="P18" s="47"/>
      <c r="Q18" s="162"/>
      <c r="R18" s="197"/>
      <c r="S18" s="36"/>
      <c r="T18" s="37"/>
      <c r="U18" s="38"/>
      <c r="V18" s="39"/>
      <c r="W18" s="210"/>
      <c r="X18" s="198">
        <f t="shared" si="5"/>
        <v>0</v>
      </c>
      <c r="Y18" s="198">
        <f t="shared" si="6"/>
        <v>0</v>
      </c>
      <c r="Z18" s="41" t="s">
        <v>91</v>
      </c>
      <c r="AA18" s="201"/>
      <c r="AB18" s="48"/>
      <c r="AC18" s="42" t="str">
        <f t="shared" si="7"/>
        <v/>
      </c>
      <c r="AD18" s="43">
        <f t="shared" si="4"/>
        <v>0</v>
      </c>
      <c r="AE18" s="166">
        <f t="shared" si="8"/>
        <v>0</v>
      </c>
      <c r="AF18" s="158">
        <f t="shared" si="9"/>
        <v>0</v>
      </c>
      <c r="AG18" s="158">
        <f t="shared" si="10"/>
        <v>0</v>
      </c>
      <c r="AH18" s="158">
        <f t="shared" si="11"/>
        <v>0</v>
      </c>
      <c r="AI18" s="158">
        <f t="shared" si="12"/>
        <v>1</v>
      </c>
      <c r="AJ18" s="158">
        <f t="shared" si="13"/>
        <v>1</v>
      </c>
      <c r="AK18" s="158">
        <f t="shared" si="14"/>
        <v>1</v>
      </c>
    </row>
    <row r="19" spans="1:37" s="158" customFormat="1" x14ac:dyDescent="0.25">
      <c r="A19" s="184"/>
      <c r="B19" s="184" t="str">
        <f t="shared" si="0"/>
        <v xml:space="preserve"> </v>
      </c>
      <c r="C19" s="185" t="str">
        <f t="shared" si="1"/>
        <v xml:space="preserve"> 0 </v>
      </c>
      <c r="D19" s="186"/>
      <c r="E19" s="196" t="str">
        <f t="shared" si="2"/>
        <v>00</v>
      </c>
      <c r="F19" s="196" t="str">
        <f t="shared" si="3"/>
        <v>00</v>
      </c>
      <c r="G19" s="187" t="str">
        <f>IF(D19&lt;&gt;"",'Unc. Calculator'!S24,"")</f>
        <v/>
      </c>
      <c r="H19" s="214" t="str">
        <f ca="1">IF('Unc. Calculator'!N24&gt;'Unc. Calculator'!M24,"X","")</f>
        <v/>
      </c>
      <c r="I19" s="175"/>
      <c r="J19" s="98"/>
      <c r="K19" s="44"/>
      <c r="L19" s="45"/>
      <c r="M19" s="46"/>
      <c r="N19" s="46"/>
      <c r="O19" s="46"/>
      <c r="P19" s="47"/>
      <c r="Q19" s="162"/>
      <c r="R19" s="197"/>
      <c r="S19" s="36"/>
      <c r="T19" s="37"/>
      <c r="U19" s="38"/>
      <c r="V19" s="39"/>
      <c r="W19" s="210"/>
      <c r="X19" s="198">
        <f t="shared" si="5"/>
        <v>0</v>
      </c>
      <c r="Y19" s="198">
        <f t="shared" si="6"/>
        <v>0</v>
      </c>
      <c r="Z19" s="41" t="s">
        <v>91</v>
      </c>
      <c r="AA19" s="201"/>
      <c r="AB19" s="48"/>
      <c r="AC19" s="42" t="str">
        <f t="shared" si="7"/>
        <v/>
      </c>
      <c r="AD19" s="43">
        <f t="shared" si="4"/>
        <v>0</v>
      </c>
      <c r="AE19" s="166">
        <f t="shared" si="8"/>
        <v>0</v>
      </c>
      <c r="AF19" s="158">
        <f t="shared" si="9"/>
        <v>0</v>
      </c>
      <c r="AG19" s="158">
        <f t="shared" si="10"/>
        <v>0</v>
      </c>
      <c r="AH19" s="158">
        <f t="shared" si="11"/>
        <v>0</v>
      </c>
      <c r="AI19" s="158">
        <f t="shared" si="12"/>
        <v>1</v>
      </c>
      <c r="AJ19" s="158">
        <f t="shared" si="13"/>
        <v>1</v>
      </c>
      <c r="AK19" s="158">
        <f t="shared" si="14"/>
        <v>1</v>
      </c>
    </row>
    <row r="20" spans="1:37" s="158" customFormat="1" x14ac:dyDescent="0.25">
      <c r="A20" s="181"/>
      <c r="B20" s="181" t="str">
        <f t="shared" si="0"/>
        <v xml:space="preserve"> </v>
      </c>
      <c r="C20" s="203" t="str">
        <f t="shared" si="1"/>
        <v xml:space="preserve"> 0 </v>
      </c>
      <c r="D20" s="182"/>
      <c r="E20" s="195" t="str">
        <f t="shared" si="2"/>
        <v>00</v>
      </c>
      <c r="F20" s="195" t="str">
        <f t="shared" si="3"/>
        <v>00</v>
      </c>
      <c r="G20" s="183" t="str">
        <f>IF(D20&lt;&gt;"",'Unc. Calculator'!S25,"")</f>
        <v/>
      </c>
      <c r="H20" s="214" t="str">
        <f ca="1">IF('Unc. Calculator'!N25&gt;'Unc. Calculator'!M25,"X","")</f>
        <v/>
      </c>
      <c r="I20" s="175"/>
      <c r="J20" s="98"/>
      <c r="K20" s="44"/>
      <c r="L20" s="45"/>
      <c r="M20" s="46"/>
      <c r="N20" s="46"/>
      <c r="O20" s="46"/>
      <c r="P20" s="47"/>
      <c r="Q20" s="162"/>
      <c r="R20" s="197"/>
      <c r="S20" s="36"/>
      <c r="T20" s="37"/>
      <c r="U20" s="38"/>
      <c r="V20" s="39"/>
      <c r="W20" s="210"/>
      <c r="X20" s="198">
        <f t="shared" si="5"/>
        <v>0</v>
      </c>
      <c r="Y20" s="198">
        <f t="shared" si="6"/>
        <v>0</v>
      </c>
      <c r="Z20" s="41" t="s">
        <v>91</v>
      </c>
      <c r="AA20" s="201"/>
      <c r="AB20" s="48"/>
      <c r="AC20" s="42" t="str">
        <f t="shared" si="7"/>
        <v/>
      </c>
      <c r="AD20" s="43">
        <f t="shared" si="4"/>
        <v>0</v>
      </c>
      <c r="AE20" s="166">
        <f t="shared" si="8"/>
        <v>0</v>
      </c>
      <c r="AF20" s="158">
        <f t="shared" si="9"/>
        <v>0</v>
      </c>
      <c r="AG20" s="158">
        <f t="shared" si="10"/>
        <v>0</v>
      </c>
      <c r="AH20" s="158">
        <f t="shared" si="11"/>
        <v>0</v>
      </c>
      <c r="AI20" s="158">
        <f t="shared" si="12"/>
        <v>1</v>
      </c>
      <c r="AJ20" s="158">
        <f t="shared" si="13"/>
        <v>1</v>
      </c>
      <c r="AK20" s="158">
        <f t="shared" si="14"/>
        <v>1</v>
      </c>
    </row>
    <row r="21" spans="1:37" s="158" customFormat="1" x14ac:dyDescent="0.25">
      <c r="A21" s="184"/>
      <c r="B21" s="184" t="str">
        <f t="shared" si="0"/>
        <v xml:space="preserve"> </v>
      </c>
      <c r="C21" s="185" t="str">
        <f t="shared" si="1"/>
        <v xml:space="preserve"> 0 </v>
      </c>
      <c r="D21" s="186"/>
      <c r="E21" s="196" t="str">
        <f t="shared" si="2"/>
        <v>00</v>
      </c>
      <c r="F21" s="196" t="str">
        <f t="shared" si="3"/>
        <v>00</v>
      </c>
      <c r="G21" s="187" t="str">
        <f>IF(D21&lt;&gt;"",'Unc. Calculator'!S26,"")</f>
        <v/>
      </c>
      <c r="H21" s="214" t="str">
        <f ca="1">IF('Unc. Calculator'!N26&gt;'Unc. Calculator'!M26,"X","")</f>
        <v/>
      </c>
      <c r="I21" s="175"/>
      <c r="J21" s="98"/>
      <c r="K21" s="44"/>
      <c r="L21" s="45"/>
      <c r="M21" s="46"/>
      <c r="N21" s="46"/>
      <c r="O21" s="46"/>
      <c r="P21" s="47"/>
      <c r="Q21" s="162"/>
      <c r="R21" s="197"/>
      <c r="S21" s="36"/>
      <c r="T21" s="37"/>
      <c r="U21" s="38"/>
      <c r="V21" s="39"/>
      <c r="W21" s="210"/>
      <c r="X21" s="198">
        <f t="shared" si="5"/>
        <v>0</v>
      </c>
      <c r="Y21" s="198">
        <f t="shared" si="6"/>
        <v>0</v>
      </c>
      <c r="Z21" s="41" t="s">
        <v>91</v>
      </c>
      <c r="AA21" s="201"/>
      <c r="AB21" s="48"/>
      <c r="AC21" s="42" t="str">
        <f t="shared" si="7"/>
        <v/>
      </c>
      <c r="AD21" s="43">
        <f t="shared" si="4"/>
        <v>0</v>
      </c>
      <c r="AE21" s="166">
        <f t="shared" si="8"/>
        <v>0</v>
      </c>
      <c r="AF21" s="158">
        <f t="shared" si="9"/>
        <v>0</v>
      </c>
      <c r="AG21" s="158">
        <f t="shared" si="10"/>
        <v>0</v>
      </c>
      <c r="AH21" s="158">
        <f t="shared" si="11"/>
        <v>0</v>
      </c>
      <c r="AI21" s="158">
        <f t="shared" si="12"/>
        <v>1</v>
      </c>
      <c r="AJ21" s="158">
        <f t="shared" si="13"/>
        <v>1</v>
      </c>
      <c r="AK21" s="158">
        <f t="shared" si="14"/>
        <v>1</v>
      </c>
    </row>
    <row r="22" spans="1:37" s="158" customFormat="1" x14ac:dyDescent="0.25">
      <c r="A22" s="181"/>
      <c r="B22" s="181" t="str">
        <f t="shared" si="0"/>
        <v xml:space="preserve"> </v>
      </c>
      <c r="C22" s="203" t="str">
        <f t="shared" si="1"/>
        <v xml:space="preserve"> 0 </v>
      </c>
      <c r="D22" s="182"/>
      <c r="E22" s="195" t="str">
        <f t="shared" si="2"/>
        <v>00</v>
      </c>
      <c r="F22" s="195" t="str">
        <f t="shared" si="3"/>
        <v>00</v>
      </c>
      <c r="G22" s="183" t="str">
        <f>IF(D22&lt;&gt;"",'Unc. Calculator'!S27,"")</f>
        <v/>
      </c>
      <c r="H22" s="214" t="str">
        <f ca="1">IF('Unc. Calculator'!N27&gt;'Unc. Calculator'!M27,"X","")</f>
        <v/>
      </c>
      <c r="I22" s="175"/>
      <c r="J22" s="98"/>
      <c r="K22" s="44"/>
      <c r="L22" s="45"/>
      <c r="M22" s="46"/>
      <c r="N22" s="46"/>
      <c r="O22" s="46"/>
      <c r="P22" s="47"/>
      <c r="Q22" s="162"/>
      <c r="R22" s="197"/>
      <c r="S22" s="36"/>
      <c r="T22" s="37"/>
      <c r="U22" s="38"/>
      <c r="V22" s="39"/>
      <c r="W22" s="210"/>
      <c r="X22" s="198">
        <f t="shared" si="5"/>
        <v>0</v>
      </c>
      <c r="Y22" s="198">
        <f t="shared" si="6"/>
        <v>0</v>
      </c>
      <c r="Z22" s="41" t="s">
        <v>91</v>
      </c>
      <c r="AA22" s="201"/>
      <c r="AB22" s="48"/>
      <c r="AC22" s="42" t="str">
        <f t="shared" si="7"/>
        <v/>
      </c>
      <c r="AD22" s="43">
        <f t="shared" si="4"/>
        <v>0</v>
      </c>
      <c r="AE22" s="166">
        <f t="shared" si="8"/>
        <v>0</v>
      </c>
      <c r="AF22" s="158">
        <f t="shared" si="9"/>
        <v>0</v>
      </c>
      <c r="AG22" s="158">
        <f t="shared" si="10"/>
        <v>0</v>
      </c>
      <c r="AH22" s="158">
        <f t="shared" si="11"/>
        <v>0</v>
      </c>
      <c r="AI22" s="158">
        <f t="shared" si="12"/>
        <v>1</v>
      </c>
      <c r="AJ22" s="158">
        <f t="shared" si="13"/>
        <v>1</v>
      </c>
      <c r="AK22" s="158">
        <f t="shared" si="14"/>
        <v>1</v>
      </c>
    </row>
    <row r="23" spans="1:37" s="158" customFormat="1" x14ac:dyDescent="0.25">
      <c r="A23" s="184"/>
      <c r="B23" s="184" t="str">
        <f t="shared" si="0"/>
        <v xml:space="preserve"> </v>
      </c>
      <c r="C23" s="185" t="str">
        <f t="shared" si="1"/>
        <v xml:space="preserve"> 0 </v>
      </c>
      <c r="D23" s="186"/>
      <c r="E23" s="196" t="str">
        <f t="shared" ref="E23:E24" si="15">CONCATENATE(Y23,AE23,U23)</f>
        <v>00</v>
      </c>
      <c r="F23" s="196" t="str">
        <f t="shared" ref="F23:F24" si="16">CONCATENATE(X23,AE23,U23)</f>
        <v>00</v>
      </c>
      <c r="G23" s="187" t="str">
        <f>IF(D23&lt;&gt;"",'Unc. Calculator'!S28,"")</f>
        <v/>
      </c>
      <c r="H23" s="214" t="str">
        <f ca="1">IF('Unc. Calculator'!N28&gt;'Unc. Calculator'!M28,"X","")</f>
        <v/>
      </c>
      <c r="I23" s="175"/>
      <c r="J23" s="98"/>
      <c r="K23" s="44"/>
      <c r="L23" s="45"/>
      <c r="M23" s="46"/>
      <c r="N23" s="46"/>
      <c r="O23" s="46"/>
      <c r="P23" s="47"/>
      <c r="Q23" s="162"/>
      <c r="R23" s="197"/>
      <c r="S23" s="36"/>
      <c r="T23" s="37"/>
      <c r="U23" s="38"/>
      <c r="V23" s="39"/>
      <c r="W23" s="210"/>
      <c r="X23" s="198">
        <f>IF(R23&lt;&gt;"",TEXT(V23+W23,R23),V23+W23)</f>
        <v>0</v>
      </c>
      <c r="Y23" s="198">
        <f>IF(R23&lt;&gt;"",TEXT(V23-W23,R23),V23-W23)</f>
        <v>0</v>
      </c>
      <c r="Z23" s="41" t="s">
        <v>91</v>
      </c>
      <c r="AA23" s="201"/>
      <c r="AB23" s="48"/>
      <c r="AC23" s="42" t="str">
        <f t="shared" si="7"/>
        <v/>
      </c>
      <c r="AD23" s="43">
        <f t="shared" si="4"/>
        <v>0</v>
      </c>
      <c r="AE23" s="166">
        <f t="shared" si="8"/>
        <v>0</v>
      </c>
      <c r="AF23" s="158">
        <f t="shared" si="9"/>
        <v>0</v>
      </c>
      <c r="AG23" s="158">
        <f t="shared" si="10"/>
        <v>0</v>
      </c>
      <c r="AH23" s="158">
        <f t="shared" si="11"/>
        <v>0</v>
      </c>
      <c r="AI23" s="158">
        <f t="shared" si="12"/>
        <v>1</v>
      </c>
      <c r="AJ23" s="158">
        <f t="shared" si="13"/>
        <v>1</v>
      </c>
      <c r="AK23" s="158">
        <f t="shared" si="14"/>
        <v>1</v>
      </c>
    </row>
    <row r="24" spans="1:37" s="158" customFormat="1" x14ac:dyDescent="0.25">
      <c r="A24" s="181"/>
      <c r="B24" s="181" t="str">
        <f t="shared" si="0"/>
        <v xml:space="preserve"> </v>
      </c>
      <c r="C24" s="203" t="str">
        <f t="shared" si="1"/>
        <v xml:space="preserve"> 0 </v>
      </c>
      <c r="D24" s="182"/>
      <c r="E24" s="195" t="str">
        <f t="shared" si="15"/>
        <v>00</v>
      </c>
      <c r="F24" s="195" t="str">
        <f t="shared" si="16"/>
        <v>00</v>
      </c>
      <c r="G24" s="183" t="str">
        <f>IF(D24&lt;&gt;"",'Unc. Calculator'!S29,"")</f>
        <v/>
      </c>
      <c r="H24" s="214" t="str">
        <f ca="1">IF('Unc. Calculator'!N29&gt;'Unc. Calculator'!M29,"X","")</f>
        <v/>
      </c>
      <c r="I24" s="175"/>
      <c r="J24" s="98"/>
      <c r="K24" s="44"/>
      <c r="L24" s="45"/>
      <c r="M24" s="46"/>
      <c r="N24" s="46"/>
      <c r="O24" s="46"/>
      <c r="P24" s="47"/>
      <c r="Q24" s="162"/>
      <c r="R24" s="197"/>
      <c r="S24" s="36"/>
      <c r="T24" s="37"/>
      <c r="U24" s="38"/>
      <c r="V24" s="39"/>
      <c r="W24" s="210"/>
      <c r="X24" s="198">
        <f t="shared" si="5"/>
        <v>0</v>
      </c>
      <c r="Y24" s="198">
        <f t="shared" si="6"/>
        <v>0</v>
      </c>
      <c r="Z24" s="41" t="s">
        <v>91</v>
      </c>
      <c r="AA24" s="201"/>
      <c r="AB24" s="48"/>
      <c r="AC24" s="42" t="str">
        <f t="shared" si="7"/>
        <v/>
      </c>
      <c r="AD24" s="43">
        <f t="shared" si="4"/>
        <v>0</v>
      </c>
      <c r="AE24" s="166">
        <f t="shared" si="8"/>
        <v>0</v>
      </c>
      <c r="AF24" s="158">
        <f t="shared" si="9"/>
        <v>0</v>
      </c>
      <c r="AG24" s="158">
        <f t="shared" si="10"/>
        <v>0</v>
      </c>
      <c r="AH24" s="158">
        <f t="shared" si="11"/>
        <v>0</v>
      </c>
      <c r="AI24" s="158">
        <f t="shared" si="12"/>
        <v>1</v>
      </c>
      <c r="AJ24" s="158">
        <f t="shared" si="13"/>
        <v>1</v>
      </c>
      <c r="AK24" s="158">
        <f t="shared" si="14"/>
        <v>1</v>
      </c>
    </row>
    <row r="25" spans="1:37" s="158" customFormat="1" x14ac:dyDescent="0.25">
      <c r="A25" s="184"/>
      <c r="B25" s="184" t="str">
        <f t="shared" si="0"/>
        <v xml:space="preserve"> </v>
      </c>
      <c r="C25" s="185" t="str">
        <f t="shared" si="1"/>
        <v xml:space="preserve"> 0 </v>
      </c>
      <c r="D25" s="186"/>
      <c r="E25" s="196" t="str">
        <f t="shared" si="2"/>
        <v>00</v>
      </c>
      <c r="F25" s="196" t="str">
        <f t="shared" si="3"/>
        <v>00</v>
      </c>
      <c r="G25" s="187" t="str">
        <f>IF(D25&lt;&gt;"",'Unc. Calculator'!S30,"")</f>
        <v/>
      </c>
      <c r="H25" s="214" t="str">
        <f ca="1">IF('Unc. Calculator'!N30&gt;'Unc. Calculator'!M30,"X","")</f>
        <v/>
      </c>
      <c r="I25" s="175"/>
      <c r="J25" s="98"/>
      <c r="K25" s="44"/>
      <c r="L25" s="45"/>
      <c r="M25" s="46"/>
      <c r="N25" s="46"/>
      <c r="O25" s="46"/>
      <c r="P25" s="47"/>
      <c r="Q25" s="162"/>
      <c r="R25" s="202"/>
      <c r="S25" s="36"/>
      <c r="T25" s="10"/>
      <c r="U25" s="38"/>
      <c r="V25" s="39"/>
      <c r="W25" s="210"/>
      <c r="X25" s="198">
        <f t="shared" si="5"/>
        <v>0</v>
      </c>
      <c r="Y25" s="198">
        <f t="shared" si="6"/>
        <v>0</v>
      </c>
      <c r="Z25" s="41" t="s">
        <v>91</v>
      </c>
      <c r="AA25" s="201"/>
      <c r="AB25" s="48"/>
      <c r="AC25" s="42" t="str">
        <f t="shared" si="7"/>
        <v/>
      </c>
      <c r="AD25" s="43">
        <f t="shared" si="4"/>
        <v>0</v>
      </c>
      <c r="AE25" s="166">
        <f t="shared" si="8"/>
        <v>0</v>
      </c>
      <c r="AF25" s="158">
        <f t="shared" si="9"/>
        <v>0</v>
      </c>
      <c r="AG25" s="158">
        <f t="shared" si="10"/>
        <v>0</v>
      </c>
      <c r="AH25" s="158">
        <f t="shared" si="11"/>
        <v>0</v>
      </c>
      <c r="AI25" s="158">
        <f t="shared" si="12"/>
        <v>1</v>
      </c>
      <c r="AJ25" s="158">
        <f t="shared" si="13"/>
        <v>1</v>
      </c>
      <c r="AK25" s="158">
        <f t="shared" si="14"/>
        <v>1</v>
      </c>
    </row>
    <row r="26" spans="1:37" s="158" customFormat="1" x14ac:dyDescent="0.25">
      <c r="A26" s="181"/>
      <c r="B26" s="181" t="str">
        <f t="shared" si="0"/>
        <v xml:space="preserve"> </v>
      </c>
      <c r="C26" s="203" t="str">
        <f t="shared" si="1"/>
        <v xml:space="preserve"> 0 </v>
      </c>
      <c r="D26" s="182"/>
      <c r="E26" s="195" t="str">
        <f t="shared" si="2"/>
        <v>00</v>
      </c>
      <c r="F26" s="195" t="str">
        <f t="shared" si="3"/>
        <v>00</v>
      </c>
      <c r="G26" s="183" t="str">
        <f>IF(D26&lt;&gt;"",'Unc. Calculator'!S31,"")</f>
        <v/>
      </c>
      <c r="H26" s="214" t="str">
        <f ca="1">IF('Unc. Calculator'!N31&gt;'Unc. Calculator'!M31,"X","")</f>
        <v/>
      </c>
      <c r="I26" s="175"/>
      <c r="J26" s="98"/>
      <c r="K26" s="44"/>
      <c r="L26" s="45"/>
      <c r="M26" s="46"/>
      <c r="N26" s="46"/>
      <c r="O26" s="46"/>
      <c r="P26" s="47"/>
      <c r="Q26" s="162"/>
      <c r="R26" s="202"/>
      <c r="S26" s="36"/>
      <c r="T26" s="10"/>
      <c r="U26" s="38"/>
      <c r="V26" s="39"/>
      <c r="W26" s="210"/>
      <c r="X26" s="198">
        <f t="shared" si="5"/>
        <v>0</v>
      </c>
      <c r="Y26" s="198">
        <f t="shared" si="6"/>
        <v>0</v>
      </c>
      <c r="Z26" s="41" t="s">
        <v>91</v>
      </c>
      <c r="AA26" s="201"/>
      <c r="AB26" s="48"/>
      <c r="AC26" s="42" t="str">
        <f t="shared" si="7"/>
        <v/>
      </c>
      <c r="AD26" s="43">
        <f t="shared" si="4"/>
        <v>0</v>
      </c>
      <c r="AE26" s="166">
        <f t="shared" si="8"/>
        <v>0</v>
      </c>
      <c r="AF26" s="158">
        <f t="shared" si="9"/>
        <v>0</v>
      </c>
      <c r="AG26" s="158">
        <f t="shared" si="10"/>
        <v>0</v>
      </c>
      <c r="AH26" s="158">
        <f t="shared" si="11"/>
        <v>0</v>
      </c>
      <c r="AI26" s="158">
        <f t="shared" si="12"/>
        <v>1</v>
      </c>
      <c r="AJ26" s="158">
        <f t="shared" si="13"/>
        <v>1</v>
      </c>
      <c r="AK26" s="158">
        <f t="shared" si="14"/>
        <v>1</v>
      </c>
    </row>
    <row r="27" spans="1:37" s="158" customFormat="1" x14ac:dyDescent="0.25">
      <c r="A27" s="184"/>
      <c r="B27" s="184" t="str">
        <f t="shared" ref="B27:B55" si="17">IF(Q27="",CONCATENATE(S27,Z27,T27),CONCATENATE(S27,Z27,Q27))</f>
        <v xml:space="preserve"> </v>
      </c>
      <c r="C27" s="185" t="str">
        <f t="shared" si="1"/>
        <v xml:space="preserve"> 0 </v>
      </c>
      <c r="D27" s="186"/>
      <c r="E27" s="196" t="str">
        <f t="shared" ref="E27:E55" si="18">CONCATENATE(Y27,AE27,U27)</f>
        <v>00</v>
      </c>
      <c r="F27" s="196" t="str">
        <f t="shared" ref="F27:F55" si="19">CONCATENATE(X27,AE27,U27)</f>
        <v>00</v>
      </c>
      <c r="G27" s="187" t="str">
        <f>IF(D27&lt;&gt;"",'Unc. Calculator'!S32,"")</f>
        <v/>
      </c>
      <c r="H27" s="214" t="str">
        <f ca="1">IF('Unc. Calculator'!N32&gt;'Unc. Calculator'!M32,"X","")</f>
        <v/>
      </c>
      <c r="I27" s="175"/>
      <c r="J27" s="98"/>
      <c r="K27" s="44"/>
      <c r="L27" s="45"/>
      <c r="M27" s="46"/>
      <c r="N27" s="46"/>
      <c r="O27" s="46"/>
      <c r="P27" s="47"/>
      <c r="Q27" s="162"/>
      <c r="R27" s="202"/>
      <c r="S27" s="36"/>
      <c r="T27" s="10"/>
      <c r="U27" s="38"/>
      <c r="V27" s="39"/>
      <c r="W27" s="210"/>
      <c r="X27" s="198">
        <f t="shared" si="5"/>
        <v>0</v>
      </c>
      <c r="Y27" s="198">
        <f t="shared" si="6"/>
        <v>0</v>
      </c>
      <c r="Z27" s="41" t="s">
        <v>91</v>
      </c>
      <c r="AA27" s="201"/>
      <c r="AB27" s="48"/>
      <c r="AC27" s="42" t="str">
        <f t="shared" si="7"/>
        <v/>
      </c>
      <c r="AD27" s="43">
        <f t="shared" si="4"/>
        <v>0</v>
      </c>
      <c r="AE27" s="166">
        <f t="shared" si="8"/>
        <v>0</v>
      </c>
      <c r="AF27" s="158">
        <f t="shared" si="9"/>
        <v>0</v>
      </c>
      <c r="AG27" s="158">
        <f t="shared" si="10"/>
        <v>0</v>
      </c>
      <c r="AH27" s="158">
        <f t="shared" si="11"/>
        <v>0</v>
      </c>
      <c r="AI27" s="158">
        <f t="shared" si="12"/>
        <v>1</v>
      </c>
      <c r="AJ27" s="158">
        <f t="shared" si="13"/>
        <v>1</v>
      </c>
      <c r="AK27" s="158">
        <f t="shared" si="14"/>
        <v>1</v>
      </c>
    </row>
    <row r="28" spans="1:37" s="158" customFormat="1" x14ac:dyDescent="0.25">
      <c r="A28" s="181"/>
      <c r="B28" s="181" t="str">
        <f t="shared" si="17"/>
        <v xml:space="preserve"> </v>
      </c>
      <c r="C28" s="203" t="str">
        <f t="shared" si="1"/>
        <v xml:space="preserve"> 0 </v>
      </c>
      <c r="D28" s="182"/>
      <c r="E28" s="195" t="str">
        <f t="shared" si="18"/>
        <v>00</v>
      </c>
      <c r="F28" s="195" t="str">
        <f t="shared" si="19"/>
        <v>00</v>
      </c>
      <c r="G28" s="183" t="str">
        <f>IF(D28&lt;&gt;"",'Unc. Calculator'!S33,"")</f>
        <v/>
      </c>
      <c r="H28" s="214" t="str">
        <f ca="1">IF('Unc. Calculator'!N33&gt;'Unc. Calculator'!M33,"X","")</f>
        <v/>
      </c>
      <c r="I28" s="175"/>
      <c r="J28" s="98"/>
      <c r="K28" s="44"/>
      <c r="L28" s="45"/>
      <c r="M28" s="46"/>
      <c r="N28" s="46"/>
      <c r="O28" s="46"/>
      <c r="P28" s="47"/>
      <c r="Q28" s="162"/>
      <c r="R28" s="202"/>
      <c r="S28" s="36"/>
      <c r="T28" s="10"/>
      <c r="U28" s="38"/>
      <c r="V28" s="39"/>
      <c r="W28" s="210"/>
      <c r="X28" s="198">
        <f t="shared" si="5"/>
        <v>0</v>
      </c>
      <c r="Y28" s="198">
        <f t="shared" si="6"/>
        <v>0</v>
      </c>
      <c r="Z28" s="41" t="s">
        <v>91</v>
      </c>
      <c r="AA28" s="201"/>
      <c r="AB28" s="48"/>
      <c r="AC28" s="42" t="str">
        <f t="shared" si="7"/>
        <v/>
      </c>
      <c r="AD28" s="43">
        <f t="shared" si="4"/>
        <v>0</v>
      </c>
      <c r="AE28" s="166">
        <f t="shared" si="8"/>
        <v>0</v>
      </c>
      <c r="AF28" s="158">
        <f t="shared" si="9"/>
        <v>0</v>
      </c>
      <c r="AG28" s="158">
        <f t="shared" si="10"/>
        <v>0</v>
      </c>
      <c r="AH28" s="158">
        <f t="shared" si="11"/>
        <v>0</v>
      </c>
      <c r="AI28" s="158">
        <f t="shared" si="12"/>
        <v>1</v>
      </c>
      <c r="AJ28" s="158">
        <f t="shared" si="13"/>
        <v>1</v>
      </c>
      <c r="AK28" s="158">
        <f t="shared" si="14"/>
        <v>1</v>
      </c>
    </row>
    <row r="29" spans="1:37" s="158" customFormat="1" x14ac:dyDescent="0.25">
      <c r="A29" s="184"/>
      <c r="B29" s="184" t="str">
        <f t="shared" si="17"/>
        <v xml:space="preserve"> </v>
      </c>
      <c r="C29" s="185" t="str">
        <f t="shared" si="1"/>
        <v xml:space="preserve"> 0 </v>
      </c>
      <c r="D29" s="186"/>
      <c r="E29" s="196" t="str">
        <f t="shared" si="18"/>
        <v>00</v>
      </c>
      <c r="F29" s="196" t="str">
        <f t="shared" si="19"/>
        <v>00</v>
      </c>
      <c r="G29" s="187" t="str">
        <f>IF(D29&lt;&gt;"",'Unc. Calculator'!S34,"")</f>
        <v/>
      </c>
      <c r="H29" s="214" t="str">
        <f ca="1">IF('Unc. Calculator'!N34&gt;'Unc. Calculator'!M34,"X","")</f>
        <v/>
      </c>
      <c r="I29" s="175"/>
      <c r="J29" s="98"/>
      <c r="K29" s="44"/>
      <c r="L29" s="45"/>
      <c r="M29" s="46"/>
      <c r="N29" s="46"/>
      <c r="O29" s="46"/>
      <c r="P29" s="47"/>
      <c r="Q29" s="162"/>
      <c r="R29" s="202"/>
      <c r="S29" s="36"/>
      <c r="T29" s="10"/>
      <c r="U29" s="38"/>
      <c r="V29" s="39"/>
      <c r="W29" s="210"/>
      <c r="X29" s="198">
        <f t="shared" si="5"/>
        <v>0</v>
      </c>
      <c r="Y29" s="198">
        <f t="shared" si="6"/>
        <v>0</v>
      </c>
      <c r="Z29" s="41" t="s">
        <v>91</v>
      </c>
      <c r="AA29" s="201"/>
      <c r="AB29" s="48"/>
      <c r="AC29" s="42" t="str">
        <f t="shared" si="7"/>
        <v/>
      </c>
      <c r="AD29" s="43">
        <f t="shared" si="4"/>
        <v>0</v>
      </c>
      <c r="AE29" s="166">
        <f t="shared" si="8"/>
        <v>0</v>
      </c>
      <c r="AF29" s="158">
        <f t="shared" si="9"/>
        <v>0</v>
      </c>
      <c r="AG29" s="158">
        <f t="shared" si="10"/>
        <v>0</v>
      </c>
      <c r="AH29" s="158">
        <f t="shared" si="11"/>
        <v>0</v>
      </c>
      <c r="AI29" s="158">
        <f t="shared" si="12"/>
        <v>1</v>
      </c>
      <c r="AJ29" s="158">
        <f t="shared" si="13"/>
        <v>1</v>
      </c>
      <c r="AK29" s="158">
        <f t="shared" si="14"/>
        <v>1</v>
      </c>
    </row>
    <row r="30" spans="1:37" s="158" customFormat="1" x14ac:dyDescent="0.25">
      <c r="A30" s="181"/>
      <c r="B30" s="181" t="str">
        <f t="shared" si="17"/>
        <v xml:space="preserve"> </v>
      </c>
      <c r="C30" s="203" t="str">
        <f t="shared" si="1"/>
        <v xml:space="preserve"> 0 </v>
      </c>
      <c r="D30" s="182"/>
      <c r="E30" s="195" t="str">
        <f t="shared" si="18"/>
        <v>00</v>
      </c>
      <c r="F30" s="195" t="str">
        <f t="shared" si="19"/>
        <v>00</v>
      </c>
      <c r="G30" s="183" t="str">
        <f>IF(D30&lt;&gt;"",'Unc. Calculator'!S35,"")</f>
        <v/>
      </c>
      <c r="H30" s="214" t="str">
        <f ca="1">IF('Unc. Calculator'!N35&gt;'Unc. Calculator'!M35,"X","")</f>
        <v/>
      </c>
      <c r="I30" s="175"/>
      <c r="J30" s="98"/>
      <c r="K30" s="44"/>
      <c r="L30" s="45"/>
      <c r="M30" s="46"/>
      <c r="N30" s="46"/>
      <c r="O30" s="46"/>
      <c r="P30" s="47"/>
      <c r="Q30" s="162"/>
      <c r="R30" s="202"/>
      <c r="S30" s="36"/>
      <c r="T30" s="10"/>
      <c r="U30" s="38"/>
      <c r="V30" s="39"/>
      <c r="W30" s="210"/>
      <c r="X30" s="198">
        <f t="shared" si="5"/>
        <v>0</v>
      </c>
      <c r="Y30" s="198">
        <f t="shared" si="6"/>
        <v>0</v>
      </c>
      <c r="Z30" s="41" t="s">
        <v>91</v>
      </c>
      <c r="AA30" s="201"/>
      <c r="AB30" s="48"/>
      <c r="AC30" s="42" t="str">
        <f t="shared" si="7"/>
        <v/>
      </c>
      <c r="AD30" s="43">
        <f t="shared" si="4"/>
        <v>0</v>
      </c>
      <c r="AE30" s="166">
        <f t="shared" si="8"/>
        <v>0</v>
      </c>
      <c r="AF30" s="158">
        <f t="shared" si="9"/>
        <v>0</v>
      </c>
      <c r="AG30" s="158">
        <f t="shared" si="10"/>
        <v>0</v>
      </c>
      <c r="AH30" s="158">
        <f t="shared" si="11"/>
        <v>0</v>
      </c>
      <c r="AI30" s="158">
        <f t="shared" si="12"/>
        <v>1</v>
      </c>
      <c r="AJ30" s="158">
        <f t="shared" si="13"/>
        <v>1</v>
      </c>
      <c r="AK30" s="158">
        <f t="shared" si="14"/>
        <v>1</v>
      </c>
    </row>
    <row r="31" spans="1:37" s="158" customFormat="1" x14ac:dyDescent="0.25">
      <c r="A31" s="184"/>
      <c r="B31" s="184" t="str">
        <f t="shared" si="17"/>
        <v xml:space="preserve"> </v>
      </c>
      <c r="C31" s="185" t="str">
        <f t="shared" si="1"/>
        <v xml:space="preserve"> 0 </v>
      </c>
      <c r="D31" s="186"/>
      <c r="E31" s="196" t="str">
        <f t="shared" si="18"/>
        <v>00</v>
      </c>
      <c r="F31" s="196" t="str">
        <f t="shared" si="19"/>
        <v>00</v>
      </c>
      <c r="G31" s="187" t="str">
        <f>IF(D31&lt;&gt;"",'Unc. Calculator'!S36,"")</f>
        <v/>
      </c>
      <c r="H31" s="214" t="str">
        <f ca="1">IF('Unc. Calculator'!N36&gt;'Unc. Calculator'!M36,"X","")</f>
        <v/>
      </c>
      <c r="I31" s="175"/>
      <c r="J31" s="98"/>
      <c r="K31" s="44"/>
      <c r="L31" s="45"/>
      <c r="M31" s="46"/>
      <c r="N31" s="46"/>
      <c r="O31" s="46"/>
      <c r="P31" s="47"/>
      <c r="Q31" s="162"/>
      <c r="R31" s="202"/>
      <c r="S31" s="36"/>
      <c r="T31" s="10"/>
      <c r="U31" s="38"/>
      <c r="V31" s="39"/>
      <c r="W31" s="210"/>
      <c r="X31" s="198">
        <f t="shared" si="5"/>
        <v>0</v>
      </c>
      <c r="Y31" s="198">
        <f t="shared" si="6"/>
        <v>0</v>
      </c>
      <c r="Z31" s="41" t="s">
        <v>91</v>
      </c>
      <c r="AA31" s="201"/>
      <c r="AB31" s="48"/>
      <c r="AC31" s="42" t="str">
        <f t="shared" si="7"/>
        <v/>
      </c>
      <c r="AD31" s="43">
        <f t="shared" si="4"/>
        <v>0</v>
      </c>
      <c r="AE31" s="166">
        <f t="shared" si="8"/>
        <v>0</v>
      </c>
      <c r="AF31" s="158">
        <f t="shared" si="9"/>
        <v>0</v>
      </c>
      <c r="AG31" s="158">
        <f t="shared" si="10"/>
        <v>0</v>
      </c>
      <c r="AH31" s="158">
        <f t="shared" si="11"/>
        <v>0</v>
      </c>
      <c r="AI31" s="158">
        <f t="shared" si="12"/>
        <v>1</v>
      </c>
      <c r="AJ31" s="158">
        <f t="shared" si="13"/>
        <v>1</v>
      </c>
      <c r="AK31" s="158">
        <f t="shared" si="14"/>
        <v>1</v>
      </c>
    </row>
    <row r="32" spans="1:37" s="158" customFormat="1" x14ac:dyDescent="0.25">
      <c r="A32" s="181"/>
      <c r="B32" s="181" t="str">
        <f t="shared" si="17"/>
        <v xml:space="preserve"> </v>
      </c>
      <c r="C32" s="203" t="str">
        <f t="shared" si="1"/>
        <v xml:space="preserve"> 0 </v>
      </c>
      <c r="D32" s="182"/>
      <c r="E32" s="195" t="str">
        <f t="shared" ref="E32:E33" si="20">CONCATENATE(Y32,AE32,U32)</f>
        <v>00</v>
      </c>
      <c r="F32" s="195" t="str">
        <f t="shared" ref="F32:F33" si="21">CONCATENATE(X32,AE32,U32)</f>
        <v>00</v>
      </c>
      <c r="G32" s="183" t="str">
        <f>IF(D32&lt;&gt;"",'Unc. Calculator'!S37,"")</f>
        <v/>
      </c>
      <c r="H32" s="214" t="str">
        <f ca="1">IF('Unc. Calculator'!N37&gt;'Unc. Calculator'!M37,"X","")</f>
        <v/>
      </c>
      <c r="I32" s="175"/>
      <c r="J32" s="98"/>
      <c r="K32" s="44"/>
      <c r="L32" s="45"/>
      <c r="M32" s="46"/>
      <c r="N32" s="46"/>
      <c r="O32" s="46"/>
      <c r="P32" s="47"/>
      <c r="Q32" s="162"/>
      <c r="R32" s="202"/>
      <c r="S32" s="36"/>
      <c r="T32" s="10"/>
      <c r="U32" s="38"/>
      <c r="V32" s="39"/>
      <c r="W32" s="210"/>
      <c r="X32" s="198">
        <f t="shared" si="5"/>
        <v>0</v>
      </c>
      <c r="Y32" s="198">
        <f t="shared" si="6"/>
        <v>0</v>
      </c>
      <c r="Z32" s="41" t="s">
        <v>91</v>
      </c>
      <c r="AA32" s="201"/>
      <c r="AB32" s="48"/>
      <c r="AC32" s="42" t="str">
        <f t="shared" si="7"/>
        <v/>
      </c>
      <c r="AD32" s="43">
        <f t="shared" si="4"/>
        <v>0</v>
      </c>
      <c r="AE32" s="166">
        <f t="shared" si="8"/>
        <v>0</v>
      </c>
      <c r="AF32" s="158">
        <f t="shared" si="9"/>
        <v>0</v>
      </c>
      <c r="AG32" s="158">
        <f t="shared" si="10"/>
        <v>0</v>
      </c>
      <c r="AH32" s="158">
        <f t="shared" si="11"/>
        <v>0</v>
      </c>
      <c r="AI32" s="158">
        <f t="shared" si="12"/>
        <v>1</v>
      </c>
      <c r="AJ32" s="158">
        <f t="shared" si="13"/>
        <v>1</v>
      </c>
      <c r="AK32" s="158">
        <f t="shared" si="14"/>
        <v>1</v>
      </c>
    </row>
    <row r="33" spans="1:37" s="158" customFormat="1" x14ac:dyDescent="0.25">
      <c r="A33" s="184"/>
      <c r="B33" s="184" t="str">
        <f t="shared" si="17"/>
        <v xml:space="preserve"> </v>
      </c>
      <c r="C33" s="185" t="str">
        <f t="shared" si="1"/>
        <v xml:space="preserve"> 0 </v>
      </c>
      <c r="D33" s="186"/>
      <c r="E33" s="196" t="str">
        <f t="shared" si="20"/>
        <v>00</v>
      </c>
      <c r="F33" s="196" t="str">
        <f t="shared" si="21"/>
        <v>00</v>
      </c>
      <c r="G33" s="187" t="str">
        <f>IF(D33&lt;&gt;"",'Unc. Calculator'!S38,"")</f>
        <v/>
      </c>
      <c r="H33" s="214" t="str">
        <f ca="1">IF('Unc. Calculator'!N38&gt;'Unc. Calculator'!M38,"X","")</f>
        <v/>
      </c>
      <c r="I33" s="175"/>
      <c r="J33" s="98"/>
      <c r="K33" s="44"/>
      <c r="L33" s="45"/>
      <c r="M33" s="46"/>
      <c r="N33" s="46"/>
      <c r="O33" s="46"/>
      <c r="P33" s="47"/>
      <c r="Q33" s="162"/>
      <c r="R33" s="202"/>
      <c r="S33" s="36"/>
      <c r="T33" s="10"/>
      <c r="U33" s="38"/>
      <c r="V33" s="39"/>
      <c r="W33" s="210"/>
      <c r="X33" s="198">
        <f t="shared" si="5"/>
        <v>0</v>
      </c>
      <c r="Y33" s="198">
        <f t="shared" si="6"/>
        <v>0</v>
      </c>
      <c r="Z33" s="41" t="s">
        <v>91</v>
      </c>
      <c r="AA33" s="201"/>
      <c r="AB33" s="48"/>
      <c r="AC33" s="42" t="str">
        <f t="shared" si="7"/>
        <v/>
      </c>
      <c r="AD33" s="43">
        <f t="shared" si="4"/>
        <v>0</v>
      </c>
      <c r="AE33" s="166">
        <f t="shared" si="8"/>
        <v>0</v>
      </c>
      <c r="AF33" s="158">
        <f t="shared" si="9"/>
        <v>0</v>
      </c>
      <c r="AG33" s="158">
        <f t="shared" si="10"/>
        <v>0</v>
      </c>
      <c r="AH33" s="158">
        <f t="shared" si="11"/>
        <v>0</v>
      </c>
      <c r="AI33" s="158">
        <f t="shared" si="12"/>
        <v>1</v>
      </c>
      <c r="AJ33" s="158">
        <f t="shared" si="13"/>
        <v>1</v>
      </c>
      <c r="AK33" s="158">
        <f t="shared" si="14"/>
        <v>1</v>
      </c>
    </row>
    <row r="34" spans="1:37" s="158" customFormat="1" x14ac:dyDescent="0.25">
      <c r="A34" s="181"/>
      <c r="B34" s="181" t="str">
        <f t="shared" si="17"/>
        <v xml:space="preserve"> </v>
      </c>
      <c r="C34" s="203" t="str">
        <f t="shared" si="1"/>
        <v xml:space="preserve"> 0 </v>
      </c>
      <c r="D34" s="182"/>
      <c r="E34" s="195" t="str">
        <f t="shared" si="18"/>
        <v>00</v>
      </c>
      <c r="F34" s="195" t="str">
        <f t="shared" si="19"/>
        <v>00</v>
      </c>
      <c r="G34" s="183" t="str">
        <f>IF(D34&lt;&gt;"",'Unc. Calculator'!S39,"")</f>
        <v/>
      </c>
      <c r="H34" s="214" t="str">
        <f ca="1">IF('Unc. Calculator'!N39&gt;'Unc. Calculator'!M39,"X","")</f>
        <v/>
      </c>
      <c r="I34" s="175"/>
      <c r="J34" s="98"/>
      <c r="K34" s="44"/>
      <c r="L34" s="45"/>
      <c r="M34" s="46"/>
      <c r="N34" s="46"/>
      <c r="O34" s="46"/>
      <c r="P34" s="47"/>
      <c r="Q34" s="162"/>
      <c r="R34" s="202"/>
      <c r="S34" s="36"/>
      <c r="T34" s="10"/>
      <c r="U34" s="38"/>
      <c r="V34" s="39"/>
      <c r="W34" s="210"/>
      <c r="X34" s="156">
        <f t="shared" ref="X34:X55" si="22">IF(R34&lt;&gt;"",TEXT(V34+W34,R34),V34+W34)</f>
        <v>0</v>
      </c>
      <c r="Y34" s="156">
        <f t="shared" ref="Y34:Y55" si="23">IF(R34&lt;&gt;"",TEXT(V34-W34,R34),V34-W34)</f>
        <v>0</v>
      </c>
      <c r="Z34" s="157" t="s">
        <v>91</v>
      </c>
      <c r="AA34" s="201"/>
      <c r="AB34" s="48"/>
      <c r="AC34" s="42" t="str">
        <f t="shared" ref="AC34:AC55" si="24">IF(ISERROR(SEARCH("Hz",AB34)),CONCATENATE(AA34,AB34),CONCATENATE($AB$2,AA34,AB34))</f>
        <v/>
      </c>
      <c r="AD34" s="43">
        <f t="shared" si="4"/>
        <v>0</v>
      </c>
      <c r="AE34" s="166">
        <f t="shared" si="8"/>
        <v>0</v>
      </c>
      <c r="AF34" s="158">
        <f t="shared" si="9"/>
        <v>0</v>
      </c>
      <c r="AG34" s="158">
        <f t="shared" si="10"/>
        <v>0</v>
      </c>
      <c r="AH34" s="158">
        <f t="shared" si="11"/>
        <v>0</v>
      </c>
      <c r="AI34" s="158">
        <f t="shared" si="12"/>
        <v>1</v>
      </c>
      <c r="AJ34" s="158">
        <f t="shared" si="13"/>
        <v>1</v>
      </c>
      <c r="AK34" s="158">
        <f t="shared" si="14"/>
        <v>1</v>
      </c>
    </row>
    <row r="35" spans="1:37" s="158" customFormat="1" x14ac:dyDescent="0.25">
      <c r="A35" s="184"/>
      <c r="B35" s="184" t="str">
        <f t="shared" si="17"/>
        <v xml:space="preserve"> </v>
      </c>
      <c r="C35" s="185" t="str">
        <f t="shared" si="1"/>
        <v xml:space="preserve"> 0 </v>
      </c>
      <c r="D35" s="186"/>
      <c r="E35" s="196" t="str">
        <f t="shared" si="18"/>
        <v>00</v>
      </c>
      <c r="F35" s="196" t="str">
        <f t="shared" si="19"/>
        <v>00</v>
      </c>
      <c r="G35" s="187" t="str">
        <f>IF(D35&lt;&gt;"",'Unc. Calculator'!S40,"")</f>
        <v/>
      </c>
      <c r="H35" s="214" t="str">
        <f ca="1">IF('Unc. Calculator'!N40&gt;'Unc. Calculator'!M40,"X","")</f>
        <v/>
      </c>
      <c r="I35" s="175"/>
      <c r="J35" s="98"/>
      <c r="K35" s="44"/>
      <c r="L35" s="45"/>
      <c r="M35" s="46"/>
      <c r="N35" s="46"/>
      <c r="O35" s="46"/>
      <c r="P35" s="47"/>
      <c r="Q35" s="162"/>
      <c r="R35" s="202"/>
      <c r="S35" s="36"/>
      <c r="T35" s="10"/>
      <c r="U35" s="38"/>
      <c r="V35" s="39"/>
      <c r="W35" s="210"/>
      <c r="X35" s="156">
        <f t="shared" si="22"/>
        <v>0</v>
      </c>
      <c r="Y35" s="156">
        <f t="shared" si="23"/>
        <v>0</v>
      </c>
      <c r="Z35" s="157" t="s">
        <v>91</v>
      </c>
      <c r="AA35" s="201"/>
      <c r="AB35" s="48"/>
      <c r="AC35" s="42" t="str">
        <f t="shared" si="24"/>
        <v/>
      </c>
      <c r="AD35" s="43">
        <f t="shared" si="4"/>
        <v>0</v>
      </c>
      <c r="AE35" s="166">
        <f t="shared" si="8"/>
        <v>0</v>
      </c>
      <c r="AF35" s="158">
        <f t="shared" si="9"/>
        <v>0</v>
      </c>
      <c r="AG35" s="158">
        <f t="shared" si="10"/>
        <v>0</v>
      </c>
      <c r="AH35" s="158">
        <f t="shared" si="11"/>
        <v>0</v>
      </c>
      <c r="AI35" s="158">
        <f t="shared" si="12"/>
        <v>1</v>
      </c>
      <c r="AJ35" s="158">
        <f t="shared" si="13"/>
        <v>1</v>
      </c>
      <c r="AK35" s="158">
        <f t="shared" si="14"/>
        <v>1</v>
      </c>
    </row>
    <row r="36" spans="1:37" s="158" customFormat="1" x14ac:dyDescent="0.25">
      <c r="A36" s="181"/>
      <c r="B36" s="181" t="str">
        <f t="shared" si="17"/>
        <v xml:space="preserve"> </v>
      </c>
      <c r="C36" s="203" t="str">
        <f t="shared" si="1"/>
        <v xml:space="preserve"> 0 </v>
      </c>
      <c r="D36" s="182"/>
      <c r="E36" s="195" t="str">
        <f t="shared" si="18"/>
        <v>00</v>
      </c>
      <c r="F36" s="195" t="str">
        <f t="shared" si="19"/>
        <v>00</v>
      </c>
      <c r="G36" s="183" t="str">
        <f>IF(D36&lt;&gt;"",'Unc. Calculator'!S41,"")</f>
        <v/>
      </c>
      <c r="H36" s="214" t="str">
        <f ca="1">IF('Unc. Calculator'!N41&gt;'Unc. Calculator'!M41,"X","")</f>
        <v/>
      </c>
      <c r="I36" s="175"/>
      <c r="J36" s="98"/>
      <c r="K36" s="44"/>
      <c r="L36" s="45"/>
      <c r="M36" s="46"/>
      <c r="N36" s="46"/>
      <c r="O36" s="46"/>
      <c r="P36" s="47"/>
      <c r="Q36" s="162"/>
      <c r="R36" s="202"/>
      <c r="S36" s="36"/>
      <c r="T36" s="10"/>
      <c r="U36" s="38"/>
      <c r="V36" s="39"/>
      <c r="W36" s="210"/>
      <c r="X36" s="156">
        <f t="shared" si="22"/>
        <v>0</v>
      </c>
      <c r="Y36" s="156">
        <f t="shared" si="23"/>
        <v>0</v>
      </c>
      <c r="Z36" s="157" t="s">
        <v>91</v>
      </c>
      <c r="AA36" s="201"/>
      <c r="AB36" s="48"/>
      <c r="AC36" s="42" t="str">
        <f t="shared" si="24"/>
        <v/>
      </c>
      <c r="AD36" s="43">
        <f t="shared" si="4"/>
        <v>0</v>
      </c>
      <c r="AE36" s="166">
        <f t="shared" si="8"/>
        <v>0</v>
      </c>
      <c r="AF36" s="158">
        <f t="shared" si="9"/>
        <v>0</v>
      </c>
      <c r="AG36" s="158">
        <f t="shared" si="10"/>
        <v>0</v>
      </c>
      <c r="AH36" s="158">
        <f t="shared" si="11"/>
        <v>0</v>
      </c>
      <c r="AI36" s="158">
        <f t="shared" si="12"/>
        <v>1</v>
      </c>
      <c r="AJ36" s="158">
        <f t="shared" si="13"/>
        <v>1</v>
      </c>
      <c r="AK36" s="158">
        <f t="shared" si="14"/>
        <v>1</v>
      </c>
    </row>
    <row r="37" spans="1:37" s="158" customFormat="1" x14ac:dyDescent="0.25">
      <c r="A37" s="184"/>
      <c r="B37" s="184" t="str">
        <f t="shared" si="17"/>
        <v xml:space="preserve"> </v>
      </c>
      <c r="C37" s="185" t="str">
        <f t="shared" si="1"/>
        <v xml:space="preserve"> 0 </v>
      </c>
      <c r="D37" s="186"/>
      <c r="E37" s="196" t="str">
        <f t="shared" si="18"/>
        <v>00</v>
      </c>
      <c r="F37" s="196" t="str">
        <f t="shared" si="19"/>
        <v>00</v>
      </c>
      <c r="G37" s="187" t="str">
        <f>IF(D37&lt;&gt;"",'Unc. Calculator'!S42,"")</f>
        <v/>
      </c>
      <c r="H37" s="214" t="str">
        <f ca="1">IF('Unc. Calculator'!N42&gt;'Unc. Calculator'!M42,"X","")</f>
        <v/>
      </c>
      <c r="I37" s="175"/>
      <c r="J37" s="98"/>
      <c r="K37" s="44"/>
      <c r="L37" s="45"/>
      <c r="M37" s="46"/>
      <c r="N37" s="46"/>
      <c r="O37" s="46"/>
      <c r="P37" s="47"/>
      <c r="Q37" s="162"/>
      <c r="R37" s="202"/>
      <c r="S37" s="36"/>
      <c r="T37" s="10"/>
      <c r="U37" s="38"/>
      <c r="V37" s="39"/>
      <c r="W37" s="210"/>
      <c r="X37" s="156">
        <f t="shared" si="22"/>
        <v>0</v>
      </c>
      <c r="Y37" s="156">
        <f t="shared" si="23"/>
        <v>0</v>
      </c>
      <c r="Z37" s="157" t="s">
        <v>91</v>
      </c>
      <c r="AA37" s="201"/>
      <c r="AB37" s="48"/>
      <c r="AC37" s="42" t="str">
        <f t="shared" si="24"/>
        <v/>
      </c>
      <c r="AD37" s="43">
        <f t="shared" si="4"/>
        <v>0</v>
      </c>
      <c r="AE37" s="166">
        <f t="shared" si="8"/>
        <v>0</v>
      </c>
      <c r="AF37" s="158">
        <f t="shared" si="9"/>
        <v>0</v>
      </c>
      <c r="AG37" s="158">
        <f t="shared" si="10"/>
        <v>0</v>
      </c>
      <c r="AH37" s="158">
        <f t="shared" si="11"/>
        <v>0</v>
      </c>
      <c r="AI37" s="158">
        <f t="shared" si="12"/>
        <v>1</v>
      </c>
      <c r="AJ37" s="158">
        <f t="shared" si="13"/>
        <v>1</v>
      </c>
      <c r="AK37" s="158">
        <f t="shared" si="14"/>
        <v>1</v>
      </c>
    </row>
    <row r="38" spans="1:37" s="158" customFormat="1" x14ac:dyDescent="0.25">
      <c r="A38" s="181"/>
      <c r="B38" s="181" t="str">
        <f t="shared" si="17"/>
        <v xml:space="preserve"> </v>
      </c>
      <c r="C38" s="203" t="str">
        <f t="shared" ref="C38:C69" si="25">IF(T38="°C",CONCATENATE(V38," ",T38),IF(T38="°F",CONCATENATE(V38," ",T38),IF(ISERROR(SEARCH("Hz",AE38)),CONCATENATE(V38," ",AE38,U38," ",AC38),CONCATENATE(AC38," ","@"," ",V38,AE38))))</f>
        <v xml:space="preserve"> 0 </v>
      </c>
      <c r="D38" s="182"/>
      <c r="E38" s="195" t="str">
        <f t="shared" si="18"/>
        <v>00</v>
      </c>
      <c r="F38" s="195" t="str">
        <f t="shared" si="19"/>
        <v>00</v>
      </c>
      <c r="G38" s="183" t="str">
        <f>IF(D38&lt;&gt;"",'Unc. Calculator'!S43,"")</f>
        <v/>
      </c>
      <c r="H38" s="214" t="str">
        <f ca="1">IF('Unc. Calculator'!N43&gt;'Unc. Calculator'!M43,"X","")</f>
        <v/>
      </c>
      <c r="I38" s="175"/>
      <c r="J38" s="98"/>
      <c r="K38" s="44"/>
      <c r="L38" s="45"/>
      <c r="M38" s="46"/>
      <c r="N38" s="46"/>
      <c r="O38" s="46"/>
      <c r="P38" s="47"/>
      <c r="Q38" s="162"/>
      <c r="R38" s="202"/>
      <c r="S38" s="36"/>
      <c r="T38" s="10"/>
      <c r="U38" s="38"/>
      <c r="V38" s="39"/>
      <c r="W38" s="210"/>
      <c r="X38" s="156">
        <f t="shared" si="22"/>
        <v>0</v>
      </c>
      <c r="Y38" s="156">
        <f t="shared" si="23"/>
        <v>0</v>
      </c>
      <c r="Z38" s="157" t="s">
        <v>91</v>
      </c>
      <c r="AA38" s="201"/>
      <c r="AB38" s="48"/>
      <c r="AC38" s="42" t="str">
        <f t="shared" si="24"/>
        <v/>
      </c>
      <c r="AD38" s="43">
        <f t="shared" ref="AD38:AD55" si="26">VALUE(D38)</f>
        <v>0</v>
      </c>
      <c r="AE38" s="166">
        <f t="shared" si="8"/>
        <v>0</v>
      </c>
      <c r="AF38" s="158">
        <f t="shared" si="9"/>
        <v>0</v>
      </c>
      <c r="AG38" s="158">
        <f t="shared" si="10"/>
        <v>0</v>
      </c>
      <c r="AH38" s="158">
        <f t="shared" si="11"/>
        <v>0</v>
      </c>
      <c r="AI38" s="158">
        <f t="shared" si="12"/>
        <v>1</v>
      </c>
      <c r="AJ38" s="158">
        <f t="shared" si="13"/>
        <v>1</v>
      </c>
      <c r="AK38" s="158">
        <f t="shared" si="14"/>
        <v>1</v>
      </c>
    </row>
    <row r="39" spans="1:37" s="158" customFormat="1" x14ac:dyDescent="0.25">
      <c r="A39" s="184"/>
      <c r="B39" s="184" t="str">
        <f t="shared" si="17"/>
        <v xml:space="preserve"> </v>
      </c>
      <c r="C39" s="185" t="str">
        <f t="shared" si="25"/>
        <v xml:space="preserve"> 0 </v>
      </c>
      <c r="D39" s="186"/>
      <c r="E39" s="196" t="str">
        <f t="shared" si="18"/>
        <v>00</v>
      </c>
      <c r="F39" s="196" t="str">
        <f t="shared" si="19"/>
        <v>00</v>
      </c>
      <c r="G39" s="187" t="str">
        <f>IF(D39&lt;&gt;"",'Unc. Calculator'!S44,"")</f>
        <v/>
      </c>
      <c r="H39" s="214" t="str">
        <f ca="1">IF('Unc. Calculator'!N44&gt;'Unc. Calculator'!M44,"X","")</f>
        <v/>
      </c>
      <c r="I39" s="175"/>
      <c r="J39" s="98"/>
      <c r="K39" s="44"/>
      <c r="L39" s="45"/>
      <c r="M39" s="46"/>
      <c r="N39" s="46"/>
      <c r="O39" s="46"/>
      <c r="P39" s="47"/>
      <c r="Q39" s="162"/>
      <c r="R39" s="202"/>
      <c r="S39" s="36"/>
      <c r="T39" s="10"/>
      <c r="U39" s="38"/>
      <c r="V39" s="39"/>
      <c r="W39" s="210"/>
      <c r="X39" s="156">
        <f t="shared" si="22"/>
        <v>0</v>
      </c>
      <c r="Y39" s="156">
        <f t="shared" si="23"/>
        <v>0</v>
      </c>
      <c r="Z39" s="157" t="s">
        <v>91</v>
      </c>
      <c r="AA39" s="201"/>
      <c r="AB39" s="48"/>
      <c r="AC39" s="42" t="str">
        <f t="shared" si="24"/>
        <v/>
      </c>
      <c r="AD39" s="43">
        <f t="shared" si="26"/>
        <v>0</v>
      </c>
      <c r="AE39" s="166">
        <f t="shared" si="8"/>
        <v>0</v>
      </c>
      <c r="AF39" s="158">
        <f t="shared" si="9"/>
        <v>0</v>
      </c>
      <c r="AG39" s="158">
        <f t="shared" si="10"/>
        <v>0</v>
      </c>
      <c r="AH39" s="158">
        <f t="shared" si="11"/>
        <v>0</v>
      </c>
      <c r="AI39" s="158">
        <f t="shared" si="12"/>
        <v>1</v>
      </c>
      <c r="AJ39" s="158">
        <f t="shared" si="13"/>
        <v>1</v>
      </c>
      <c r="AK39" s="158">
        <f t="shared" si="14"/>
        <v>1</v>
      </c>
    </row>
    <row r="40" spans="1:37" s="158" customFormat="1" x14ac:dyDescent="0.25">
      <c r="A40" s="181"/>
      <c r="B40" s="181" t="str">
        <f t="shared" si="17"/>
        <v xml:space="preserve"> </v>
      </c>
      <c r="C40" s="203" t="str">
        <f t="shared" si="25"/>
        <v xml:space="preserve"> 0 </v>
      </c>
      <c r="D40" s="182"/>
      <c r="E40" s="195" t="str">
        <f t="shared" si="18"/>
        <v>00</v>
      </c>
      <c r="F40" s="195" t="str">
        <f t="shared" si="19"/>
        <v>00</v>
      </c>
      <c r="G40" s="183" t="str">
        <f>IF(D40&lt;&gt;"",'Unc. Calculator'!S45,"")</f>
        <v/>
      </c>
      <c r="H40" s="214" t="str">
        <f ca="1">IF('Unc. Calculator'!N45&gt;'Unc. Calculator'!M45,"X","")</f>
        <v/>
      </c>
      <c r="I40" s="175"/>
      <c r="J40" s="98"/>
      <c r="K40" s="44"/>
      <c r="L40" s="45"/>
      <c r="M40" s="46"/>
      <c r="N40" s="46"/>
      <c r="O40" s="46"/>
      <c r="P40" s="47"/>
      <c r="Q40" s="162"/>
      <c r="R40" s="202"/>
      <c r="S40" s="36"/>
      <c r="T40" s="10"/>
      <c r="U40" s="38"/>
      <c r="V40" s="39"/>
      <c r="W40" s="210"/>
      <c r="X40" s="156">
        <f t="shared" si="22"/>
        <v>0</v>
      </c>
      <c r="Y40" s="156">
        <f t="shared" si="23"/>
        <v>0</v>
      </c>
      <c r="Z40" s="157" t="s">
        <v>91</v>
      </c>
      <c r="AA40" s="201"/>
      <c r="AB40" s="48"/>
      <c r="AC40" s="42" t="str">
        <f t="shared" si="24"/>
        <v/>
      </c>
      <c r="AD40" s="43">
        <f t="shared" si="26"/>
        <v>0</v>
      </c>
      <c r="AE40" s="166">
        <f t="shared" si="8"/>
        <v>0</v>
      </c>
      <c r="AF40" s="158">
        <f t="shared" si="9"/>
        <v>0</v>
      </c>
      <c r="AG40" s="158">
        <f t="shared" si="10"/>
        <v>0</v>
      </c>
      <c r="AH40" s="158">
        <f t="shared" si="11"/>
        <v>0</v>
      </c>
      <c r="AI40" s="158">
        <f t="shared" si="12"/>
        <v>1</v>
      </c>
      <c r="AJ40" s="158">
        <f t="shared" si="13"/>
        <v>1</v>
      </c>
      <c r="AK40" s="158">
        <f t="shared" si="14"/>
        <v>1</v>
      </c>
    </row>
    <row r="41" spans="1:37" s="158" customFormat="1" x14ac:dyDescent="0.25">
      <c r="A41" s="184"/>
      <c r="B41" s="184" t="str">
        <f t="shared" si="17"/>
        <v xml:space="preserve"> </v>
      </c>
      <c r="C41" s="185" t="str">
        <f t="shared" si="25"/>
        <v xml:space="preserve"> 0 </v>
      </c>
      <c r="D41" s="186"/>
      <c r="E41" s="196" t="str">
        <f t="shared" ref="E41" si="27">CONCATENATE(Y41,AE41,U41)</f>
        <v>00</v>
      </c>
      <c r="F41" s="196" t="str">
        <f t="shared" ref="F41" si="28">CONCATENATE(X41,AE41,U41)</f>
        <v>00</v>
      </c>
      <c r="G41" s="187" t="str">
        <f>IF(D41&lt;&gt;"",'Unc. Calculator'!S46,"")</f>
        <v/>
      </c>
      <c r="H41" s="214" t="str">
        <f ca="1">IF('Unc. Calculator'!N46&gt;'Unc. Calculator'!M46,"X","")</f>
        <v/>
      </c>
      <c r="I41" s="175"/>
      <c r="J41" s="98"/>
      <c r="K41" s="44"/>
      <c r="L41" s="45"/>
      <c r="M41" s="46"/>
      <c r="N41" s="46"/>
      <c r="O41" s="46"/>
      <c r="P41" s="47"/>
      <c r="Q41" s="162"/>
      <c r="R41" s="202"/>
      <c r="S41" s="36"/>
      <c r="T41" s="10"/>
      <c r="U41" s="38"/>
      <c r="V41" s="39"/>
      <c r="W41" s="210"/>
      <c r="X41" s="156">
        <f t="shared" si="22"/>
        <v>0</v>
      </c>
      <c r="Y41" s="156">
        <f t="shared" si="23"/>
        <v>0</v>
      </c>
      <c r="Z41" s="157" t="s">
        <v>91</v>
      </c>
      <c r="AA41" s="201"/>
      <c r="AB41" s="48"/>
      <c r="AC41" s="42" t="str">
        <f t="shared" si="24"/>
        <v/>
      </c>
      <c r="AD41" s="43">
        <f t="shared" si="26"/>
        <v>0</v>
      </c>
      <c r="AE41" s="166">
        <f t="shared" si="8"/>
        <v>0</v>
      </c>
      <c r="AF41" s="158">
        <f t="shared" si="9"/>
        <v>0</v>
      </c>
      <c r="AG41" s="158">
        <f t="shared" si="10"/>
        <v>0</v>
      </c>
      <c r="AH41" s="158">
        <f t="shared" si="11"/>
        <v>0</v>
      </c>
      <c r="AI41" s="158">
        <f t="shared" si="12"/>
        <v>1</v>
      </c>
      <c r="AJ41" s="158">
        <f t="shared" si="13"/>
        <v>1</v>
      </c>
      <c r="AK41" s="158">
        <f t="shared" si="14"/>
        <v>1</v>
      </c>
    </row>
    <row r="42" spans="1:37" s="158" customFormat="1" x14ac:dyDescent="0.25">
      <c r="A42" s="181"/>
      <c r="B42" s="181" t="str">
        <f t="shared" si="17"/>
        <v xml:space="preserve"> </v>
      </c>
      <c r="C42" s="203" t="str">
        <f t="shared" si="25"/>
        <v xml:space="preserve"> 0 </v>
      </c>
      <c r="D42" s="182"/>
      <c r="E42" s="195" t="str">
        <f t="shared" si="18"/>
        <v>00</v>
      </c>
      <c r="F42" s="195" t="str">
        <f t="shared" si="19"/>
        <v>00</v>
      </c>
      <c r="G42" s="183" t="str">
        <f>IF(D42&lt;&gt;"",'Unc. Calculator'!S47,"")</f>
        <v/>
      </c>
      <c r="H42" s="214" t="str">
        <f ca="1">IF('Unc. Calculator'!N47&gt;'Unc. Calculator'!M47,"X","")</f>
        <v/>
      </c>
      <c r="I42" s="175"/>
      <c r="J42" s="98"/>
      <c r="K42" s="44"/>
      <c r="L42" s="45"/>
      <c r="M42" s="46"/>
      <c r="N42" s="46"/>
      <c r="O42" s="46"/>
      <c r="P42" s="47"/>
      <c r="Q42" s="162"/>
      <c r="R42" s="202"/>
      <c r="S42" s="36"/>
      <c r="T42" s="10"/>
      <c r="U42" s="38"/>
      <c r="V42" s="39"/>
      <c r="W42" s="210"/>
      <c r="X42" s="156">
        <f t="shared" si="22"/>
        <v>0</v>
      </c>
      <c r="Y42" s="156">
        <f t="shared" si="23"/>
        <v>0</v>
      </c>
      <c r="Z42" s="157" t="s">
        <v>91</v>
      </c>
      <c r="AA42" s="201"/>
      <c r="AB42" s="48"/>
      <c r="AC42" s="42" t="str">
        <f t="shared" si="24"/>
        <v/>
      </c>
      <c r="AD42" s="43">
        <f t="shared" si="26"/>
        <v>0</v>
      </c>
      <c r="AE42" s="166">
        <f t="shared" si="8"/>
        <v>0</v>
      </c>
      <c r="AF42" s="158">
        <f t="shared" si="9"/>
        <v>0</v>
      </c>
      <c r="AG42" s="158">
        <f t="shared" si="10"/>
        <v>0</v>
      </c>
      <c r="AH42" s="158">
        <f t="shared" si="11"/>
        <v>0</v>
      </c>
      <c r="AI42" s="158">
        <f t="shared" si="12"/>
        <v>1</v>
      </c>
      <c r="AJ42" s="158">
        <f t="shared" si="13"/>
        <v>1</v>
      </c>
      <c r="AK42" s="158">
        <f t="shared" si="14"/>
        <v>1</v>
      </c>
    </row>
    <row r="43" spans="1:37" s="158" customFormat="1" x14ac:dyDescent="0.25">
      <c r="A43" s="184"/>
      <c r="B43" s="184" t="str">
        <f t="shared" si="17"/>
        <v xml:space="preserve"> </v>
      </c>
      <c r="C43" s="185" t="str">
        <f t="shared" si="25"/>
        <v xml:space="preserve"> 0 </v>
      </c>
      <c r="D43" s="186"/>
      <c r="E43" s="196" t="str">
        <f t="shared" si="18"/>
        <v>00</v>
      </c>
      <c r="F43" s="196" t="str">
        <f t="shared" si="19"/>
        <v>00</v>
      </c>
      <c r="G43" s="187" t="str">
        <f>IF(D43&lt;&gt;"",'Unc. Calculator'!S48,"")</f>
        <v/>
      </c>
      <c r="H43" s="214" t="str">
        <f ca="1">IF('Unc. Calculator'!N48&gt;'Unc. Calculator'!M48,"X","")</f>
        <v/>
      </c>
      <c r="I43" s="175"/>
      <c r="J43" s="98"/>
      <c r="K43" s="44"/>
      <c r="L43" s="45"/>
      <c r="M43" s="46"/>
      <c r="N43" s="46"/>
      <c r="O43" s="46"/>
      <c r="P43" s="47"/>
      <c r="Q43" s="162"/>
      <c r="R43" s="202"/>
      <c r="S43" s="36"/>
      <c r="T43" s="10"/>
      <c r="U43" s="38"/>
      <c r="V43" s="39"/>
      <c r="W43" s="210"/>
      <c r="X43" s="156">
        <f t="shared" si="22"/>
        <v>0</v>
      </c>
      <c r="Y43" s="156">
        <f t="shared" si="23"/>
        <v>0</v>
      </c>
      <c r="Z43" s="157" t="s">
        <v>91</v>
      </c>
      <c r="AA43" s="201"/>
      <c r="AB43" s="48"/>
      <c r="AC43" s="42" t="str">
        <f t="shared" si="24"/>
        <v/>
      </c>
      <c r="AD43" s="43">
        <f t="shared" si="26"/>
        <v>0</v>
      </c>
      <c r="AE43" s="166">
        <f t="shared" si="8"/>
        <v>0</v>
      </c>
      <c r="AF43" s="158">
        <f t="shared" si="9"/>
        <v>0</v>
      </c>
      <c r="AG43" s="158">
        <f t="shared" si="10"/>
        <v>0</v>
      </c>
      <c r="AH43" s="158">
        <f t="shared" si="11"/>
        <v>0</v>
      </c>
      <c r="AI43" s="158">
        <f t="shared" si="12"/>
        <v>1</v>
      </c>
      <c r="AJ43" s="158">
        <f t="shared" si="13"/>
        <v>1</v>
      </c>
      <c r="AK43" s="158">
        <f t="shared" si="14"/>
        <v>1</v>
      </c>
    </row>
    <row r="44" spans="1:37" s="158" customFormat="1" x14ac:dyDescent="0.25">
      <c r="A44" s="181"/>
      <c r="B44" s="181" t="str">
        <f t="shared" si="17"/>
        <v xml:space="preserve"> </v>
      </c>
      <c r="C44" s="203" t="str">
        <f t="shared" si="25"/>
        <v xml:space="preserve"> 0 </v>
      </c>
      <c r="D44" s="182"/>
      <c r="E44" s="195" t="str">
        <f t="shared" si="18"/>
        <v>00</v>
      </c>
      <c r="F44" s="195" t="str">
        <f t="shared" si="19"/>
        <v>00</v>
      </c>
      <c r="G44" s="183" t="str">
        <f>IF(D44&lt;&gt;"",'Unc. Calculator'!S49,"")</f>
        <v/>
      </c>
      <c r="H44" s="214" t="str">
        <f ca="1">IF('Unc. Calculator'!N49&gt;'Unc. Calculator'!M49,"X","")</f>
        <v/>
      </c>
      <c r="I44" s="175"/>
      <c r="J44" s="98"/>
      <c r="K44" s="44"/>
      <c r="L44" s="45"/>
      <c r="M44" s="46"/>
      <c r="N44" s="46"/>
      <c r="O44" s="46"/>
      <c r="P44" s="47"/>
      <c r="Q44" s="162"/>
      <c r="R44" s="202"/>
      <c r="S44" s="36"/>
      <c r="T44" s="10"/>
      <c r="U44" s="38"/>
      <c r="V44" s="39"/>
      <c r="W44" s="210"/>
      <c r="X44" s="156">
        <f t="shared" si="22"/>
        <v>0</v>
      </c>
      <c r="Y44" s="156">
        <f t="shared" si="23"/>
        <v>0</v>
      </c>
      <c r="Z44" s="157" t="s">
        <v>91</v>
      </c>
      <c r="AA44" s="201"/>
      <c r="AB44" s="48"/>
      <c r="AC44" s="42" t="str">
        <f t="shared" si="24"/>
        <v/>
      </c>
      <c r="AD44" s="43">
        <f t="shared" si="26"/>
        <v>0</v>
      </c>
      <c r="AE44" s="166">
        <f t="shared" si="8"/>
        <v>0</v>
      </c>
      <c r="AF44" s="158">
        <f t="shared" si="9"/>
        <v>0</v>
      </c>
      <c r="AG44" s="158">
        <f t="shared" si="10"/>
        <v>0</v>
      </c>
      <c r="AH44" s="158">
        <f t="shared" si="11"/>
        <v>0</v>
      </c>
      <c r="AI44" s="158">
        <f t="shared" si="12"/>
        <v>1</v>
      </c>
      <c r="AJ44" s="158">
        <f t="shared" si="13"/>
        <v>1</v>
      </c>
      <c r="AK44" s="158">
        <f t="shared" si="14"/>
        <v>1</v>
      </c>
    </row>
    <row r="45" spans="1:37" s="158" customFormat="1" x14ac:dyDescent="0.25">
      <c r="A45" s="184"/>
      <c r="B45" s="184" t="str">
        <f t="shared" si="17"/>
        <v xml:space="preserve"> </v>
      </c>
      <c r="C45" s="185" t="str">
        <f t="shared" si="25"/>
        <v xml:space="preserve"> 0 </v>
      </c>
      <c r="D45" s="186"/>
      <c r="E45" s="196" t="str">
        <f t="shared" si="18"/>
        <v>00</v>
      </c>
      <c r="F45" s="196" t="str">
        <f t="shared" si="19"/>
        <v>00</v>
      </c>
      <c r="G45" s="187" t="str">
        <f>IF(D45&lt;&gt;"",'Unc. Calculator'!S50,"")</f>
        <v/>
      </c>
      <c r="H45" s="214" t="str">
        <f ca="1">IF('Unc. Calculator'!N50&gt;'Unc. Calculator'!M50,"X","")</f>
        <v/>
      </c>
      <c r="I45" s="175"/>
      <c r="J45" s="98"/>
      <c r="K45" s="44"/>
      <c r="L45" s="45"/>
      <c r="M45" s="46"/>
      <c r="N45" s="46"/>
      <c r="O45" s="46"/>
      <c r="P45" s="47"/>
      <c r="Q45" s="162"/>
      <c r="R45" s="202"/>
      <c r="S45" s="36"/>
      <c r="T45" s="10"/>
      <c r="U45" s="38"/>
      <c r="V45" s="39"/>
      <c r="W45" s="210"/>
      <c r="X45" s="156">
        <f t="shared" si="22"/>
        <v>0</v>
      </c>
      <c r="Y45" s="156">
        <f t="shared" si="23"/>
        <v>0</v>
      </c>
      <c r="Z45" s="157" t="s">
        <v>91</v>
      </c>
      <c r="AA45" s="201"/>
      <c r="AB45" s="48"/>
      <c r="AC45" s="42" t="str">
        <f t="shared" si="24"/>
        <v/>
      </c>
      <c r="AD45" s="43">
        <f t="shared" si="26"/>
        <v>0</v>
      </c>
      <c r="AE45" s="166">
        <f t="shared" si="8"/>
        <v>0</v>
      </c>
      <c r="AF45" s="158">
        <f t="shared" si="9"/>
        <v>0</v>
      </c>
      <c r="AG45" s="158">
        <f t="shared" si="10"/>
        <v>0</v>
      </c>
      <c r="AH45" s="158">
        <f t="shared" si="11"/>
        <v>0</v>
      </c>
      <c r="AI45" s="158">
        <f t="shared" si="12"/>
        <v>1</v>
      </c>
      <c r="AJ45" s="158">
        <f t="shared" si="13"/>
        <v>1</v>
      </c>
      <c r="AK45" s="158">
        <f t="shared" si="14"/>
        <v>1</v>
      </c>
    </row>
    <row r="46" spans="1:37" customFormat="1" x14ac:dyDescent="0.25">
      <c r="A46" s="181"/>
      <c r="B46" s="181" t="str">
        <f t="shared" si="17"/>
        <v xml:space="preserve"> </v>
      </c>
      <c r="C46" s="203" t="str">
        <f t="shared" si="25"/>
        <v xml:space="preserve"> 0 </v>
      </c>
      <c r="D46" s="182"/>
      <c r="E46" s="195" t="str">
        <f t="shared" si="18"/>
        <v>00</v>
      </c>
      <c r="F46" s="195" t="str">
        <f t="shared" si="19"/>
        <v>00</v>
      </c>
      <c r="G46" s="183" t="str">
        <f>IF(D46&lt;&gt;"",'Unc. Calculator'!S51,"")</f>
        <v/>
      </c>
      <c r="H46" s="214" t="str">
        <f ca="1">IF('Unc. Calculator'!N51&gt;'Unc. Calculator'!M51,"X","")</f>
        <v/>
      </c>
      <c r="I46" s="175"/>
      <c r="J46" s="98"/>
      <c r="K46" s="44"/>
      <c r="L46" s="45"/>
      <c r="M46" s="46"/>
      <c r="N46" s="46"/>
      <c r="O46" s="46"/>
      <c r="P46" s="47"/>
      <c r="Q46" s="162"/>
      <c r="R46" s="202"/>
      <c r="S46" s="36"/>
      <c r="T46" s="10"/>
      <c r="U46" s="38"/>
      <c r="V46" s="39"/>
      <c r="W46" s="210"/>
      <c r="X46" s="40">
        <f t="shared" si="22"/>
        <v>0</v>
      </c>
      <c r="Y46" s="40">
        <f t="shared" si="23"/>
        <v>0</v>
      </c>
      <c r="Z46" s="41" t="s">
        <v>91</v>
      </c>
      <c r="AA46" s="201"/>
      <c r="AB46" s="48"/>
      <c r="AC46" s="42" t="str">
        <f t="shared" si="24"/>
        <v/>
      </c>
      <c r="AD46" s="43">
        <f t="shared" si="26"/>
        <v>0</v>
      </c>
      <c r="AE46" s="166">
        <f t="shared" si="8"/>
        <v>0</v>
      </c>
      <c r="AF46" s="158">
        <f t="shared" si="9"/>
        <v>0</v>
      </c>
      <c r="AG46" s="158">
        <f t="shared" si="10"/>
        <v>0</v>
      </c>
      <c r="AH46" s="158">
        <f t="shared" si="11"/>
        <v>0</v>
      </c>
      <c r="AI46" s="158">
        <f t="shared" si="12"/>
        <v>1</v>
      </c>
      <c r="AJ46" s="158">
        <f t="shared" si="13"/>
        <v>1</v>
      </c>
      <c r="AK46" s="158">
        <f t="shared" si="14"/>
        <v>1</v>
      </c>
    </row>
    <row r="47" spans="1:37" customFormat="1" x14ac:dyDescent="0.25">
      <c r="A47" s="184"/>
      <c r="B47" s="184" t="str">
        <f t="shared" si="17"/>
        <v xml:space="preserve"> </v>
      </c>
      <c r="C47" s="185" t="str">
        <f t="shared" si="25"/>
        <v xml:space="preserve"> 0 </v>
      </c>
      <c r="D47" s="186"/>
      <c r="E47" s="196" t="str">
        <f t="shared" si="18"/>
        <v>00</v>
      </c>
      <c r="F47" s="196" t="str">
        <f t="shared" si="19"/>
        <v>00</v>
      </c>
      <c r="G47" s="187" t="str">
        <f>IF(D47&lt;&gt;"",'Unc. Calculator'!S52,"")</f>
        <v/>
      </c>
      <c r="H47" s="214" t="str">
        <f ca="1">IF('Unc. Calculator'!N52&gt;'Unc. Calculator'!M52,"X","")</f>
        <v/>
      </c>
      <c r="I47" s="175"/>
      <c r="J47" s="98" t="s">
        <v>117</v>
      </c>
      <c r="K47" s="44"/>
      <c r="L47" s="45"/>
      <c r="M47" s="46"/>
      <c r="N47" s="46"/>
      <c r="O47" s="46"/>
      <c r="P47" s="47"/>
      <c r="Q47" s="162"/>
      <c r="R47" s="202"/>
      <c r="S47" s="36"/>
      <c r="T47" s="10"/>
      <c r="U47" s="38"/>
      <c r="V47" s="39"/>
      <c r="W47" s="210"/>
      <c r="X47" s="40">
        <f t="shared" si="22"/>
        <v>0</v>
      </c>
      <c r="Y47" s="40">
        <f t="shared" si="23"/>
        <v>0</v>
      </c>
      <c r="Z47" s="41" t="s">
        <v>91</v>
      </c>
      <c r="AA47" s="201"/>
      <c r="AB47" s="48"/>
      <c r="AC47" s="42" t="str">
        <f t="shared" si="24"/>
        <v/>
      </c>
      <c r="AD47" s="43">
        <f t="shared" si="26"/>
        <v>0</v>
      </c>
      <c r="AE47" s="166">
        <f t="shared" si="8"/>
        <v>0</v>
      </c>
      <c r="AF47" s="158">
        <f t="shared" si="9"/>
        <v>0</v>
      </c>
      <c r="AG47" s="158">
        <f t="shared" si="10"/>
        <v>0</v>
      </c>
      <c r="AH47" s="158">
        <f t="shared" si="11"/>
        <v>0</v>
      </c>
      <c r="AI47" s="158">
        <f t="shared" si="12"/>
        <v>1</v>
      </c>
      <c r="AJ47" s="158">
        <f t="shared" si="13"/>
        <v>1</v>
      </c>
      <c r="AK47" s="158">
        <f t="shared" si="14"/>
        <v>1</v>
      </c>
    </row>
    <row r="48" spans="1:37" customFormat="1" x14ac:dyDescent="0.25">
      <c r="A48" s="181"/>
      <c r="B48" s="181" t="str">
        <f t="shared" si="17"/>
        <v xml:space="preserve"> </v>
      </c>
      <c r="C48" s="203" t="str">
        <f t="shared" si="25"/>
        <v xml:space="preserve"> 0 </v>
      </c>
      <c r="D48" s="182"/>
      <c r="E48" s="195" t="str">
        <f t="shared" si="18"/>
        <v>00</v>
      </c>
      <c r="F48" s="195" t="str">
        <f t="shared" si="19"/>
        <v>00</v>
      </c>
      <c r="G48" s="183" t="str">
        <f>IF(D48&lt;&gt;"",'Unc. Calculator'!S53,"")</f>
        <v/>
      </c>
      <c r="H48" s="214" t="str">
        <f ca="1">IF('Unc. Calculator'!N53&gt;'Unc. Calculator'!M53,"X","")</f>
        <v/>
      </c>
      <c r="I48" s="175"/>
      <c r="J48" s="98" t="s">
        <v>117</v>
      </c>
      <c r="K48" s="44"/>
      <c r="L48" s="45"/>
      <c r="M48" s="46"/>
      <c r="N48" s="46"/>
      <c r="O48" s="46"/>
      <c r="P48" s="47"/>
      <c r="Q48" s="162"/>
      <c r="R48" s="202"/>
      <c r="S48" s="36"/>
      <c r="T48" s="10"/>
      <c r="U48" s="38"/>
      <c r="V48" s="39"/>
      <c r="W48" s="210"/>
      <c r="X48" s="40">
        <f t="shared" si="22"/>
        <v>0</v>
      </c>
      <c r="Y48" s="40">
        <f t="shared" si="23"/>
        <v>0</v>
      </c>
      <c r="Z48" s="41" t="s">
        <v>91</v>
      </c>
      <c r="AA48" s="201"/>
      <c r="AB48" s="48"/>
      <c r="AC48" s="42" t="str">
        <f t="shared" si="24"/>
        <v/>
      </c>
      <c r="AD48" s="43">
        <f t="shared" si="26"/>
        <v>0</v>
      </c>
      <c r="AE48" s="166">
        <f t="shared" si="8"/>
        <v>0</v>
      </c>
      <c r="AF48" s="158">
        <f t="shared" si="9"/>
        <v>0</v>
      </c>
      <c r="AG48" s="158">
        <f t="shared" si="10"/>
        <v>0</v>
      </c>
      <c r="AH48" s="158">
        <f t="shared" si="11"/>
        <v>0</v>
      </c>
      <c r="AI48" s="158">
        <f t="shared" si="12"/>
        <v>1</v>
      </c>
      <c r="AJ48" s="158">
        <f t="shared" si="13"/>
        <v>1</v>
      </c>
      <c r="AK48" s="158">
        <f t="shared" si="14"/>
        <v>1</v>
      </c>
    </row>
    <row r="49" spans="1:37" customFormat="1" x14ac:dyDescent="0.25">
      <c r="A49" s="184"/>
      <c r="B49" s="184" t="str">
        <f t="shared" si="17"/>
        <v xml:space="preserve"> </v>
      </c>
      <c r="C49" s="185" t="str">
        <f t="shared" si="25"/>
        <v xml:space="preserve"> 0 </v>
      </c>
      <c r="D49" s="186"/>
      <c r="E49" s="196" t="str">
        <f t="shared" si="18"/>
        <v>00</v>
      </c>
      <c r="F49" s="196" t="str">
        <f t="shared" si="19"/>
        <v>00</v>
      </c>
      <c r="G49" s="187" t="str">
        <f>IF(D49&lt;&gt;"",'Unc. Calculator'!S54,"")</f>
        <v/>
      </c>
      <c r="H49" s="214" t="str">
        <f ca="1">IF('Unc. Calculator'!N54&gt;'Unc. Calculator'!M54,"X","")</f>
        <v/>
      </c>
      <c r="I49" s="175"/>
      <c r="J49" s="98" t="s">
        <v>117</v>
      </c>
      <c r="K49" s="44"/>
      <c r="L49" s="45"/>
      <c r="M49" s="46"/>
      <c r="N49" s="46"/>
      <c r="O49" s="46"/>
      <c r="P49" s="47"/>
      <c r="Q49" s="162"/>
      <c r="R49" s="202"/>
      <c r="S49" s="36"/>
      <c r="T49" s="10"/>
      <c r="U49" s="38"/>
      <c r="V49" s="39"/>
      <c r="W49" s="210"/>
      <c r="X49" s="40">
        <f t="shared" si="22"/>
        <v>0</v>
      </c>
      <c r="Y49" s="40">
        <f t="shared" si="23"/>
        <v>0</v>
      </c>
      <c r="Z49" s="41" t="s">
        <v>91</v>
      </c>
      <c r="AA49" s="201"/>
      <c r="AB49" s="48"/>
      <c r="AC49" s="42" t="str">
        <f t="shared" si="24"/>
        <v/>
      </c>
      <c r="AD49" s="43">
        <f t="shared" si="26"/>
        <v>0</v>
      </c>
      <c r="AE49" s="166">
        <f t="shared" si="8"/>
        <v>0</v>
      </c>
      <c r="AF49" s="158">
        <f t="shared" si="9"/>
        <v>0</v>
      </c>
      <c r="AG49" s="158">
        <f t="shared" si="10"/>
        <v>0</v>
      </c>
      <c r="AH49" s="158">
        <f t="shared" si="11"/>
        <v>0</v>
      </c>
      <c r="AI49" s="158">
        <f t="shared" si="12"/>
        <v>1</v>
      </c>
      <c r="AJ49" s="158">
        <f t="shared" si="13"/>
        <v>1</v>
      </c>
      <c r="AK49" s="158">
        <f t="shared" si="14"/>
        <v>1</v>
      </c>
    </row>
    <row r="50" spans="1:37" customFormat="1" x14ac:dyDescent="0.25">
      <c r="A50" s="181"/>
      <c r="B50" s="181" t="str">
        <f t="shared" si="17"/>
        <v xml:space="preserve"> </v>
      </c>
      <c r="C50" s="203" t="str">
        <f t="shared" si="25"/>
        <v xml:space="preserve"> 0 </v>
      </c>
      <c r="D50" s="182"/>
      <c r="E50" s="195" t="str">
        <f t="shared" si="18"/>
        <v>00</v>
      </c>
      <c r="F50" s="195" t="str">
        <f t="shared" si="19"/>
        <v>00</v>
      </c>
      <c r="G50" s="183" t="str">
        <f>IF(D50&lt;&gt;"",'Unc. Calculator'!S55,"")</f>
        <v/>
      </c>
      <c r="H50" s="214" t="str">
        <f ca="1">IF('Unc. Calculator'!N55&gt;'Unc. Calculator'!M55,"X","")</f>
        <v/>
      </c>
      <c r="I50" s="175"/>
      <c r="J50" s="98" t="s">
        <v>117</v>
      </c>
      <c r="K50" s="44"/>
      <c r="L50" s="45"/>
      <c r="M50" s="46"/>
      <c r="N50" s="46"/>
      <c r="O50" s="46"/>
      <c r="P50" s="47"/>
      <c r="Q50" s="162"/>
      <c r="R50" s="202"/>
      <c r="S50" s="36"/>
      <c r="T50" s="10"/>
      <c r="U50" s="38"/>
      <c r="V50" s="39"/>
      <c r="W50" s="210"/>
      <c r="X50" s="40">
        <f t="shared" si="22"/>
        <v>0</v>
      </c>
      <c r="Y50" s="40">
        <f t="shared" si="23"/>
        <v>0</v>
      </c>
      <c r="Z50" s="41" t="s">
        <v>91</v>
      </c>
      <c r="AA50" s="201"/>
      <c r="AB50" s="48"/>
      <c r="AC50" s="42" t="str">
        <f t="shared" si="24"/>
        <v/>
      </c>
      <c r="AD50" s="43">
        <f t="shared" si="26"/>
        <v>0</v>
      </c>
      <c r="AE50" s="166">
        <f t="shared" si="8"/>
        <v>0</v>
      </c>
      <c r="AF50" s="158">
        <f t="shared" si="9"/>
        <v>0</v>
      </c>
      <c r="AG50" s="158">
        <f t="shared" si="10"/>
        <v>0</v>
      </c>
      <c r="AH50" s="158">
        <f t="shared" si="11"/>
        <v>0</v>
      </c>
      <c r="AI50" s="158">
        <f t="shared" si="12"/>
        <v>1</v>
      </c>
      <c r="AJ50" s="158">
        <f t="shared" si="13"/>
        <v>1</v>
      </c>
      <c r="AK50" s="158">
        <f t="shared" si="14"/>
        <v>1</v>
      </c>
    </row>
    <row r="51" spans="1:37" customFormat="1" x14ac:dyDescent="0.25">
      <c r="A51" s="184"/>
      <c r="B51" s="184" t="str">
        <f t="shared" si="17"/>
        <v xml:space="preserve"> </v>
      </c>
      <c r="C51" s="185" t="str">
        <f t="shared" si="25"/>
        <v xml:space="preserve"> 0 </v>
      </c>
      <c r="D51" s="186"/>
      <c r="E51" s="196" t="str">
        <f t="shared" si="18"/>
        <v>00</v>
      </c>
      <c r="F51" s="196" t="str">
        <f t="shared" si="19"/>
        <v>00</v>
      </c>
      <c r="G51" s="187" t="str">
        <f>IF(D51&lt;&gt;"",'Unc. Calculator'!S56,"")</f>
        <v/>
      </c>
      <c r="H51" s="214" t="str">
        <f ca="1">IF('Unc. Calculator'!N56&gt;'Unc. Calculator'!M56,"X","")</f>
        <v/>
      </c>
      <c r="I51" s="175"/>
      <c r="J51" s="98" t="s">
        <v>117</v>
      </c>
      <c r="K51" s="44"/>
      <c r="L51" s="45"/>
      <c r="M51" s="46"/>
      <c r="N51" s="46"/>
      <c r="O51" s="46"/>
      <c r="P51" s="47"/>
      <c r="Q51" s="162"/>
      <c r="R51" s="202"/>
      <c r="S51" s="36"/>
      <c r="T51" s="10"/>
      <c r="U51" s="38"/>
      <c r="V51" s="39"/>
      <c r="W51" s="210"/>
      <c r="X51" s="40">
        <f t="shared" si="22"/>
        <v>0</v>
      </c>
      <c r="Y51" s="40">
        <f t="shared" si="23"/>
        <v>0</v>
      </c>
      <c r="Z51" s="41" t="s">
        <v>91</v>
      </c>
      <c r="AA51" s="201"/>
      <c r="AB51" s="48"/>
      <c r="AC51" s="42" t="str">
        <f t="shared" si="24"/>
        <v/>
      </c>
      <c r="AD51" s="43">
        <f t="shared" si="26"/>
        <v>0</v>
      </c>
      <c r="AE51" s="166">
        <f t="shared" si="8"/>
        <v>0</v>
      </c>
      <c r="AF51" s="158">
        <f t="shared" si="9"/>
        <v>0</v>
      </c>
      <c r="AG51" s="158">
        <f t="shared" si="10"/>
        <v>0</v>
      </c>
      <c r="AH51" s="158">
        <f t="shared" si="11"/>
        <v>0</v>
      </c>
      <c r="AI51" s="158">
        <f t="shared" si="12"/>
        <v>1</v>
      </c>
      <c r="AJ51" s="158">
        <f t="shared" si="13"/>
        <v>1</v>
      </c>
      <c r="AK51" s="158">
        <f t="shared" si="14"/>
        <v>1</v>
      </c>
    </row>
    <row r="52" spans="1:37" customFormat="1" x14ac:dyDescent="0.25">
      <c r="A52" s="181"/>
      <c r="B52" s="181" t="str">
        <f t="shared" si="17"/>
        <v xml:space="preserve"> </v>
      </c>
      <c r="C52" s="203" t="str">
        <f t="shared" si="25"/>
        <v xml:space="preserve"> 0 </v>
      </c>
      <c r="D52" s="182"/>
      <c r="E52" s="195" t="str">
        <f t="shared" si="18"/>
        <v>00</v>
      </c>
      <c r="F52" s="195" t="str">
        <f t="shared" si="19"/>
        <v>00</v>
      </c>
      <c r="G52" s="183" t="str">
        <f>IF(D52&lt;&gt;"",'Unc. Calculator'!S57,"")</f>
        <v/>
      </c>
      <c r="H52" s="214" t="str">
        <f ca="1">IF('Unc. Calculator'!N57&gt;'Unc. Calculator'!M57,"X","")</f>
        <v/>
      </c>
      <c r="I52" s="175"/>
      <c r="J52" s="98" t="s">
        <v>117</v>
      </c>
      <c r="K52" s="44"/>
      <c r="L52" s="45"/>
      <c r="M52" s="46"/>
      <c r="N52" s="46"/>
      <c r="O52" s="46"/>
      <c r="P52" s="47"/>
      <c r="Q52" s="162"/>
      <c r="R52" s="202"/>
      <c r="S52" s="36"/>
      <c r="T52" s="10"/>
      <c r="U52" s="38"/>
      <c r="V52" s="39"/>
      <c r="W52" s="210"/>
      <c r="X52" s="40">
        <f t="shared" si="22"/>
        <v>0</v>
      </c>
      <c r="Y52" s="40">
        <f t="shared" si="23"/>
        <v>0</v>
      </c>
      <c r="Z52" s="41" t="s">
        <v>91</v>
      </c>
      <c r="AA52" s="201"/>
      <c r="AB52" s="48"/>
      <c r="AC52" s="42" t="str">
        <f t="shared" si="24"/>
        <v/>
      </c>
      <c r="AD52" s="43">
        <f t="shared" si="26"/>
        <v>0</v>
      </c>
      <c r="AE52" s="166">
        <f t="shared" si="8"/>
        <v>0</v>
      </c>
      <c r="AF52" s="158">
        <f t="shared" si="9"/>
        <v>0</v>
      </c>
      <c r="AG52" s="158">
        <f t="shared" si="10"/>
        <v>0</v>
      </c>
      <c r="AH52" s="158">
        <f t="shared" si="11"/>
        <v>0</v>
      </c>
      <c r="AI52" s="158">
        <f t="shared" si="12"/>
        <v>1</v>
      </c>
      <c r="AJ52" s="158">
        <f t="shared" si="13"/>
        <v>1</v>
      </c>
      <c r="AK52" s="158">
        <f t="shared" si="14"/>
        <v>1</v>
      </c>
    </row>
    <row r="53" spans="1:37" customFormat="1" x14ac:dyDescent="0.25">
      <c r="A53" s="184"/>
      <c r="B53" s="184" t="str">
        <f t="shared" si="17"/>
        <v xml:space="preserve"> </v>
      </c>
      <c r="C53" s="185" t="str">
        <f t="shared" si="25"/>
        <v xml:space="preserve"> 0 </v>
      </c>
      <c r="D53" s="186"/>
      <c r="E53" s="196" t="str">
        <f t="shared" si="18"/>
        <v>00</v>
      </c>
      <c r="F53" s="196" t="str">
        <f t="shared" si="19"/>
        <v>00</v>
      </c>
      <c r="G53" s="187" t="str">
        <f>IF(D53&lt;&gt;"",'Unc. Calculator'!S58,"")</f>
        <v/>
      </c>
      <c r="H53" s="214" t="str">
        <f ca="1">IF('Unc. Calculator'!N58&gt;'Unc. Calculator'!M58,"X","")</f>
        <v/>
      </c>
      <c r="I53" s="175"/>
      <c r="J53" s="98" t="s">
        <v>117</v>
      </c>
      <c r="K53" s="44"/>
      <c r="L53" s="45"/>
      <c r="M53" s="46"/>
      <c r="N53" s="46"/>
      <c r="O53" s="46"/>
      <c r="P53" s="47"/>
      <c r="Q53" s="162"/>
      <c r="R53" s="202"/>
      <c r="S53" s="36"/>
      <c r="T53" s="10"/>
      <c r="U53" s="38"/>
      <c r="V53" s="39"/>
      <c r="W53" s="210"/>
      <c r="X53" s="40">
        <f t="shared" si="22"/>
        <v>0</v>
      </c>
      <c r="Y53" s="40">
        <f t="shared" si="23"/>
        <v>0</v>
      </c>
      <c r="Z53" s="41" t="s">
        <v>91</v>
      </c>
      <c r="AA53" s="201"/>
      <c r="AB53" s="48"/>
      <c r="AC53" s="42" t="str">
        <f t="shared" si="24"/>
        <v/>
      </c>
      <c r="AD53" s="43">
        <f t="shared" si="26"/>
        <v>0</v>
      </c>
      <c r="AE53" s="166">
        <f t="shared" si="8"/>
        <v>0</v>
      </c>
      <c r="AF53" s="158">
        <f t="shared" si="9"/>
        <v>0</v>
      </c>
      <c r="AG53" s="158">
        <f t="shared" si="10"/>
        <v>0</v>
      </c>
      <c r="AH53" s="158">
        <f t="shared" si="11"/>
        <v>0</v>
      </c>
      <c r="AI53" s="158">
        <f t="shared" si="12"/>
        <v>1</v>
      </c>
      <c r="AJ53" s="158">
        <f t="shared" si="13"/>
        <v>1</v>
      </c>
      <c r="AK53" s="158">
        <f t="shared" si="14"/>
        <v>1</v>
      </c>
    </row>
    <row r="54" spans="1:37" customFormat="1" x14ac:dyDescent="0.25">
      <c r="A54" s="181"/>
      <c r="B54" s="181" t="str">
        <f t="shared" si="17"/>
        <v xml:space="preserve"> </v>
      </c>
      <c r="C54" s="203" t="str">
        <f t="shared" si="25"/>
        <v xml:space="preserve"> 0 </v>
      </c>
      <c r="D54" s="182"/>
      <c r="E54" s="195" t="str">
        <f t="shared" si="18"/>
        <v>00</v>
      </c>
      <c r="F54" s="195" t="str">
        <f t="shared" si="19"/>
        <v>00</v>
      </c>
      <c r="G54" s="183" t="str">
        <f>IF(D54&lt;&gt;"",'Unc. Calculator'!S59,"")</f>
        <v/>
      </c>
      <c r="H54" s="214" t="str">
        <f ca="1">IF('Unc. Calculator'!N59&gt;'Unc. Calculator'!M59,"X","")</f>
        <v/>
      </c>
      <c r="I54" s="175"/>
      <c r="J54" s="98" t="s">
        <v>117</v>
      </c>
      <c r="K54" s="44"/>
      <c r="L54" s="45"/>
      <c r="M54" s="46"/>
      <c r="N54" s="46"/>
      <c r="O54" s="46"/>
      <c r="P54" s="47"/>
      <c r="Q54" s="162"/>
      <c r="R54" s="202"/>
      <c r="S54" s="36"/>
      <c r="T54" s="10"/>
      <c r="U54" s="38"/>
      <c r="V54" s="39"/>
      <c r="W54" s="210"/>
      <c r="X54" s="40">
        <f t="shared" si="22"/>
        <v>0</v>
      </c>
      <c r="Y54" s="40">
        <f t="shared" si="23"/>
        <v>0</v>
      </c>
      <c r="Z54" s="41" t="s">
        <v>91</v>
      </c>
      <c r="AA54" s="201"/>
      <c r="AB54" s="48"/>
      <c r="AC54" s="42" t="str">
        <f t="shared" si="24"/>
        <v/>
      </c>
      <c r="AD54" s="43">
        <f t="shared" si="26"/>
        <v>0</v>
      </c>
      <c r="AE54" s="166">
        <f t="shared" si="8"/>
        <v>0</v>
      </c>
      <c r="AF54" s="158">
        <f t="shared" si="9"/>
        <v>0</v>
      </c>
      <c r="AG54" s="158">
        <f t="shared" si="10"/>
        <v>0</v>
      </c>
      <c r="AH54" s="158">
        <f t="shared" si="11"/>
        <v>0</v>
      </c>
      <c r="AI54" s="158">
        <f t="shared" si="12"/>
        <v>1</v>
      </c>
      <c r="AJ54" s="158">
        <f t="shared" si="13"/>
        <v>1</v>
      </c>
      <c r="AK54" s="158">
        <f t="shared" si="14"/>
        <v>1</v>
      </c>
    </row>
    <row r="55" spans="1:37" customFormat="1" x14ac:dyDescent="0.25">
      <c r="A55" s="184"/>
      <c r="B55" s="184" t="str">
        <f t="shared" si="17"/>
        <v xml:space="preserve"> </v>
      </c>
      <c r="C55" s="185" t="str">
        <f t="shared" si="25"/>
        <v xml:space="preserve"> 0 </v>
      </c>
      <c r="D55" s="186"/>
      <c r="E55" s="196" t="str">
        <f t="shared" si="18"/>
        <v>00</v>
      </c>
      <c r="F55" s="196" t="str">
        <f t="shared" si="19"/>
        <v>00</v>
      </c>
      <c r="G55" s="187" t="str">
        <f>IF(D55&lt;&gt;"",'Unc. Calculator'!S60,"")</f>
        <v/>
      </c>
      <c r="H55" s="214" t="str">
        <f ca="1">IF('Unc. Calculator'!N60&gt;'Unc. Calculator'!M60,"X","")</f>
        <v/>
      </c>
      <c r="I55" s="175"/>
      <c r="J55" s="98" t="s">
        <v>117</v>
      </c>
      <c r="K55" s="44"/>
      <c r="L55" s="45"/>
      <c r="M55" s="46"/>
      <c r="N55" s="46"/>
      <c r="O55" s="46"/>
      <c r="P55" s="47"/>
      <c r="Q55" s="162"/>
      <c r="R55" s="202"/>
      <c r="S55" s="36"/>
      <c r="T55" s="10"/>
      <c r="U55" s="38"/>
      <c r="V55" s="39"/>
      <c r="W55" s="210"/>
      <c r="X55" s="40">
        <f t="shared" si="22"/>
        <v>0</v>
      </c>
      <c r="Y55" s="40">
        <f t="shared" si="23"/>
        <v>0</v>
      </c>
      <c r="Z55" s="41" t="s">
        <v>91</v>
      </c>
      <c r="AA55" s="201"/>
      <c r="AB55" s="48"/>
      <c r="AC55" s="42" t="str">
        <f t="shared" si="24"/>
        <v/>
      </c>
      <c r="AD55" s="43">
        <f t="shared" si="26"/>
        <v>0</v>
      </c>
      <c r="AE55" s="166">
        <f t="shared" si="8"/>
        <v>0</v>
      </c>
      <c r="AF55" s="158">
        <f t="shared" si="9"/>
        <v>0</v>
      </c>
      <c r="AG55" s="158">
        <f t="shared" si="10"/>
        <v>0</v>
      </c>
      <c r="AH55" s="158">
        <f t="shared" si="11"/>
        <v>0</v>
      </c>
      <c r="AI55" s="158">
        <f t="shared" si="12"/>
        <v>1</v>
      </c>
      <c r="AJ55" s="158">
        <f t="shared" si="13"/>
        <v>1</v>
      </c>
      <c r="AK55" s="158">
        <f t="shared" si="14"/>
        <v>1</v>
      </c>
    </row>
    <row r="56" spans="1:37" customFormat="1" x14ac:dyDescent="0.25">
      <c r="A56" s="181"/>
      <c r="B56" s="181" t="str">
        <f t="shared" ref="B56:B110" si="29">IF(Q56="",CONCATENATE(S56,Z56,T56),CONCATENATE(S56,Z56,Q56))</f>
        <v xml:space="preserve"> </v>
      </c>
      <c r="C56" s="203" t="str">
        <f t="shared" si="25"/>
        <v xml:space="preserve"> 0 </v>
      </c>
      <c r="D56" s="182"/>
      <c r="E56" s="195" t="str">
        <f t="shared" ref="E56:E110" si="30">CONCATENATE(Y56,AE56,U56)</f>
        <v>00</v>
      </c>
      <c r="F56" s="195" t="str">
        <f t="shared" ref="F56:F110" si="31">CONCATENATE(X56,AE56,U56)</f>
        <v>00</v>
      </c>
      <c r="G56" s="183" t="str">
        <f>IF(D56&lt;&gt;"",'Unc. Calculator'!S61,"")</f>
        <v/>
      </c>
      <c r="H56" s="214" t="str">
        <f ca="1">IF('Unc. Calculator'!N61&gt;'Unc. Calculator'!M61,"X","")</f>
        <v/>
      </c>
      <c r="I56" s="175"/>
      <c r="J56" s="98" t="s">
        <v>117</v>
      </c>
      <c r="K56" s="44"/>
      <c r="L56" s="45"/>
      <c r="M56" s="46"/>
      <c r="N56" s="46"/>
      <c r="O56" s="46"/>
      <c r="P56" s="47"/>
      <c r="Q56" s="162"/>
      <c r="R56" s="202"/>
      <c r="S56" s="36"/>
      <c r="T56" s="10"/>
      <c r="U56" s="38"/>
      <c r="V56" s="39"/>
      <c r="W56" s="210"/>
      <c r="X56" s="40">
        <f t="shared" ref="X56:X110" si="32">IF(R56&lt;&gt;"",TEXT(V56+W56,R56),V56+W56)</f>
        <v>0</v>
      </c>
      <c r="Y56" s="40">
        <f t="shared" ref="Y56:Y110" si="33">IF(R56&lt;&gt;"",TEXT(V56-W56,R56),V56-W56)</f>
        <v>0</v>
      </c>
      <c r="Z56" s="41" t="s">
        <v>91</v>
      </c>
      <c r="AA56" s="201"/>
      <c r="AB56" s="48"/>
      <c r="AC56" s="42" t="str">
        <f t="shared" ref="AC56:AC110" si="34">IF(ISERROR(SEARCH("Hz",AB56)),CONCATENATE(AA56,AB56),CONCATENATE($AB$2,AA56,AB56))</f>
        <v/>
      </c>
      <c r="AD56" s="43">
        <f t="shared" ref="AD56:AD110" si="35">VALUE(D56)</f>
        <v>0</v>
      </c>
      <c r="AE56" s="166">
        <f t="shared" ref="AE56:AE110" si="36">IF(RIGHT(T56,1)="O",CONCATENATE(LEFT(T56,1),"Ω"),IF(T56="DGF","°F",IF(T56="DGC","°C",T56)))</f>
        <v>0</v>
      </c>
      <c r="AF56" s="158">
        <f t="shared" ref="AF56:AF110" si="37">VALUE(D56)</f>
        <v>0</v>
      </c>
      <c r="AG56" s="158">
        <f t="shared" ref="AG56:AG110" si="38">VALUE(X56)</f>
        <v>0</v>
      </c>
      <c r="AH56" s="158">
        <f t="shared" ref="AH56:AH110" si="39">VALUE(Y56)</f>
        <v>0</v>
      </c>
      <c r="AI56" s="158">
        <f t="shared" ref="AI56:AI110" si="40">IF(AND(AJ56=1,AK56=1),1,0)</f>
        <v>1</v>
      </c>
      <c r="AJ56" s="158">
        <f t="shared" ref="AJ56:AJ110" si="41">IF(AF56&lt;AH56,0,1)</f>
        <v>1</v>
      </c>
      <c r="AK56" s="158">
        <f t="shared" ref="AK56:AK110" si="42">IF(AF56&gt;AG56,0,1)</f>
        <v>1</v>
      </c>
    </row>
    <row r="57" spans="1:37" customFormat="1" x14ac:dyDescent="0.25">
      <c r="A57" s="184"/>
      <c r="B57" s="184" t="str">
        <f t="shared" si="29"/>
        <v xml:space="preserve"> </v>
      </c>
      <c r="C57" s="185" t="str">
        <f t="shared" si="25"/>
        <v xml:space="preserve"> 0 </v>
      </c>
      <c r="D57" s="186"/>
      <c r="E57" s="196" t="str">
        <f t="shared" si="30"/>
        <v>00</v>
      </c>
      <c r="F57" s="196" t="str">
        <f t="shared" si="31"/>
        <v>00</v>
      </c>
      <c r="G57" s="187" t="str">
        <f>IF(D57&lt;&gt;"",'Unc. Calculator'!S62,"")</f>
        <v/>
      </c>
      <c r="H57" s="214" t="str">
        <f ca="1">IF('Unc. Calculator'!N62&gt;'Unc. Calculator'!M62,"X","")</f>
        <v/>
      </c>
      <c r="I57" s="175"/>
      <c r="J57" s="98" t="s">
        <v>117</v>
      </c>
      <c r="K57" s="44"/>
      <c r="L57" s="45"/>
      <c r="M57" s="46"/>
      <c r="N57" s="46"/>
      <c r="O57" s="46"/>
      <c r="P57" s="47"/>
      <c r="Q57" s="162"/>
      <c r="R57" s="202"/>
      <c r="S57" s="36"/>
      <c r="T57" s="10"/>
      <c r="U57" s="38"/>
      <c r="V57" s="39"/>
      <c r="W57" s="210"/>
      <c r="X57" s="40">
        <f t="shared" si="32"/>
        <v>0</v>
      </c>
      <c r="Y57" s="40">
        <f t="shared" si="33"/>
        <v>0</v>
      </c>
      <c r="Z57" s="41" t="s">
        <v>91</v>
      </c>
      <c r="AA57" s="201"/>
      <c r="AB57" s="48"/>
      <c r="AC57" s="42" t="str">
        <f t="shared" si="34"/>
        <v/>
      </c>
      <c r="AD57" s="43">
        <f t="shared" si="35"/>
        <v>0</v>
      </c>
      <c r="AE57" s="166">
        <f t="shared" si="36"/>
        <v>0</v>
      </c>
      <c r="AF57" s="158">
        <f t="shared" si="37"/>
        <v>0</v>
      </c>
      <c r="AG57" s="158">
        <f t="shared" si="38"/>
        <v>0</v>
      </c>
      <c r="AH57" s="158">
        <f t="shared" si="39"/>
        <v>0</v>
      </c>
      <c r="AI57" s="158">
        <f t="shared" si="40"/>
        <v>1</v>
      </c>
      <c r="AJ57" s="158">
        <f t="shared" si="41"/>
        <v>1</v>
      </c>
      <c r="AK57" s="158">
        <f t="shared" si="42"/>
        <v>1</v>
      </c>
    </row>
    <row r="58" spans="1:37" customFormat="1" x14ac:dyDescent="0.25">
      <c r="A58" s="181"/>
      <c r="B58" s="181" t="str">
        <f t="shared" si="29"/>
        <v xml:space="preserve"> </v>
      </c>
      <c r="C58" s="203" t="str">
        <f t="shared" si="25"/>
        <v xml:space="preserve"> 0 </v>
      </c>
      <c r="D58" s="182"/>
      <c r="E58" s="195" t="str">
        <f t="shared" si="30"/>
        <v>00</v>
      </c>
      <c r="F58" s="195" t="str">
        <f t="shared" si="31"/>
        <v>00</v>
      </c>
      <c r="G58" s="183" t="str">
        <f>IF(D58&lt;&gt;"",'Unc. Calculator'!S63,"")</f>
        <v/>
      </c>
      <c r="H58" s="214" t="str">
        <f ca="1">IF('Unc. Calculator'!N63&gt;'Unc. Calculator'!M63,"X","")</f>
        <v/>
      </c>
      <c r="I58" s="175"/>
      <c r="J58" s="98" t="s">
        <v>117</v>
      </c>
      <c r="K58" s="44"/>
      <c r="L58" s="45"/>
      <c r="M58" s="46"/>
      <c r="N58" s="46"/>
      <c r="O58" s="46"/>
      <c r="P58" s="47"/>
      <c r="Q58" s="162"/>
      <c r="R58" s="202"/>
      <c r="S58" s="36"/>
      <c r="T58" s="10"/>
      <c r="U58" s="38"/>
      <c r="V58" s="39"/>
      <c r="W58" s="210"/>
      <c r="X58" s="40">
        <f t="shared" si="32"/>
        <v>0</v>
      </c>
      <c r="Y58" s="40">
        <f t="shared" si="33"/>
        <v>0</v>
      </c>
      <c r="Z58" s="41" t="s">
        <v>91</v>
      </c>
      <c r="AA58" s="201"/>
      <c r="AB58" s="48"/>
      <c r="AC58" s="42" t="str">
        <f t="shared" si="34"/>
        <v/>
      </c>
      <c r="AD58" s="43">
        <f t="shared" si="35"/>
        <v>0</v>
      </c>
      <c r="AE58" s="166">
        <f t="shared" si="36"/>
        <v>0</v>
      </c>
      <c r="AF58" s="158">
        <f t="shared" si="37"/>
        <v>0</v>
      </c>
      <c r="AG58" s="158">
        <f t="shared" si="38"/>
        <v>0</v>
      </c>
      <c r="AH58" s="158">
        <f t="shared" si="39"/>
        <v>0</v>
      </c>
      <c r="AI58" s="158">
        <f t="shared" si="40"/>
        <v>1</v>
      </c>
      <c r="AJ58" s="158">
        <f t="shared" si="41"/>
        <v>1</v>
      </c>
      <c r="AK58" s="158">
        <f t="shared" si="42"/>
        <v>1</v>
      </c>
    </row>
    <row r="59" spans="1:37" customFormat="1" x14ac:dyDescent="0.25">
      <c r="A59" s="208"/>
      <c r="B59" s="184" t="str">
        <f t="shared" si="29"/>
        <v xml:space="preserve"> </v>
      </c>
      <c r="C59" s="185" t="str">
        <f t="shared" si="25"/>
        <v xml:space="preserve"> 0 </v>
      </c>
      <c r="D59" s="186"/>
      <c r="E59" s="196" t="str">
        <f t="shared" si="30"/>
        <v>00</v>
      </c>
      <c r="F59" s="196" t="str">
        <f t="shared" si="31"/>
        <v>00</v>
      </c>
      <c r="G59" s="187" t="str">
        <f>IF(D59&lt;&gt;"",'Unc. Calculator'!S64,"")</f>
        <v/>
      </c>
      <c r="H59" s="214" t="str">
        <f ca="1">IF('Unc. Calculator'!N64&gt;'Unc. Calculator'!M64,"X","")</f>
        <v/>
      </c>
      <c r="I59" s="175"/>
      <c r="J59" s="98" t="s">
        <v>117</v>
      </c>
      <c r="K59" s="44"/>
      <c r="L59" s="45"/>
      <c r="M59" s="46"/>
      <c r="N59" s="46"/>
      <c r="O59" s="46"/>
      <c r="P59" s="47"/>
      <c r="Q59" s="162"/>
      <c r="R59" s="202"/>
      <c r="S59" s="36"/>
      <c r="T59" s="10"/>
      <c r="U59" s="38"/>
      <c r="V59" s="39"/>
      <c r="W59" s="210"/>
      <c r="X59" s="40">
        <f t="shared" si="32"/>
        <v>0</v>
      </c>
      <c r="Y59" s="40">
        <f t="shared" si="33"/>
        <v>0</v>
      </c>
      <c r="Z59" s="41" t="s">
        <v>91</v>
      </c>
      <c r="AA59" s="201"/>
      <c r="AB59" s="48"/>
      <c r="AC59" s="42" t="str">
        <f t="shared" si="34"/>
        <v/>
      </c>
      <c r="AD59" s="43">
        <f t="shared" si="35"/>
        <v>0</v>
      </c>
      <c r="AE59" s="166">
        <f t="shared" si="36"/>
        <v>0</v>
      </c>
      <c r="AF59" s="158">
        <f t="shared" si="37"/>
        <v>0</v>
      </c>
      <c r="AG59" s="158">
        <f t="shared" si="38"/>
        <v>0</v>
      </c>
      <c r="AH59" s="158">
        <f t="shared" si="39"/>
        <v>0</v>
      </c>
      <c r="AI59" s="158">
        <f t="shared" si="40"/>
        <v>1</v>
      </c>
      <c r="AJ59" s="158">
        <f t="shared" si="41"/>
        <v>1</v>
      </c>
      <c r="AK59" s="158">
        <f t="shared" si="42"/>
        <v>1</v>
      </c>
    </row>
    <row r="60" spans="1:37" customFormat="1" x14ac:dyDescent="0.25">
      <c r="A60" s="15"/>
      <c r="B60" s="181" t="str">
        <f t="shared" si="29"/>
        <v xml:space="preserve"> </v>
      </c>
      <c r="C60" s="203" t="str">
        <f t="shared" si="25"/>
        <v xml:space="preserve"> 0 </v>
      </c>
      <c r="D60" s="182"/>
      <c r="E60" s="195" t="str">
        <f t="shared" si="30"/>
        <v>00</v>
      </c>
      <c r="F60" s="195" t="str">
        <f t="shared" si="31"/>
        <v>00</v>
      </c>
      <c r="G60" s="183" t="str">
        <f>IF(D60&lt;&gt;"",'Unc. Calculator'!S65,"")</f>
        <v/>
      </c>
      <c r="H60" s="214" t="str">
        <f ca="1">IF('Unc. Calculator'!N65&gt;'Unc. Calculator'!M65,"X","")</f>
        <v/>
      </c>
      <c r="I60" s="175"/>
      <c r="J60" s="98" t="s">
        <v>117</v>
      </c>
      <c r="K60" s="44"/>
      <c r="L60" s="45"/>
      <c r="M60" s="46"/>
      <c r="N60" s="46"/>
      <c r="O60" s="46"/>
      <c r="P60" s="47"/>
      <c r="Q60" s="162"/>
      <c r="R60" s="202"/>
      <c r="S60" s="36"/>
      <c r="T60" s="10"/>
      <c r="U60" s="38"/>
      <c r="V60" s="39"/>
      <c r="W60" s="210"/>
      <c r="X60" s="40">
        <f t="shared" si="32"/>
        <v>0</v>
      </c>
      <c r="Y60" s="40">
        <f t="shared" si="33"/>
        <v>0</v>
      </c>
      <c r="Z60" s="41" t="s">
        <v>91</v>
      </c>
      <c r="AA60" s="201"/>
      <c r="AB60" s="48"/>
      <c r="AC60" s="42" t="str">
        <f t="shared" si="34"/>
        <v/>
      </c>
      <c r="AD60" s="43">
        <f t="shared" si="35"/>
        <v>0</v>
      </c>
      <c r="AE60" s="166">
        <f t="shared" si="36"/>
        <v>0</v>
      </c>
      <c r="AF60" s="158">
        <f t="shared" si="37"/>
        <v>0</v>
      </c>
      <c r="AG60" s="158">
        <f t="shared" si="38"/>
        <v>0</v>
      </c>
      <c r="AH60" s="158">
        <f t="shared" si="39"/>
        <v>0</v>
      </c>
      <c r="AI60" s="158">
        <f t="shared" si="40"/>
        <v>1</v>
      </c>
      <c r="AJ60" s="158">
        <f t="shared" si="41"/>
        <v>1</v>
      </c>
      <c r="AK60" s="158">
        <f t="shared" si="42"/>
        <v>1</v>
      </c>
    </row>
    <row r="61" spans="1:37" customFormat="1" x14ac:dyDescent="0.25">
      <c r="A61" s="208"/>
      <c r="B61" s="184" t="str">
        <f t="shared" si="29"/>
        <v xml:space="preserve"> </v>
      </c>
      <c r="C61" s="185" t="str">
        <f t="shared" si="25"/>
        <v xml:space="preserve"> 0 </v>
      </c>
      <c r="D61" s="186"/>
      <c r="E61" s="196" t="str">
        <f t="shared" si="30"/>
        <v>00</v>
      </c>
      <c r="F61" s="196" t="str">
        <f t="shared" si="31"/>
        <v>00</v>
      </c>
      <c r="G61" s="187" t="str">
        <f>IF(D61&lt;&gt;"",'Unc. Calculator'!S66,"")</f>
        <v/>
      </c>
      <c r="H61" s="214" t="str">
        <f ca="1">IF('Unc. Calculator'!N66&gt;'Unc. Calculator'!M66,"X","")</f>
        <v/>
      </c>
      <c r="I61" s="175"/>
      <c r="J61" s="98" t="s">
        <v>117</v>
      </c>
      <c r="K61" s="44"/>
      <c r="L61" s="45"/>
      <c r="M61" s="46"/>
      <c r="N61" s="46"/>
      <c r="O61" s="46"/>
      <c r="P61" s="47"/>
      <c r="Q61" s="162"/>
      <c r="R61" s="202"/>
      <c r="S61" s="36"/>
      <c r="T61" s="10"/>
      <c r="U61" s="38"/>
      <c r="V61" s="39"/>
      <c r="W61" s="210"/>
      <c r="X61" s="40">
        <f t="shared" si="32"/>
        <v>0</v>
      </c>
      <c r="Y61" s="40">
        <f t="shared" si="33"/>
        <v>0</v>
      </c>
      <c r="Z61" s="41" t="s">
        <v>91</v>
      </c>
      <c r="AA61" s="201"/>
      <c r="AB61" s="48"/>
      <c r="AC61" s="42" t="str">
        <f t="shared" si="34"/>
        <v/>
      </c>
      <c r="AD61" s="43">
        <f t="shared" si="35"/>
        <v>0</v>
      </c>
      <c r="AE61" s="166">
        <f t="shared" si="36"/>
        <v>0</v>
      </c>
      <c r="AF61" s="158">
        <f t="shared" si="37"/>
        <v>0</v>
      </c>
      <c r="AG61" s="158">
        <f t="shared" si="38"/>
        <v>0</v>
      </c>
      <c r="AH61" s="158">
        <f t="shared" si="39"/>
        <v>0</v>
      </c>
      <c r="AI61" s="158">
        <f t="shared" si="40"/>
        <v>1</v>
      </c>
      <c r="AJ61" s="158">
        <f t="shared" si="41"/>
        <v>1</v>
      </c>
      <c r="AK61" s="158">
        <f t="shared" si="42"/>
        <v>1</v>
      </c>
    </row>
    <row r="62" spans="1:37" customFormat="1" x14ac:dyDescent="0.25">
      <c r="A62" s="15"/>
      <c r="B62" s="181" t="str">
        <f t="shared" si="29"/>
        <v xml:space="preserve"> </v>
      </c>
      <c r="C62" s="203" t="str">
        <f t="shared" si="25"/>
        <v xml:space="preserve"> 0 </v>
      </c>
      <c r="D62" s="182"/>
      <c r="E62" s="195" t="str">
        <f t="shared" si="30"/>
        <v>00</v>
      </c>
      <c r="F62" s="195" t="str">
        <f t="shared" si="31"/>
        <v>00</v>
      </c>
      <c r="G62" s="183" t="str">
        <f>IF(D62&lt;&gt;"",'Unc. Calculator'!S67,"")</f>
        <v/>
      </c>
      <c r="H62" s="214" t="str">
        <f ca="1">IF('Unc. Calculator'!N67&gt;'Unc. Calculator'!M67,"X","")</f>
        <v/>
      </c>
      <c r="I62" s="175"/>
      <c r="J62" s="98" t="s">
        <v>117</v>
      </c>
      <c r="K62" s="44"/>
      <c r="L62" s="45"/>
      <c r="M62" s="46"/>
      <c r="N62" s="46"/>
      <c r="O62" s="46"/>
      <c r="P62" s="47"/>
      <c r="Q62" s="162"/>
      <c r="R62" s="202"/>
      <c r="S62" s="36"/>
      <c r="T62" s="10"/>
      <c r="U62" s="38"/>
      <c r="V62" s="39"/>
      <c r="W62" s="210"/>
      <c r="X62" s="40">
        <f t="shared" si="32"/>
        <v>0</v>
      </c>
      <c r="Y62" s="40">
        <f t="shared" si="33"/>
        <v>0</v>
      </c>
      <c r="Z62" s="41" t="s">
        <v>91</v>
      </c>
      <c r="AA62" s="201"/>
      <c r="AB62" s="48"/>
      <c r="AC62" s="42" t="str">
        <f t="shared" si="34"/>
        <v/>
      </c>
      <c r="AD62" s="43">
        <f t="shared" si="35"/>
        <v>0</v>
      </c>
      <c r="AE62" s="166">
        <f t="shared" si="36"/>
        <v>0</v>
      </c>
      <c r="AF62" s="158">
        <f t="shared" si="37"/>
        <v>0</v>
      </c>
      <c r="AG62" s="158">
        <f t="shared" si="38"/>
        <v>0</v>
      </c>
      <c r="AH62" s="158">
        <f t="shared" si="39"/>
        <v>0</v>
      </c>
      <c r="AI62" s="158">
        <f t="shared" si="40"/>
        <v>1</v>
      </c>
      <c r="AJ62" s="158">
        <f t="shared" si="41"/>
        <v>1</v>
      </c>
      <c r="AK62" s="158">
        <f t="shared" si="42"/>
        <v>1</v>
      </c>
    </row>
    <row r="63" spans="1:37" customFormat="1" x14ac:dyDescent="0.25">
      <c r="A63" s="208"/>
      <c r="B63" s="184" t="str">
        <f t="shared" si="29"/>
        <v xml:space="preserve"> </v>
      </c>
      <c r="C63" s="185" t="str">
        <f t="shared" si="25"/>
        <v xml:space="preserve"> 0 </v>
      </c>
      <c r="D63" s="186"/>
      <c r="E63" s="196" t="str">
        <f t="shared" si="30"/>
        <v>00</v>
      </c>
      <c r="F63" s="196" t="str">
        <f t="shared" si="31"/>
        <v>00</v>
      </c>
      <c r="G63" s="187" t="str">
        <f>IF(D63&lt;&gt;"",'Unc. Calculator'!S68,"")</f>
        <v/>
      </c>
      <c r="H63" s="214" t="str">
        <f ca="1">IF('Unc. Calculator'!N68&gt;'Unc. Calculator'!M68,"X","")</f>
        <v/>
      </c>
      <c r="I63" s="175"/>
      <c r="J63" s="98" t="s">
        <v>117</v>
      </c>
      <c r="K63" s="44"/>
      <c r="L63" s="45"/>
      <c r="M63" s="46"/>
      <c r="N63" s="46"/>
      <c r="O63" s="46"/>
      <c r="P63" s="47"/>
      <c r="Q63" s="162"/>
      <c r="R63" s="202"/>
      <c r="S63" s="36"/>
      <c r="T63" s="10"/>
      <c r="U63" s="38"/>
      <c r="V63" s="39"/>
      <c r="W63" s="210"/>
      <c r="X63" s="40">
        <f t="shared" si="32"/>
        <v>0</v>
      </c>
      <c r="Y63" s="40">
        <f t="shared" si="33"/>
        <v>0</v>
      </c>
      <c r="Z63" s="41" t="s">
        <v>91</v>
      </c>
      <c r="AA63" s="201"/>
      <c r="AB63" s="48"/>
      <c r="AC63" s="42" t="str">
        <f t="shared" si="34"/>
        <v/>
      </c>
      <c r="AD63" s="43">
        <f t="shared" si="35"/>
        <v>0</v>
      </c>
      <c r="AE63" s="166">
        <f t="shared" si="36"/>
        <v>0</v>
      </c>
      <c r="AF63" s="158">
        <f t="shared" si="37"/>
        <v>0</v>
      </c>
      <c r="AG63" s="158">
        <f t="shared" si="38"/>
        <v>0</v>
      </c>
      <c r="AH63" s="158">
        <f t="shared" si="39"/>
        <v>0</v>
      </c>
      <c r="AI63" s="158">
        <f t="shared" si="40"/>
        <v>1</v>
      </c>
      <c r="AJ63" s="158">
        <f t="shared" si="41"/>
        <v>1</v>
      </c>
      <c r="AK63" s="158">
        <f t="shared" si="42"/>
        <v>1</v>
      </c>
    </row>
    <row r="64" spans="1:37" customFormat="1" x14ac:dyDescent="0.25">
      <c r="A64" s="15"/>
      <c r="B64" s="181" t="str">
        <f t="shared" si="29"/>
        <v xml:space="preserve"> </v>
      </c>
      <c r="C64" s="203" t="str">
        <f t="shared" si="25"/>
        <v xml:space="preserve"> 0 </v>
      </c>
      <c r="D64" s="182"/>
      <c r="E64" s="195" t="str">
        <f t="shared" si="30"/>
        <v>00</v>
      </c>
      <c r="F64" s="195" t="str">
        <f t="shared" si="31"/>
        <v>00</v>
      </c>
      <c r="G64" s="183" t="str">
        <f>IF(D64&lt;&gt;"",'Unc. Calculator'!S69,"")</f>
        <v/>
      </c>
      <c r="H64" s="214" t="str">
        <f ca="1">IF('Unc. Calculator'!N69&gt;'Unc. Calculator'!M69,"X","")</f>
        <v/>
      </c>
      <c r="I64" s="175"/>
      <c r="J64" s="98" t="s">
        <v>117</v>
      </c>
      <c r="K64" s="44"/>
      <c r="L64" s="45"/>
      <c r="M64" s="46"/>
      <c r="N64" s="46"/>
      <c r="O64" s="46"/>
      <c r="P64" s="47"/>
      <c r="Q64" s="162"/>
      <c r="R64" s="202"/>
      <c r="S64" s="36"/>
      <c r="T64" s="10"/>
      <c r="U64" s="38"/>
      <c r="V64" s="39"/>
      <c r="W64" s="210"/>
      <c r="X64" s="40">
        <f t="shared" si="32"/>
        <v>0</v>
      </c>
      <c r="Y64" s="40">
        <f t="shared" si="33"/>
        <v>0</v>
      </c>
      <c r="Z64" s="41" t="s">
        <v>91</v>
      </c>
      <c r="AA64" s="201"/>
      <c r="AB64" s="48"/>
      <c r="AC64" s="42" t="str">
        <f t="shared" si="34"/>
        <v/>
      </c>
      <c r="AD64" s="43">
        <f t="shared" si="35"/>
        <v>0</v>
      </c>
      <c r="AE64" s="166">
        <f t="shared" si="36"/>
        <v>0</v>
      </c>
      <c r="AF64" s="158">
        <f t="shared" si="37"/>
        <v>0</v>
      </c>
      <c r="AG64" s="158">
        <f t="shared" si="38"/>
        <v>0</v>
      </c>
      <c r="AH64" s="158">
        <f t="shared" si="39"/>
        <v>0</v>
      </c>
      <c r="AI64" s="158">
        <f t="shared" si="40"/>
        <v>1</v>
      </c>
      <c r="AJ64" s="158">
        <f t="shared" si="41"/>
        <v>1</v>
      </c>
      <c r="AK64" s="158">
        <f t="shared" si="42"/>
        <v>1</v>
      </c>
    </row>
    <row r="65" spans="1:37" customFormat="1" x14ac:dyDescent="0.25">
      <c r="A65" s="208"/>
      <c r="B65" s="184" t="str">
        <f t="shared" si="29"/>
        <v xml:space="preserve"> </v>
      </c>
      <c r="C65" s="185" t="str">
        <f t="shared" si="25"/>
        <v xml:space="preserve"> 0 </v>
      </c>
      <c r="D65" s="186"/>
      <c r="E65" s="196" t="str">
        <f t="shared" si="30"/>
        <v>00</v>
      </c>
      <c r="F65" s="196" t="str">
        <f t="shared" si="31"/>
        <v>00</v>
      </c>
      <c r="G65" s="187" t="str">
        <f>IF(D65&lt;&gt;"",'Unc. Calculator'!S70,"")</f>
        <v/>
      </c>
      <c r="H65" s="214" t="str">
        <f ca="1">IF('Unc. Calculator'!N70&gt;'Unc. Calculator'!M70,"X","")</f>
        <v/>
      </c>
      <c r="I65" s="175"/>
      <c r="J65" s="98" t="s">
        <v>117</v>
      </c>
      <c r="K65" s="44"/>
      <c r="L65" s="45"/>
      <c r="M65" s="46"/>
      <c r="N65" s="46"/>
      <c r="O65" s="46"/>
      <c r="P65" s="47"/>
      <c r="Q65" s="162"/>
      <c r="R65" s="202"/>
      <c r="S65" s="36"/>
      <c r="T65" s="10"/>
      <c r="U65" s="38"/>
      <c r="V65" s="39"/>
      <c r="W65" s="210"/>
      <c r="X65" s="40">
        <f t="shared" si="32"/>
        <v>0</v>
      </c>
      <c r="Y65" s="40">
        <f t="shared" si="33"/>
        <v>0</v>
      </c>
      <c r="Z65" s="41" t="s">
        <v>91</v>
      </c>
      <c r="AA65" s="201"/>
      <c r="AB65" s="48"/>
      <c r="AC65" s="42" t="str">
        <f t="shared" si="34"/>
        <v/>
      </c>
      <c r="AD65" s="43">
        <f t="shared" si="35"/>
        <v>0</v>
      </c>
      <c r="AE65" s="166">
        <f t="shared" si="36"/>
        <v>0</v>
      </c>
      <c r="AF65" s="158">
        <f t="shared" si="37"/>
        <v>0</v>
      </c>
      <c r="AG65" s="158">
        <f t="shared" si="38"/>
        <v>0</v>
      </c>
      <c r="AH65" s="158">
        <f t="shared" si="39"/>
        <v>0</v>
      </c>
      <c r="AI65" s="158">
        <f t="shared" si="40"/>
        <v>1</v>
      </c>
      <c r="AJ65" s="158">
        <f t="shared" si="41"/>
        <v>1</v>
      </c>
      <c r="AK65" s="158">
        <f t="shared" si="42"/>
        <v>1</v>
      </c>
    </row>
    <row r="66" spans="1:37" customFormat="1" x14ac:dyDescent="0.25">
      <c r="A66" s="15"/>
      <c r="B66" s="181" t="str">
        <f t="shared" si="29"/>
        <v xml:space="preserve"> </v>
      </c>
      <c r="C66" s="203" t="str">
        <f t="shared" si="25"/>
        <v xml:space="preserve"> 0 </v>
      </c>
      <c r="D66" s="182"/>
      <c r="E66" s="195" t="str">
        <f t="shared" si="30"/>
        <v>00</v>
      </c>
      <c r="F66" s="195" t="str">
        <f t="shared" si="31"/>
        <v>00</v>
      </c>
      <c r="G66" s="183" t="str">
        <f>IF(D66&lt;&gt;"",'Unc. Calculator'!S71,"")</f>
        <v/>
      </c>
      <c r="H66" s="214" t="str">
        <f ca="1">IF('Unc. Calculator'!N71&gt;'Unc. Calculator'!M71,"X","")</f>
        <v/>
      </c>
      <c r="I66" s="175"/>
      <c r="J66" s="98" t="s">
        <v>117</v>
      </c>
      <c r="K66" s="44"/>
      <c r="L66" s="45"/>
      <c r="M66" s="46"/>
      <c r="N66" s="46"/>
      <c r="O66" s="46"/>
      <c r="P66" s="47"/>
      <c r="Q66" s="162"/>
      <c r="R66" s="202"/>
      <c r="S66" s="36"/>
      <c r="T66" s="10"/>
      <c r="U66" s="38"/>
      <c r="V66" s="39"/>
      <c r="W66" s="210"/>
      <c r="X66" s="40">
        <f t="shared" si="32"/>
        <v>0</v>
      </c>
      <c r="Y66" s="40">
        <f t="shared" si="33"/>
        <v>0</v>
      </c>
      <c r="Z66" s="41" t="s">
        <v>91</v>
      </c>
      <c r="AA66" s="201"/>
      <c r="AB66" s="48"/>
      <c r="AC66" s="42" t="str">
        <f t="shared" si="34"/>
        <v/>
      </c>
      <c r="AD66" s="43">
        <f t="shared" si="35"/>
        <v>0</v>
      </c>
      <c r="AE66" s="166">
        <f t="shared" si="36"/>
        <v>0</v>
      </c>
      <c r="AF66" s="158">
        <f t="shared" si="37"/>
        <v>0</v>
      </c>
      <c r="AG66" s="158">
        <f t="shared" si="38"/>
        <v>0</v>
      </c>
      <c r="AH66" s="158">
        <f t="shared" si="39"/>
        <v>0</v>
      </c>
      <c r="AI66" s="158">
        <f t="shared" si="40"/>
        <v>1</v>
      </c>
      <c r="AJ66" s="158">
        <f t="shared" si="41"/>
        <v>1</v>
      </c>
      <c r="AK66" s="158">
        <f t="shared" si="42"/>
        <v>1</v>
      </c>
    </row>
    <row r="67" spans="1:37" customFormat="1" x14ac:dyDescent="0.25">
      <c r="A67" s="208"/>
      <c r="B67" s="184" t="str">
        <f t="shared" si="29"/>
        <v xml:space="preserve"> </v>
      </c>
      <c r="C67" s="185" t="str">
        <f t="shared" si="25"/>
        <v xml:space="preserve"> 0 </v>
      </c>
      <c r="D67" s="186"/>
      <c r="E67" s="196" t="str">
        <f t="shared" si="30"/>
        <v>00</v>
      </c>
      <c r="F67" s="196" t="str">
        <f t="shared" si="31"/>
        <v>00</v>
      </c>
      <c r="G67" s="187" t="str">
        <f>IF(D67&lt;&gt;"",'Unc. Calculator'!S72,"")</f>
        <v/>
      </c>
      <c r="H67" s="214" t="str">
        <f ca="1">IF('Unc. Calculator'!N72&gt;'Unc. Calculator'!M72,"X","")</f>
        <v/>
      </c>
      <c r="I67" s="175"/>
      <c r="J67" s="98" t="s">
        <v>117</v>
      </c>
      <c r="K67" s="44"/>
      <c r="L67" s="45"/>
      <c r="M67" s="46"/>
      <c r="N67" s="46"/>
      <c r="O67" s="46"/>
      <c r="P67" s="47"/>
      <c r="Q67" s="162"/>
      <c r="R67" s="202"/>
      <c r="S67" s="36"/>
      <c r="T67" s="10"/>
      <c r="U67" s="38"/>
      <c r="V67" s="39"/>
      <c r="W67" s="210"/>
      <c r="X67" s="40">
        <f t="shared" si="32"/>
        <v>0</v>
      </c>
      <c r="Y67" s="40">
        <f t="shared" si="33"/>
        <v>0</v>
      </c>
      <c r="Z67" s="41" t="s">
        <v>91</v>
      </c>
      <c r="AA67" s="201"/>
      <c r="AB67" s="48"/>
      <c r="AC67" s="42" t="str">
        <f t="shared" si="34"/>
        <v/>
      </c>
      <c r="AD67" s="43">
        <f t="shared" si="35"/>
        <v>0</v>
      </c>
      <c r="AE67" s="166">
        <f t="shared" si="36"/>
        <v>0</v>
      </c>
      <c r="AF67" s="158">
        <f t="shared" si="37"/>
        <v>0</v>
      </c>
      <c r="AG67" s="158">
        <f t="shared" si="38"/>
        <v>0</v>
      </c>
      <c r="AH67" s="158">
        <f t="shared" si="39"/>
        <v>0</v>
      </c>
      <c r="AI67" s="158">
        <f t="shared" si="40"/>
        <v>1</v>
      </c>
      <c r="AJ67" s="158">
        <f t="shared" si="41"/>
        <v>1</v>
      </c>
      <c r="AK67" s="158">
        <f t="shared" si="42"/>
        <v>1</v>
      </c>
    </row>
    <row r="68" spans="1:37" customFormat="1" x14ac:dyDescent="0.25">
      <c r="A68" s="15"/>
      <c r="B68" s="181" t="str">
        <f t="shared" si="29"/>
        <v xml:space="preserve"> </v>
      </c>
      <c r="C68" s="203" t="str">
        <f t="shared" si="25"/>
        <v xml:space="preserve"> 0 </v>
      </c>
      <c r="D68" s="182"/>
      <c r="E68" s="195" t="str">
        <f t="shared" si="30"/>
        <v>00</v>
      </c>
      <c r="F68" s="195" t="str">
        <f t="shared" si="31"/>
        <v>00</v>
      </c>
      <c r="G68" s="183" t="str">
        <f>IF(D68&lt;&gt;"",'Unc. Calculator'!S73,"")</f>
        <v/>
      </c>
      <c r="H68" s="214" t="str">
        <f ca="1">IF('Unc. Calculator'!N73&gt;'Unc. Calculator'!M73,"X","")</f>
        <v/>
      </c>
      <c r="I68" s="175"/>
      <c r="J68" s="98" t="s">
        <v>117</v>
      </c>
      <c r="K68" s="44"/>
      <c r="L68" s="45"/>
      <c r="M68" s="46"/>
      <c r="N68" s="46"/>
      <c r="O68" s="46"/>
      <c r="P68" s="47"/>
      <c r="Q68" s="162"/>
      <c r="R68" s="202"/>
      <c r="S68" s="36"/>
      <c r="T68" s="10"/>
      <c r="U68" s="38"/>
      <c r="V68" s="39"/>
      <c r="W68" s="210"/>
      <c r="X68" s="40">
        <f t="shared" si="32"/>
        <v>0</v>
      </c>
      <c r="Y68" s="40">
        <f t="shared" si="33"/>
        <v>0</v>
      </c>
      <c r="Z68" s="41" t="s">
        <v>91</v>
      </c>
      <c r="AA68" s="201"/>
      <c r="AB68" s="48"/>
      <c r="AC68" s="42" t="str">
        <f t="shared" si="34"/>
        <v/>
      </c>
      <c r="AD68" s="43">
        <f t="shared" si="35"/>
        <v>0</v>
      </c>
      <c r="AE68" s="166">
        <f t="shared" si="36"/>
        <v>0</v>
      </c>
      <c r="AF68" s="158">
        <f t="shared" si="37"/>
        <v>0</v>
      </c>
      <c r="AG68" s="158">
        <f t="shared" si="38"/>
        <v>0</v>
      </c>
      <c r="AH68" s="158">
        <f t="shared" si="39"/>
        <v>0</v>
      </c>
      <c r="AI68" s="158">
        <f t="shared" si="40"/>
        <v>1</v>
      </c>
      <c r="AJ68" s="158">
        <f t="shared" si="41"/>
        <v>1</v>
      </c>
      <c r="AK68" s="158">
        <f t="shared" si="42"/>
        <v>1</v>
      </c>
    </row>
    <row r="69" spans="1:37" customFormat="1" x14ac:dyDescent="0.25">
      <c r="A69" s="208"/>
      <c r="B69" s="184" t="str">
        <f t="shared" si="29"/>
        <v xml:space="preserve"> </v>
      </c>
      <c r="C69" s="185" t="str">
        <f t="shared" si="25"/>
        <v xml:space="preserve"> 0 </v>
      </c>
      <c r="D69" s="186"/>
      <c r="E69" s="196" t="str">
        <f t="shared" si="30"/>
        <v>00</v>
      </c>
      <c r="F69" s="196" t="str">
        <f t="shared" si="31"/>
        <v>00</v>
      </c>
      <c r="G69" s="187" t="str">
        <f>IF(D69&lt;&gt;"",'Unc. Calculator'!S74,"")</f>
        <v/>
      </c>
      <c r="H69" s="214" t="str">
        <f ca="1">IF('Unc. Calculator'!N74&gt;'Unc. Calculator'!M74,"X","")</f>
        <v/>
      </c>
      <c r="I69" s="175"/>
      <c r="J69" s="98" t="s">
        <v>117</v>
      </c>
      <c r="K69" s="44"/>
      <c r="L69" s="45"/>
      <c r="M69" s="46"/>
      <c r="N69" s="46"/>
      <c r="O69" s="46"/>
      <c r="P69" s="47"/>
      <c r="Q69" s="162"/>
      <c r="R69" s="202"/>
      <c r="S69" s="36"/>
      <c r="T69" s="10"/>
      <c r="U69" s="38"/>
      <c r="V69" s="39"/>
      <c r="W69" s="210"/>
      <c r="X69" s="40">
        <f t="shared" si="32"/>
        <v>0</v>
      </c>
      <c r="Y69" s="40">
        <f t="shared" si="33"/>
        <v>0</v>
      </c>
      <c r="Z69" s="41" t="s">
        <v>91</v>
      </c>
      <c r="AA69" s="201"/>
      <c r="AB69" s="48"/>
      <c r="AC69" s="42" t="str">
        <f t="shared" si="34"/>
        <v/>
      </c>
      <c r="AD69" s="43">
        <f t="shared" si="35"/>
        <v>0</v>
      </c>
      <c r="AE69" s="166">
        <f t="shared" si="36"/>
        <v>0</v>
      </c>
      <c r="AF69" s="158">
        <f t="shared" si="37"/>
        <v>0</v>
      </c>
      <c r="AG69" s="158">
        <f t="shared" si="38"/>
        <v>0</v>
      </c>
      <c r="AH69" s="158">
        <f t="shared" si="39"/>
        <v>0</v>
      </c>
      <c r="AI69" s="158">
        <f t="shared" si="40"/>
        <v>1</v>
      </c>
      <c r="AJ69" s="158">
        <f t="shared" si="41"/>
        <v>1</v>
      </c>
      <c r="AK69" s="158">
        <f t="shared" si="42"/>
        <v>1</v>
      </c>
    </row>
    <row r="70" spans="1:37" customFormat="1" x14ac:dyDescent="0.25">
      <c r="A70" s="211"/>
      <c r="B70" s="181" t="str">
        <f t="shared" si="29"/>
        <v xml:space="preserve"> </v>
      </c>
      <c r="C70" s="203" t="str">
        <f t="shared" ref="C70:C101" si="43">IF(T70="°C",CONCATENATE(V70," ",T70),IF(T70="°F",CONCATENATE(V70," ",T70),IF(ISERROR(SEARCH("Hz",AE70)),CONCATENATE(V70," ",AE70,U70," ",AC70),CONCATENATE(AC70," ","@"," ",V70,AE70))))</f>
        <v xml:space="preserve"> 0 </v>
      </c>
      <c r="D70" s="182"/>
      <c r="E70" s="195" t="str">
        <f t="shared" si="30"/>
        <v>00</v>
      </c>
      <c r="F70" s="195" t="str">
        <f t="shared" si="31"/>
        <v>00</v>
      </c>
      <c r="G70" s="183" t="str">
        <f>IF(D70&lt;&gt;"",'Unc. Calculator'!S75,"")</f>
        <v/>
      </c>
      <c r="H70" s="214" t="str">
        <f ca="1">IF('Unc. Calculator'!N75&gt;'Unc. Calculator'!M75,"X","")</f>
        <v/>
      </c>
      <c r="I70" s="175"/>
      <c r="J70" s="98"/>
      <c r="K70" s="44"/>
      <c r="L70" s="45"/>
      <c r="M70" s="46"/>
      <c r="N70" s="46"/>
      <c r="O70" s="46"/>
      <c r="P70" s="47"/>
      <c r="Q70" s="162"/>
      <c r="R70" s="202"/>
      <c r="S70" s="36"/>
      <c r="T70" s="10"/>
      <c r="U70" s="38"/>
      <c r="V70" s="39"/>
      <c r="W70" s="48"/>
      <c r="X70" s="40">
        <f t="shared" si="32"/>
        <v>0</v>
      </c>
      <c r="Y70" s="40">
        <f t="shared" si="33"/>
        <v>0</v>
      </c>
      <c r="Z70" s="41" t="s">
        <v>91</v>
      </c>
      <c r="AA70" s="201"/>
      <c r="AB70" s="48"/>
      <c r="AC70" s="42" t="str">
        <f t="shared" si="34"/>
        <v/>
      </c>
      <c r="AD70" s="43">
        <f t="shared" si="35"/>
        <v>0</v>
      </c>
      <c r="AE70" s="166">
        <f t="shared" si="36"/>
        <v>0</v>
      </c>
      <c r="AF70" s="158">
        <f t="shared" si="37"/>
        <v>0</v>
      </c>
      <c r="AG70" s="158">
        <f t="shared" si="38"/>
        <v>0</v>
      </c>
      <c r="AH70" s="158">
        <f t="shared" si="39"/>
        <v>0</v>
      </c>
      <c r="AI70" s="158">
        <f t="shared" si="40"/>
        <v>1</v>
      </c>
      <c r="AJ70" s="158">
        <f t="shared" si="41"/>
        <v>1</v>
      </c>
      <c r="AK70" s="158">
        <f t="shared" si="42"/>
        <v>1</v>
      </c>
    </row>
    <row r="71" spans="1:37" customFormat="1" x14ac:dyDescent="0.25">
      <c r="A71" s="208"/>
      <c r="B71" s="184" t="str">
        <f t="shared" si="29"/>
        <v xml:space="preserve"> </v>
      </c>
      <c r="C71" s="185" t="str">
        <f t="shared" si="43"/>
        <v xml:space="preserve"> 0 </v>
      </c>
      <c r="D71" s="186"/>
      <c r="E71" s="196" t="str">
        <f t="shared" si="30"/>
        <v>00</v>
      </c>
      <c r="F71" s="196" t="str">
        <f t="shared" si="31"/>
        <v>00</v>
      </c>
      <c r="G71" s="187" t="str">
        <f>IF(D71&lt;&gt;"",'Unc. Calculator'!S76,"")</f>
        <v/>
      </c>
      <c r="H71" s="214" t="str">
        <f ca="1">IF('Unc. Calculator'!N76&gt;'Unc. Calculator'!M76,"X","")</f>
        <v/>
      </c>
      <c r="I71" s="175"/>
      <c r="J71" s="98"/>
      <c r="K71" s="44"/>
      <c r="L71" s="45"/>
      <c r="M71" s="46"/>
      <c r="N71" s="46"/>
      <c r="O71" s="46"/>
      <c r="P71" s="47"/>
      <c r="Q71" s="8"/>
      <c r="R71" s="51"/>
      <c r="S71" s="36"/>
      <c r="T71" s="10"/>
      <c r="U71" s="38"/>
      <c r="V71" s="39"/>
      <c r="W71" s="48"/>
      <c r="X71" s="40">
        <f t="shared" si="32"/>
        <v>0</v>
      </c>
      <c r="Y71" s="40">
        <f t="shared" si="33"/>
        <v>0</v>
      </c>
      <c r="Z71" s="41" t="s">
        <v>91</v>
      </c>
      <c r="AA71" s="49"/>
      <c r="AB71" s="50"/>
      <c r="AC71" s="42" t="str">
        <f t="shared" si="34"/>
        <v/>
      </c>
      <c r="AD71" s="43">
        <f t="shared" si="35"/>
        <v>0</v>
      </c>
      <c r="AE71" s="166">
        <f t="shared" si="36"/>
        <v>0</v>
      </c>
      <c r="AF71" s="158">
        <f t="shared" si="37"/>
        <v>0</v>
      </c>
      <c r="AG71" s="158">
        <f t="shared" si="38"/>
        <v>0</v>
      </c>
      <c r="AH71" s="158">
        <f t="shared" si="39"/>
        <v>0</v>
      </c>
      <c r="AI71" s="158">
        <f t="shared" si="40"/>
        <v>1</v>
      </c>
      <c r="AJ71" s="158">
        <f t="shared" si="41"/>
        <v>1</v>
      </c>
      <c r="AK71" s="158">
        <f t="shared" si="42"/>
        <v>1</v>
      </c>
    </row>
    <row r="72" spans="1:37" customFormat="1" x14ac:dyDescent="0.25">
      <c r="A72" s="180"/>
      <c r="B72" s="181" t="str">
        <f t="shared" si="29"/>
        <v xml:space="preserve"> </v>
      </c>
      <c r="C72" s="203" t="str">
        <f t="shared" si="43"/>
        <v xml:space="preserve"> 0 </v>
      </c>
      <c r="D72" s="182"/>
      <c r="E72" s="195" t="str">
        <f t="shared" si="30"/>
        <v>00</v>
      </c>
      <c r="F72" s="195" t="str">
        <f t="shared" si="31"/>
        <v>00</v>
      </c>
      <c r="G72" s="183" t="str">
        <f>IF(D72&lt;&gt;"",'Unc. Calculator'!S77,"")</f>
        <v/>
      </c>
      <c r="H72" s="214" t="str">
        <f ca="1">IF('Unc. Calculator'!N77&gt;'Unc. Calculator'!M77,"X","")</f>
        <v/>
      </c>
      <c r="I72" s="175"/>
      <c r="J72" s="98"/>
      <c r="K72" s="44"/>
      <c r="L72" s="45"/>
      <c r="M72" s="46"/>
      <c r="N72" s="46"/>
      <c r="O72" s="46"/>
      <c r="P72" s="47"/>
      <c r="Q72" s="8"/>
      <c r="R72" s="51"/>
      <c r="S72" s="36"/>
      <c r="T72" s="10"/>
      <c r="U72" s="38"/>
      <c r="V72" s="39"/>
      <c r="W72" s="48"/>
      <c r="X72" s="40">
        <f t="shared" si="32"/>
        <v>0</v>
      </c>
      <c r="Y72" s="40">
        <f t="shared" si="33"/>
        <v>0</v>
      </c>
      <c r="Z72" s="41" t="s">
        <v>91</v>
      </c>
      <c r="AA72" s="49"/>
      <c r="AB72" s="50"/>
      <c r="AC72" s="42" t="str">
        <f t="shared" si="34"/>
        <v/>
      </c>
      <c r="AD72" s="43">
        <f t="shared" si="35"/>
        <v>0</v>
      </c>
      <c r="AE72" s="166">
        <f t="shared" si="36"/>
        <v>0</v>
      </c>
      <c r="AF72" s="158">
        <f t="shared" si="37"/>
        <v>0</v>
      </c>
      <c r="AG72" s="158">
        <f t="shared" si="38"/>
        <v>0</v>
      </c>
      <c r="AH72" s="158">
        <f t="shared" si="39"/>
        <v>0</v>
      </c>
      <c r="AI72" s="158">
        <f t="shared" si="40"/>
        <v>1</v>
      </c>
      <c r="AJ72" s="158">
        <f t="shared" si="41"/>
        <v>1</v>
      </c>
      <c r="AK72" s="158">
        <f t="shared" si="42"/>
        <v>1</v>
      </c>
    </row>
    <row r="73" spans="1:37" customFormat="1" x14ac:dyDescent="0.25">
      <c r="A73" s="188"/>
      <c r="B73" s="184" t="str">
        <f t="shared" si="29"/>
        <v xml:space="preserve"> </v>
      </c>
      <c r="C73" s="185" t="str">
        <f t="shared" si="43"/>
        <v xml:space="preserve"> 0 </v>
      </c>
      <c r="D73" s="186"/>
      <c r="E73" s="196" t="str">
        <f t="shared" si="30"/>
        <v>00</v>
      </c>
      <c r="F73" s="196" t="str">
        <f t="shared" si="31"/>
        <v>00</v>
      </c>
      <c r="G73" s="187" t="str">
        <f>IF(D73&lt;&gt;"",'Unc. Calculator'!S78,"")</f>
        <v/>
      </c>
      <c r="H73" s="214" t="str">
        <f ca="1">IF('Unc. Calculator'!N78&gt;'Unc. Calculator'!M78,"X","")</f>
        <v/>
      </c>
      <c r="I73" s="175"/>
      <c r="J73" s="98"/>
      <c r="K73" s="44"/>
      <c r="L73" s="45"/>
      <c r="M73" s="46"/>
      <c r="N73" s="46"/>
      <c r="O73" s="46"/>
      <c r="P73" s="47"/>
      <c r="Q73" s="8"/>
      <c r="R73" s="51"/>
      <c r="S73" s="36"/>
      <c r="T73" s="10"/>
      <c r="U73" s="38"/>
      <c r="V73" s="39"/>
      <c r="W73" s="48"/>
      <c r="X73" s="40">
        <f t="shared" si="32"/>
        <v>0</v>
      </c>
      <c r="Y73" s="40">
        <f t="shared" si="33"/>
        <v>0</v>
      </c>
      <c r="Z73" s="41" t="s">
        <v>91</v>
      </c>
      <c r="AA73" s="49"/>
      <c r="AB73" s="50"/>
      <c r="AC73" s="42" t="str">
        <f t="shared" si="34"/>
        <v/>
      </c>
      <c r="AD73" s="43">
        <f t="shared" si="35"/>
        <v>0</v>
      </c>
      <c r="AE73" s="166">
        <f t="shared" si="36"/>
        <v>0</v>
      </c>
      <c r="AF73" s="158">
        <f t="shared" si="37"/>
        <v>0</v>
      </c>
      <c r="AG73" s="158">
        <f t="shared" si="38"/>
        <v>0</v>
      </c>
      <c r="AH73" s="158">
        <f t="shared" si="39"/>
        <v>0</v>
      </c>
      <c r="AI73" s="158">
        <f t="shared" si="40"/>
        <v>1</v>
      </c>
      <c r="AJ73" s="158">
        <f t="shared" si="41"/>
        <v>1</v>
      </c>
      <c r="AK73" s="158">
        <f t="shared" si="42"/>
        <v>1</v>
      </c>
    </row>
    <row r="74" spans="1:37" customFormat="1" x14ac:dyDescent="0.25">
      <c r="A74" s="180"/>
      <c r="B74" s="181" t="str">
        <f t="shared" si="29"/>
        <v xml:space="preserve"> </v>
      </c>
      <c r="C74" s="203" t="str">
        <f t="shared" si="43"/>
        <v xml:space="preserve"> 0 </v>
      </c>
      <c r="D74" s="182"/>
      <c r="E74" s="195" t="str">
        <f t="shared" si="30"/>
        <v>00</v>
      </c>
      <c r="F74" s="195" t="str">
        <f t="shared" si="31"/>
        <v>00</v>
      </c>
      <c r="G74" s="183" t="str">
        <f>IF(D74&lt;&gt;"",'Unc. Calculator'!S79,"")</f>
        <v/>
      </c>
      <c r="H74" s="214" t="str">
        <f ca="1">IF('Unc. Calculator'!N79&gt;'Unc. Calculator'!M79,"X","")</f>
        <v/>
      </c>
      <c r="I74" s="175"/>
      <c r="J74" s="98"/>
      <c r="K74" s="44"/>
      <c r="L74" s="45"/>
      <c r="M74" s="46"/>
      <c r="N74" s="46"/>
      <c r="O74" s="46"/>
      <c r="P74" s="47"/>
      <c r="Q74" s="8"/>
      <c r="R74" s="51"/>
      <c r="S74" s="36"/>
      <c r="T74" s="10"/>
      <c r="U74" s="38"/>
      <c r="V74" s="39"/>
      <c r="W74" s="48"/>
      <c r="X74" s="40">
        <f t="shared" si="32"/>
        <v>0</v>
      </c>
      <c r="Y74" s="40">
        <f t="shared" si="33"/>
        <v>0</v>
      </c>
      <c r="Z74" s="41" t="s">
        <v>91</v>
      </c>
      <c r="AA74" s="49"/>
      <c r="AB74" s="50"/>
      <c r="AC74" s="42" t="str">
        <f t="shared" si="34"/>
        <v/>
      </c>
      <c r="AD74" s="43">
        <f t="shared" si="35"/>
        <v>0</v>
      </c>
      <c r="AE74" s="166">
        <f t="shared" si="36"/>
        <v>0</v>
      </c>
      <c r="AF74" s="158">
        <f t="shared" si="37"/>
        <v>0</v>
      </c>
      <c r="AG74" s="158">
        <f t="shared" si="38"/>
        <v>0</v>
      </c>
      <c r="AH74" s="158">
        <f t="shared" si="39"/>
        <v>0</v>
      </c>
      <c r="AI74" s="158">
        <f t="shared" si="40"/>
        <v>1</v>
      </c>
      <c r="AJ74" s="158">
        <f t="shared" si="41"/>
        <v>1</v>
      </c>
      <c r="AK74" s="158">
        <f t="shared" si="42"/>
        <v>1</v>
      </c>
    </row>
    <row r="75" spans="1:37" customFormat="1" x14ac:dyDescent="0.25">
      <c r="A75" s="188"/>
      <c r="B75" s="184" t="str">
        <f t="shared" si="29"/>
        <v xml:space="preserve"> </v>
      </c>
      <c r="C75" s="185" t="str">
        <f t="shared" si="43"/>
        <v xml:space="preserve"> 0 </v>
      </c>
      <c r="D75" s="186"/>
      <c r="E75" s="196" t="str">
        <f t="shared" si="30"/>
        <v>00</v>
      </c>
      <c r="F75" s="196" t="str">
        <f t="shared" si="31"/>
        <v>00</v>
      </c>
      <c r="G75" s="187" t="str">
        <f>IF(D75&lt;&gt;"",'Unc. Calculator'!S80,"")</f>
        <v/>
      </c>
      <c r="H75" s="214" t="str">
        <f ca="1">IF('Unc. Calculator'!N80&gt;'Unc. Calculator'!M80,"X","")</f>
        <v/>
      </c>
      <c r="I75" s="175"/>
      <c r="J75" s="98"/>
      <c r="K75" s="44"/>
      <c r="L75" s="45"/>
      <c r="M75" s="46"/>
      <c r="N75" s="46"/>
      <c r="O75" s="46"/>
      <c r="P75" s="47"/>
      <c r="Q75" s="8"/>
      <c r="R75" s="51"/>
      <c r="S75" s="36"/>
      <c r="T75" s="10"/>
      <c r="U75" s="38"/>
      <c r="V75" s="39"/>
      <c r="W75" s="48"/>
      <c r="X75" s="40">
        <f t="shared" si="32"/>
        <v>0</v>
      </c>
      <c r="Y75" s="40">
        <f t="shared" si="33"/>
        <v>0</v>
      </c>
      <c r="Z75" s="41" t="s">
        <v>91</v>
      </c>
      <c r="AA75" s="49"/>
      <c r="AB75" s="50"/>
      <c r="AC75" s="42" t="str">
        <f t="shared" si="34"/>
        <v/>
      </c>
      <c r="AD75" s="43">
        <f t="shared" si="35"/>
        <v>0</v>
      </c>
      <c r="AE75" s="166">
        <f t="shared" si="36"/>
        <v>0</v>
      </c>
      <c r="AF75" s="158">
        <f t="shared" si="37"/>
        <v>0</v>
      </c>
      <c r="AG75" s="158">
        <f t="shared" si="38"/>
        <v>0</v>
      </c>
      <c r="AH75" s="158">
        <f t="shared" si="39"/>
        <v>0</v>
      </c>
      <c r="AI75" s="158">
        <f t="shared" si="40"/>
        <v>1</v>
      </c>
      <c r="AJ75" s="158">
        <f t="shared" si="41"/>
        <v>1</v>
      </c>
      <c r="AK75" s="158">
        <f t="shared" si="42"/>
        <v>1</v>
      </c>
    </row>
    <row r="76" spans="1:37" customFormat="1" x14ac:dyDescent="0.25">
      <c r="A76" s="180"/>
      <c r="B76" s="181" t="str">
        <f t="shared" si="29"/>
        <v xml:space="preserve"> </v>
      </c>
      <c r="C76" s="203" t="str">
        <f t="shared" si="43"/>
        <v xml:space="preserve"> 0 </v>
      </c>
      <c r="D76" s="182"/>
      <c r="E76" s="195" t="str">
        <f t="shared" si="30"/>
        <v>00</v>
      </c>
      <c r="F76" s="195" t="str">
        <f t="shared" si="31"/>
        <v>00</v>
      </c>
      <c r="G76" s="183" t="str">
        <f>IF(D76&lt;&gt;"",'Unc. Calculator'!S81,"")</f>
        <v/>
      </c>
      <c r="H76" s="214" t="str">
        <f ca="1">IF('Unc. Calculator'!N81&gt;'Unc. Calculator'!M81,"X","")</f>
        <v/>
      </c>
      <c r="I76" s="175"/>
      <c r="J76" s="98"/>
      <c r="K76" s="44"/>
      <c r="L76" s="45"/>
      <c r="M76" s="46"/>
      <c r="N76" s="46"/>
      <c r="O76" s="46"/>
      <c r="P76" s="47"/>
      <c r="Q76" s="8"/>
      <c r="R76" s="51"/>
      <c r="S76" s="36"/>
      <c r="T76" s="10"/>
      <c r="U76" s="38"/>
      <c r="V76" s="39"/>
      <c r="W76" s="48"/>
      <c r="X76" s="40">
        <f t="shared" si="32"/>
        <v>0</v>
      </c>
      <c r="Y76" s="40">
        <f t="shared" si="33"/>
        <v>0</v>
      </c>
      <c r="Z76" s="41" t="s">
        <v>91</v>
      </c>
      <c r="AA76" s="49"/>
      <c r="AB76" s="50"/>
      <c r="AC76" s="42" t="str">
        <f t="shared" si="34"/>
        <v/>
      </c>
      <c r="AD76" s="43">
        <f t="shared" si="35"/>
        <v>0</v>
      </c>
      <c r="AE76" s="166">
        <f t="shared" si="36"/>
        <v>0</v>
      </c>
      <c r="AF76" s="158">
        <f t="shared" si="37"/>
        <v>0</v>
      </c>
      <c r="AG76" s="158">
        <f t="shared" si="38"/>
        <v>0</v>
      </c>
      <c r="AH76" s="158">
        <f t="shared" si="39"/>
        <v>0</v>
      </c>
      <c r="AI76" s="158">
        <f t="shared" si="40"/>
        <v>1</v>
      </c>
      <c r="AJ76" s="158">
        <f t="shared" si="41"/>
        <v>1</v>
      </c>
      <c r="AK76" s="158">
        <f t="shared" si="42"/>
        <v>1</v>
      </c>
    </row>
    <row r="77" spans="1:37" customFormat="1" x14ac:dyDescent="0.25">
      <c r="A77" s="188"/>
      <c r="B77" s="184" t="str">
        <f t="shared" si="29"/>
        <v xml:space="preserve"> </v>
      </c>
      <c r="C77" s="185" t="str">
        <f t="shared" si="43"/>
        <v xml:space="preserve"> 0 </v>
      </c>
      <c r="D77" s="186"/>
      <c r="E77" s="196" t="str">
        <f t="shared" si="30"/>
        <v>00</v>
      </c>
      <c r="F77" s="196" t="str">
        <f t="shared" si="31"/>
        <v>00</v>
      </c>
      <c r="G77" s="187" t="str">
        <f>IF(D77&lt;&gt;"",'Unc. Calculator'!S82,"")</f>
        <v/>
      </c>
      <c r="H77" s="214" t="str">
        <f ca="1">IF('Unc. Calculator'!N82&gt;'Unc. Calculator'!M82,"X","")</f>
        <v/>
      </c>
      <c r="I77" s="175"/>
      <c r="J77" s="98"/>
      <c r="K77" s="44"/>
      <c r="L77" s="45"/>
      <c r="M77" s="46"/>
      <c r="N77" s="46"/>
      <c r="O77" s="46"/>
      <c r="P77" s="47"/>
      <c r="Q77" s="8"/>
      <c r="R77" s="51"/>
      <c r="S77" s="36"/>
      <c r="T77" s="10"/>
      <c r="U77" s="38"/>
      <c r="V77" s="39"/>
      <c r="W77" s="48"/>
      <c r="X77" s="40">
        <f t="shared" si="32"/>
        <v>0</v>
      </c>
      <c r="Y77" s="40">
        <f t="shared" si="33"/>
        <v>0</v>
      </c>
      <c r="Z77" s="41" t="s">
        <v>91</v>
      </c>
      <c r="AA77" s="49"/>
      <c r="AB77" s="50"/>
      <c r="AC77" s="42" t="str">
        <f t="shared" si="34"/>
        <v/>
      </c>
      <c r="AD77" s="43">
        <f t="shared" si="35"/>
        <v>0</v>
      </c>
      <c r="AE77" s="166">
        <f t="shared" si="36"/>
        <v>0</v>
      </c>
      <c r="AF77" s="158">
        <f t="shared" si="37"/>
        <v>0</v>
      </c>
      <c r="AG77" s="158">
        <f t="shared" si="38"/>
        <v>0</v>
      </c>
      <c r="AH77" s="158">
        <f t="shared" si="39"/>
        <v>0</v>
      </c>
      <c r="AI77" s="158">
        <f t="shared" si="40"/>
        <v>1</v>
      </c>
      <c r="AJ77" s="158">
        <f t="shared" si="41"/>
        <v>1</v>
      </c>
      <c r="AK77" s="158">
        <f t="shared" si="42"/>
        <v>1</v>
      </c>
    </row>
    <row r="78" spans="1:37" customFormat="1" x14ac:dyDescent="0.25">
      <c r="A78" s="180"/>
      <c r="B78" s="181" t="str">
        <f t="shared" si="29"/>
        <v xml:space="preserve"> </v>
      </c>
      <c r="C78" s="203" t="str">
        <f t="shared" si="43"/>
        <v xml:space="preserve"> 0 </v>
      </c>
      <c r="D78" s="182"/>
      <c r="E78" s="195" t="str">
        <f t="shared" si="30"/>
        <v>00</v>
      </c>
      <c r="F78" s="195" t="str">
        <f t="shared" si="31"/>
        <v>00</v>
      </c>
      <c r="G78" s="183" t="str">
        <f>IF(D78&lt;&gt;"",'Unc. Calculator'!S83,"")</f>
        <v/>
      </c>
      <c r="H78" s="214" t="str">
        <f ca="1">IF('Unc. Calculator'!N83&gt;'Unc. Calculator'!M83,"X","")</f>
        <v/>
      </c>
      <c r="I78" s="175"/>
      <c r="J78" s="98"/>
      <c r="K78" s="44"/>
      <c r="L78" s="45"/>
      <c r="M78" s="46"/>
      <c r="N78" s="46"/>
      <c r="O78" s="46"/>
      <c r="P78" s="47"/>
      <c r="Q78" s="8"/>
      <c r="R78" s="51"/>
      <c r="S78" s="36"/>
      <c r="T78" s="10"/>
      <c r="U78" s="38"/>
      <c r="V78" s="39"/>
      <c r="W78" s="48"/>
      <c r="X78" s="40">
        <f t="shared" si="32"/>
        <v>0</v>
      </c>
      <c r="Y78" s="40">
        <f t="shared" si="33"/>
        <v>0</v>
      </c>
      <c r="Z78" s="41" t="s">
        <v>91</v>
      </c>
      <c r="AA78" s="49"/>
      <c r="AB78" s="50"/>
      <c r="AC78" s="42" t="str">
        <f t="shared" si="34"/>
        <v/>
      </c>
      <c r="AD78" s="43">
        <f t="shared" si="35"/>
        <v>0</v>
      </c>
      <c r="AE78" s="166">
        <f t="shared" si="36"/>
        <v>0</v>
      </c>
      <c r="AF78" s="158">
        <f t="shared" si="37"/>
        <v>0</v>
      </c>
      <c r="AG78" s="158">
        <f t="shared" si="38"/>
        <v>0</v>
      </c>
      <c r="AH78" s="158">
        <f t="shared" si="39"/>
        <v>0</v>
      </c>
      <c r="AI78" s="158">
        <f t="shared" si="40"/>
        <v>1</v>
      </c>
      <c r="AJ78" s="158">
        <f t="shared" si="41"/>
        <v>1</v>
      </c>
      <c r="AK78" s="158">
        <f t="shared" si="42"/>
        <v>1</v>
      </c>
    </row>
    <row r="79" spans="1:37" customFormat="1" x14ac:dyDescent="0.25">
      <c r="A79" s="188"/>
      <c r="B79" s="184" t="str">
        <f t="shared" si="29"/>
        <v xml:space="preserve"> </v>
      </c>
      <c r="C79" s="185" t="str">
        <f t="shared" si="43"/>
        <v xml:space="preserve"> 0 </v>
      </c>
      <c r="D79" s="186"/>
      <c r="E79" s="196" t="str">
        <f t="shared" si="30"/>
        <v>00</v>
      </c>
      <c r="F79" s="196" t="str">
        <f t="shared" si="31"/>
        <v>00</v>
      </c>
      <c r="G79" s="187" t="str">
        <f>IF(D79&lt;&gt;"",'Unc. Calculator'!S84,"")</f>
        <v/>
      </c>
      <c r="H79" s="214" t="str">
        <f ca="1">IF('Unc. Calculator'!N84&gt;'Unc. Calculator'!M84,"X","")</f>
        <v/>
      </c>
      <c r="I79" s="175"/>
      <c r="J79" s="98"/>
      <c r="K79" s="44"/>
      <c r="L79" s="45"/>
      <c r="M79" s="46"/>
      <c r="N79" s="46"/>
      <c r="O79" s="46"/>
      <c r="P79" s="47"/>
      <c r="Q79" s="8"/>
      <c r="R79" s="51"/>
      <c r="S79" s="36"/>
      <c r="T79" s="10"/>
      <c r="U79" s="38"/>
      <c r="V79" s="39"/>
      <c r="W79" s="48"/>
      <c r="X79" s="40">
        <f t="shared" si="32"/>
        <v>0</v>
      </c>
      <c r="Y79" s="40">
        <f t="shared" si="33"/>
        <v>0</v>
      </c>
      <c r="Z79" s="41" t="s">
        <v>91</v>
      </c>
      <c r="AA79" s="49"/>
      <c r="AB79" s="50"/>
      <c r="AC79" s="42" t="str">
        <f t="shared" si="34"/>
        <v/>
      </c>
      <c r="AD79" s="43">
        <f t="shared" si="35"/>
        <v>0</v>
      </c>
      <c r="AE79" s="166">
        <f t="shared" si="36"/>
        <v>0</v>
      </c>
      <c r="AF79" s="158">
        <f t="shared" si="37"/>
        <v>0</v>
      </c>
      <c r="AG79" s="158">
        <f t="shared" si="38"/>
        <v>0</v>
      </c>
      <c r="AH79" s="158">
        <f t="shared" si="39"/>
        <v>0</v>
      </c>
      <c r="AI79" s="158">
        <f t="shared" si="40"/>
        <v>1</v>
      </c>
      <c r="AJ79" s="158">
        <f t="shared" si="41"/>
        <v>1</v>
      </c>
      <c r="AK79" s="158">
        <f t="shared" si="42"/>
        <v>1</v>
      </c>
    </row>
    <row r="80" spans="1:37" customFormat="1" x14ac:dyDescent="0.25">
      <c r="A80" s="180"/>
      <c r="B80" s="181" t="str">
        <f t="shared" si="29"/>
        <v xml:space="preserve"> </v>
      </c>
      <c r="C80" s="203" t="str">
        <f t="shared" si="43"/>
        <v xml:space="preserve"> 0 </v>
      </c>
      <c r="D80" s="182"/>
      <c r="E80" s="195" t="str">
        <f t="shared" si="30"/>
        <v>00</v>
      </c>
      <c r="F80" s="195" t="str">
        <f t="shared" si="31"/>
        <v>00</v>
      </c>
      <c r="G80" s="183" t="str">
        <f>IF(D80&lt;&gt;"",'Unc. Calculator'!S85,"")</f>
        <v/>
      </c>
      <c r="H80" s="214" t="str">
        <f ca="1">IF('Unc. Calculator'!N85&gt;'Unc. Calculator'!M85,"X","")</f>
        <v/>
      </c>
      <c r="I80" s="175"/>
      <c r="J80" s="98"/>
      <c r="K80" s="44"/>
      <c r="L80" s="45"/>
      <c r="M80" s="46"/>
      <c r="N80" s="46"/>
      <c r="O80" s="46"/>
      <c r="P80" s="47"/>
      <c r="Q80" s="8"/>
      <c r="R80" s="51"/>
      <c r="S80" s="36"/>
      <c r="T80" s="10"/>
      <c r="U80" s="38"/>
      <c r="V80" s="39"/>
      <c r="W80" s="48"/>
      <c r="X80" s="40">
        <f t="shared" si="32"/>
        <v>0</v>
      </c>
      <c r="Y80" s="40">
        <f t="shared" si="33"/>
        <v>0</v>
      </c>
      <c r="Z80" s="41" t="s">
        <v>91</v>
      </c>
      <c r="AA80" s="49"/>
      <c r="AB80" s="50"/>
      <c r="AC80" s="42" t="str">
        <f t="shared" si="34"/>
        <v/>
      </c>
      <c r="AD80" s="43">
        <f t="shared" si="35"/>
        <v>0</v>
      </c>
      <c r="AE80" s="166">
        <f t="shared" si="36"/>
        <v>0</v>
      </c>
      <c r="AF80" s="158">
        <f t="shared" si="37"/>
        <v>0</v>
      </c>
      <c r="AG80" s="158">
        <f t="shared" si="38"/>
        <v>0</v>
      </c>
      <c r="AH80" s="158">
        <f t="shared" si="39"/>
        <v>0</v>
      </c>
      <c r="AI80" s="158">
        <f t="shared" si="40"/>
        <v>1</v>
      </c>
      <c r="AJ80" s="158">
        <f t="shared" si="41"/>
        <v>1</v>
      </c>
      <c r="AK80" s="158">
        <f t="shared" si="42"/>
        <v>1</v>
      </c>
    </row>
    <row r="81" spans="1:37" customFormat="1" x14ac:dyDescent="0.25">
      <c r="A81" s="188"/>
      <c r="B81" s="184" t="str">
        <f t="shared" si="29"/>
        <v xml:space="preserve"> </v>
      </c>
      <c r="C81" s="185" t="str">
        <f t="shared" si="43"/>
        <v xml:space="preserve"> 0 </v>
      </c>
      <c r="D81" s="186"/>
      <c r="E81" s="196" t="str">
        <f t="shared" si="30"/>
        <v>00</v>
      </c>
      <c r="F81" s="196" t="str">
        <f t="shared" si="31"/>
        <v>00</v>
      </c>
      <c r="G81" s="187" t="str">
        <f>IF(D81&lt;&gt;"",'Unc. Calculator'!S86,"")</f>
        <v/>
      </c>
      <c r="H81" s="214" t="str">
        <f ca="1">IF('Unc. Calculator'!N86&gt;'Unc. Calculator'!M86,"X","")</f>
        <v/>
      </c>
      <c r="I81" s="175"/>
      <c r="J81" s="98"/>
      <c r="K81" s="44"/>
      <c r="L81" s="45"/>
      <c r="M81" s="46"/>
      <c r="N81" s="46"/>
      <c r="O81" s="46"/>
      <c r="P81" s="47"/>
      <c r="Q81" s="8"/>
      <c r="R81" s="51"/>
      <c r="S81" s="36"/>
      <c r="T81" s="10"/>
      <c r="U81" s="38"/>
      <c r="V81" s="39"/>
      <c r="W81" s="48"/>
      <c r="X81" s="40">
        <f t="shared" si="32"/>
        <v>0</v>
      </c>
      <c r="Y81" s="40">
        <f t="shared" si="33"/>
        <v>0</v>
      </c>
      <c r="Z81" s="41" t="s">
        <v>91</v>
      </c>
      <c r="AA81" s="49"/>
      <c r="AB81" s="50"/>
      <c r="AC81" s="42" t="str">
        <f t="shared" si="34"/>
        <v/>
      </c>
      <c r="AD81" s="43">
        <f t="shared" si="35"/>
        <v>0</v>
      </c>
      <c r="AE81" s="166">
        <f t="shared" si="36"/>
        <v>0</v>
      </c>
      <c r="AF81" s="158">
        <f t="shared" si="37"/>
        <v>0</v>
      </c>
      <c r="AG81" s="158">
        <f t="shared" si="38"/>
        <v>0</v>
      </c>
      <c r="AH81" s="158">
        <f t="shared" si="39"/>
        <v>0</v>
      </c>
      <c r="AI81" s="158">
        <f t="shared" si="40"/>
        <v>1</v>
      </c>
      <c r="AJ81" s="158">
        <f t="shared" si="41"/>
        <v>1</v>
      </c>
      <c r="AK81" s="158">
        <f t="shared" si="42"/>
        <v>1</v>
      </c>
    </row>
    <row r="82" spans="1:37" customFormat="1" x14ac:dyDescent="0.25">
      <c r="A82" s="180"/>
      <c r="B82" s="181" t="str">
        <f t="shared" si="29"/>
        <v xml:space="preserve"> </v>
      </c>
      <c r="C82" s="203" t="str">
        <f t="shared" si="43"/>
        <v xml:space="preserve"> 0 </v>
      </c>
      <c r="D82" s="182"/>
      <c r="E82" s="195" t="str">
        <f t="shared" si="30"/>
        <v>00</v>
      </c>
      <c r="F82" s="195" t="str">
        <f t="shared" si="31"/>
        <v>00</v>
      </c>
      <c r="G82" s="183" t="str">
        <f>IF(D82&lt;&gt;"",'Unc. Calculator'!S87,"")</f>
        <v/>
      </c>
      <c r="H82" s="214" t="str">
        <f ca="1">IF('Unc. Calculator'!N87&gt;'Unc. Calculator'!M87,"X","")</f>
        <v/>
      </c>
      <c r="I82" s="175"/>
      <c r="J82" s="98"/>
      <c r="K82" s="44"/>
      <c r="L82" s="45"/>
      <c r="M82" s="46"/>
      <c r="N82" s="46"/>
      <c r="O82" s="46"/>
      <c r="P82" s="47"/>
      <c r="Q82" s="8"/>
      <c r="R82" s="51"/>
      <c r="S82" s="36"/>
      <c r="T82" s="10"/>
      <c r="U82" s="38"/>
      <c r="V82" s="39"/>
      <c r="W82" s="48"/>
      <c r="X82" s="40">
        <f t="shared" si="32"/>
        <v>0</v>
      </c>
      <c r="Y82" s="40">
        <f t="shared" si="33"/>
        <v>0</v>
      </c>
      <c r="Z82" s="41" t="s">
        <v>91</v>
      </c>
      <c r="AA82" s="49"/>
      <c r="AB82" s="50"/>
      <c r="AC82" s="42" t="str">
        <f t="shared" si="34"/>
        <v/>
      </c>
      <c r="AD82" s="43">
        <f t="shared" si="35"/>
        <v>0</v>
      </c>
      <c r="AE82" s="166">
        <f t="shared" si="36"/>
        <v>0</v>
      </c>
      <c r="AF82" s="158">
        <f t="shared" si="37"/>
        <v>0</v>
      </c>
      <c r="AG82" s="158">
        <f t="shared" si="38"/>
        <v>0</v>
      </c>
      <c r="AH82" s="158">
        <f t="shared" si="39"/>
        <v>0</v>
      </c>
      <c r="AI82" s="158">
        <f t="shared" si="40"/>
        <v>1</v>
      </c>
      <c r="AJ82" s="158">
        <f t="shared" si="41"/>
        <v>1</v>
      </c>
      <c r="AK82" s="158">
        <f t="shared" si="42"/>
        <v>1</v>
      </c>
    </row>
    <row r="83" spans="1:37" customFormat="1" x14ac:dyDescent="0.25">
      <c r="A83" s="188"/>
      <c r="B83" s="184" t="str">
        <f t="shared" si="29"/>
        <v xml:space="preserve"> </v>
      </c>
      <c r="C83" s="185" t="str">
        <f t="shared" si="43"/>
        <v xml:space="preserve"> 0 </v>
      </c>
      <c r="D83" s="186"/>
      <c r="E83" s="196" t="str">
        <f t="shared" si="30"/>
        <v>00</v>
      </c>
      <c r="F83" s="196" t="str">
        <f t="shared" si="31"/>
        <v>00</v>
      </c>
      <c r="G83" s="187" t="str">
        <f>IF(D83&lt;&gt;"",'Unc. Calculator'!S88,"")</f>
        <v/>
      </c>
      <c r="H83" s="214" t="str">
        <f ca="1">IF('Unc. Calculator'!N88&gt;'Unc. Calculator'!M88,"X","")</f>
        <v/>
      </c>
      <c r="I83" s="175"/>
      <c r="J83" s="98"/>
      <c r="K83" s="44"/>
      <c r="L83" s="45"/>
      <c r="M83" s="46"/>
      <c r="N83" s="46"/>
      <c r="O83" s="46"/>
      <c r="P83" s="47"/>
      <c r="Q83" s="8"/>
      <c r="R83" s="51"/>
      <c r="S83" s="36"/>
      <c r="T83" s="10"/>
      <c r="U83" s="38"/>
      <c r="V83" s="39"/>
      <c r="W83" s="48"/>
      <c r="X83" s="40">
        <f t="shared" si="32"/>
        <v>0</v>
      </c>
      <c r="Y83" s="40">
        <f t="shared" si="33"/>
        <v>0</v>
      </c>
      <c r="Z83" s="41" t="s">
        <v>91</v>
      </c>
      <c r="AA83" s="49"/>
      <c r="AB83" s="50"/>
      <c r="AC83" s="42" t="str">
        <f t="shared" si="34"/>
        <v/>
      </c>
      <c r="AD83" s="43">
        <f t="shared" si="35"/>
        <v>0</v>
      </c>
      <c r="AE83" s="166">
        <f t="shared" si="36"/>
        <v>0</v>
      </c>
      <c r="AF83" s="158">
        <f t="shared" si="37"/>
        <v>0</v>
      </c>
      <c r="AG83" s="158">
        <f t="shared" si="38"/>
        <v>0</v>
      </c>
      <c r="AH83" s="158">
        <f t="shared" si="39"/>
        <v>0</v>
      </c>
      <c r="AI83" s="158">
        <f t="shared" si="40"/>
        <v>1</v>
      </c>
      <c r="AJ83" s="158">
        <f t="shared" si="41"/>
        <v>1</v>
      </c>
      <c r="AK83" s="158">
        <f t="shared" si="42"/>
        <v>1</v>
      </c>
    </row>
    <row r="84" spans="1:37" customFormat="1" x14ac:dyDescent="0.25">
      <c r="A84" s="180"/>
      <c r="B84" s="181" t="str">
        <f t="shared" si="29"/>
        <v xml:space="preserve"> </v>
      </c>
      <c r="C84" s="203" t="str">
        <f t="shared" si="43"/>
        <v xml:space="preserve"> 0 </v>
      </c>
      <c r="D84" s="182"/>
      <c r="E84" s="195" t="str">
        <f t="shared" si="30"/>
        <v>00</v>
      </c>
      <c r="F84" s="195" t="str">
        <f t="shared" si="31"/>
        <v>00</v>
      </c>
      <c r="G84" s="183" t="str">
        <f>IF(D84&lt;&gt;"",'Unc. Calculator'!S89,"")</f>
        <v/>
      </c>
      <c r="H84" s="214" t="str">
        <f ca="1">IF('Unc. Calculator'!N89&gt;'Unc. Calculator'!M89,"X","")</f>
        <v/>
      </c>
      <c r="I84" s="175"/>
      <c r="J84" s="98"/>
      <c r="K84" s="44"/>
      <c r="L84" s="45"/>
      <c r="M84" s="46"/>
      <c r="N84" s="46"/>
      <c r="O84" s="46"/>
      <c r="P84" s="47"/>
      <c r="Q84" s="8"/>
      <c r="R84" s="51"/>
      <c r="S84" s="36"/>
      <c r="T84" s="10"/>
      <c r="U84" s="38"/>
      <c r="V84" s="39"/>
      <c r="W84" s="48"/>
      <c r="X84" s="40">
        <f t="shared" si="32"/>
        <v>0</v>
      </c>
      <c r="Y84" s="40">
        <f t="shared" si="33"/>
        <v>0</v>
      </c>
      <c r="Z84" s="41" t="s">
        <v>91</v>
      </c>
      <c r="AA84" s="49"/>
      <c r="AB84" s="50"/>
      <c r="AC84" s="42" t="str">
        <f t="shared" si="34"/>
        <v/>
      </c>
      <c r="AD84" s="43">
        <f t="shared" si="35"/>
        <v>0</v>
      </c>
      <c r="AE84" s="166">
        <f t="shared" si="36"/>
        <v>0</v>
      </c>
      <c r="AF84" s="158">
        <f t="shared" si="37"/>
        <v>0</v>
      </c>
      <c r="AG84" s="158">
        <f t="shared" si="38"/>
        <v>0</v>
      </c>
      <c r="AH84" s="158">
        <f t="shared" si="39"/>
        <v>0</v>
      </c>
      <c r="AI84" s="158">
        <f t="shared" si="40"/>
        <v>1</v>
      </c>
      <c r="AJ84" s="158">
        <f t="shared" si="41"/>
        <v>1</v>
      </c>
      <c r="AK84" s="158">
        <f t="shared" si="42"/>
        <v>1</v>
      </c>
    </row>
    <row r="85" spans="1:37" customFormat="1" x14ac:dyDescent="0.25">
      <c r="A85" s="188"/>
      <c r="B85" s="184" t="str">
        <f t="shared" si="29"/>
        <v xml:space="preserve"> </v>
      </c>
      <c r="C85" s="185" t="str">
        <f t="shared" si="43"/>
        <v xml:space="preserve"> 0 </v>
      </c>
      <c r="D85" s="186"/>
      <c r="E85" s="196" t="str">
        <f t="shared" si="30"/>
        <v>00</v>
      </c>
      <c r="F85" s="196" t="str">
        <f t="shared" si="31"/>
        <v>00</v>
      </c>
      <c r="G85" s="187" t="str">
        <f>IF(D85&lt;&gt;"",'Unc. Calculator'!S90,"")</f>
        <v/>
      </c>
      <c r="H85" s="214" t="str">
        <f ca="1">IF('Unc. Calculator'!N90&gt;'Unc. Calculator'!M90,"X","")</f>
        <v/>
      </c>
      <c r="I85" s="175"/>
      <c r="J85" s="98"/>
      <c r="K85" s="44"/>
      <c r="L85" s="45"/>
      <c r="M85" s="46"/>
      <c r="N85" s="46"/>
      <c r="O85" s="46"/>
      <c r="P85" s="47"/>
      <c r="Q85" s="8"/>
      <c r="R85" s="51"/>
      <c r="S85" s="36"/>
      <c r="T85" s="10"/>
      <c r="U85" s="38"/>
      <c r="V85" s="39"/>
      <c r="W85" s="48"/>
      <c r="X85" s="40">
        <f t="shared" si="32"/>
        <v>0</v>
      </c>
      <c r="Y85" s="40">
        <f t="shared" si="33"/>
        <v>0</v>
      </c>
      <c r="Z85" s="41" t="s">
        <v>91</v>
      </c>
      <c r="AA85" s="49"/>
      <c r="AB85" s="50"/>
      <c r="AC85" s="42" t="str">
        <f t="shared" si="34"/>
        <v/>
      </c>
      <c r="AD85" s="43">
        <f t="shared" si="35"/>
        <v>0</v>
      </c>
      <c r="AE85" s="166">
        <f t="shared" si="36"/>
        <v>0</v>
      </c>
      <c r="AF85" s="158">
        <f t="shared" si="37"/>
        <v>0</v>
      </c>
      <c r="AG85" s="158">
        <f t="shared" si="38"/>
        <v>0</v>
      </c>
      <c r="AH85" s="158">
        <f t="shared" si="39"/>
        <v>0</v>
      </c>
      <c r="AI85" s="158">
        <f t="shared" si="40"/>
        <v>1</v>
      </c>
      <c r="AJ85" s="158">
        <f t="shared" si="41"/>
        <v>1</v>
      </c>
      <c r="AK85" s="158">
        <f t="shared" si="42"/>
        <v>1</v>
      </c>
    </row>
    <row r="86" spans="1:37" customFormat="1" x14ac:dyDescent="0.25">
      <c r="A86" s="180"/>
      <c r="B86" s="181" t="str">
        <f t="shared" si="29"/>
        <v xml:space="preserve"> </v>
      </c>
      <c r="C86" s="203" t="str">
        <f t="shared" si="43"/>
        <v xml:space="preserve"> 0 </v>
      </c>
      <c r="D86" s="182"/>
      <c r="E86" s="195" t="str">
        <f t="shared" si="30"/>
        <v>00</v>
      </c>
      <c r="F86" s="195" t="str">
        <f t="shared" si="31"/>
        <v>00</v>
      </c>
      <c r="G86" s="183" t="str">
        <f>IF(D86&lt;&gt;"",'Unc. Calculator'!S91,"")</f>
        <v/>
      </c>
      <c r="H86" s="214" t="str">
        <f ca="1">IF('Unc. Calculator'!N91&gt;'Unc. Calculator'!M91,"X","")</f>
        <v/>
      </c>
      <c r="I86" s="175"/>
      <c r="J86" s="98"/>
      <c r="K86" s="44"/>
      <c r="L86" s="45"/>
      <c r="M86" s="46"/>
      <c r="N86" s="46"/>
      <c r="O86" s="46"/>
      <c r="P86" s="47"/>
      <c r="Q86" s="8"/>
      <c r="R86" s="51"/>
      <c r="S86" s="36"/>
      <c r="T86" s="10"/>
      <c r="U86" s="38"/>
      <c r="V86" s="39"/>
      <c r="W86" s="48"/>
      <c r="X86" s="40">
        <f t="shared" si="32"/>
        <v>0</v>
      </c>
      <c r="Y86" s="40">
        <f t="shared" si="33"/>
        <v>0</v>
      </c>
      <c r="Z86" s="41" t="s">
        <v>91</v>
      </c>
      <c r="AA86" s="49"/>
      <c r="AB86" s="50"/>
      <c r="AC86" s="42" t="str">
        <f t="shared" si="34"/>
        <v/>
      </c>
      <c r="AD86" s="43">
        <f t="shared" si="35"/>
        <v>0</v>
      </c>
      <c r="AE86" s="166">
        <f t="shared" si="36"/>
        <v>0</v>
      </c>
      <c r="AF86" s="158">
        <f t="shared" si="37"/>
        <v>0</v>
      </c>
      <c r="AG86" s="158">
        <f t="shared" si="38"/>
        <v>0</v>
      </c>
      <c r="AH86" s="158">
        <f t="shared" si="39"/>
        <v>0</v>
      </c>
      <c r="AI86" s="158">
        <f t="shared" si="40"/>
        <v>1</v>
      </c>
      <c r="AJ86" s="158">
        <f t="shared" si="41"/>
        <v>1</v>
      </c>
      <c r="AK86" s="158">
        <f t="shared" si="42"/>
        <v>1</v>
      </c>
    </row>
    <row r="87" spans="1:37" customFormat="1" x14ac:dyDescent="0.25">
      <c r="A87" s="188"/>
      <c r="B87" s="184" t="str">
        <f t="shared" si="29"/>
        <v xml:space="preserve"> </v>
      </c>
      <c r="C87" s="185" t="str">
        <f t="shared" si="43"/>
        <v xml:space="preserve"> 0 </v>
      </c>
      <c r="D87" s="186"/>
      <c r="E87" s="196" t="str">
        <f t="shared" si="30"/>
        <v>00</v>
      </c>
      <c r="F87" s="196" t="str">
        <f t="shared" si="31"/>
        <v>00</v>
      </c>
      <c r="G87" s="187" t="str">
        <f>IF(D87&lt;&gt;"",'Unc. Calculator'!S92,"")</f>
        <v/>
      </c>
      <c r="H87" s="214" t="str">
        <f ca="1">IF('Unc. Calculator'!N92&gt;'Unc. Calculator'!M92,"X","")</f>
        <v/>
      </c>
      <c r="I87" s="175"/>
      <c r="J87" s="98"/>
      <c r="K87" s="44"/>
      <c r="L87" s="45"/>
      <c r="M87" s="46"/>
      <c r="N87" s="46"/>
      <c r="O87" s="46"/>
      <c r="P87" s="47"/>
      <c r="Q87" s="8"/>
      <c r="R87" s="51"/>
      <c r="S87" s="36"/>
      <c r="T87" s="10"/>
      <c r="U87" s="38"/>
      <c r="V87" s="39"/>
      <c r="W87" s="48"/>
      <c r="X87" s="40">
        <f t="shared" si="32"/>
        <v>0</v>
      </c>
      <c r="Y87" s="40">
        <f t="shared" si="33"/>
        <v>0</v>
      </c>
      <c r="Z87" s="41" t="s">
        <v>91</v>
      </c>
      <c r="AA87" s="49"/>
      <c r="AB87" s="50"/>
      <c r="AC87" s="42" t="str">
        <f t="shared" si="34"/>
        <v/>
      </c>
      <c r="AD87" s="43">
        <f t="shared" si="35"/>
        <v>0</v>
      </c>
      <c r="AE87" s="166">
        <f t="shared" si="36"/>
        <v>0</v>
      </c>
      <c r="AF87" s="158">
        <f t="shared" si="37"/>
        <v>0</v>
      </c>
      <c r="AG87" s="158">
        <f t="shared" si="38"/>
        <v>0</v>
      </c>
      <c r="AH87" s="158">
        <f t="shared" si="39"/>
        <v>0</v>
      </c>
      <c r="AI87" s="158">
        <f t="shared" si="40"/>
        <v>1</v>
      </c>
      <c r="AJ87" s="158">
        <f t="shared" si="41"/>
        <v>1</v>
      </c>
      <c r="AK87" s="158">
        <f t="shared" si="42"/>
        <v>1</v>
      </c>
    </row>
    <row r="88" spans="1:37" customFormat="1" x14ac:dyDescent="0.25">
      <c r="A88" s="180"/>
      <c r="B88" s="181" t="str">
        <f t="shared" si="29"/>
        <v xml:space="preserve"> </v>
      </c>
      <c r="C88" s="203" t="str">
        <f t="shared" si="43"/>
        <v xml:space="preserve"> 0 </v>
      </c>
      <c r="D88" s="182"/>
      <c r="E88" s="195" t="str">
        <f t="shared" si="30"/>
        <v>00</v>
      </c>
      <c r="F88" s="195" t="str">
        <f t="shared" si="31"/>
        <v>00</v>
      </c>
      <c r="G88" s="183" t="str">
        <f>IF(D88&lt;&gt;"",'Unc. Calculator'!S93,"")</f>
        <v/>
      </c>
      <c r="H88" s="214" t="str">
        <f ca="1">IF('Unc. Calculator'!N93&gt;'Unc. Calculator'!M93,"X","")</f>
        <v/>
      </c>
      <c r="I88" s="175"/>
      <c r="J88" s="98"/>
      <c r="K88" s="44"/>
      <c r="L88" s="45"/>
      <c r="M88" s="46"/>
      <c r="N88" s="46"/>
      <c r="O88" s="46"/>
      <c r="P88" s="47"/>
      <c r="Q88" s="8"/>
      <c r="R88" s="51"/>
      <c r="S88" s="36"/>
      <c r="T88" s="10"/>
      <c r="U88" s="38"/>
      <c r="V88" s="39"/>
      <c r="W88" s="48"/>
      <c r="X88" s="40">
        <f t="shared" si="32"/>
        <v>0</v>
      </c>
      <c r="Y88" s="40">
        <f t="shared" si="33"/>
        <v>0</v>
      </c>
      <c r="Z88" s="41" t="s">
        <v>91</v>
      </c>
      <c r="AA88" s="49"/>
      <c r="AB88" s="50"/>
      <c r="AC88" s="42" t="str">
        <f t="shared" si="34"/>
        <v/>
      </c>
      <c r="AD88" s="43">
        <f t="shared" si="35"/>
        <v>0</v>
      </c>
      <c r="AE88" s="166">
        <f t="shared" si="36"/>
        <v>0</v>
      </c>
      <c r="AF88" s="158">
        <f t="shared" si="37"/>
        <v>0</v>
      </c>
      <c r="AG88" s="158">
        <f t="shared" si="38"/>
        <v>0</v>
      </c>
      <c r="AH88" s="158">
        <f t="shared" si="39"/>
        <v>0</v>
      </c>
      <c r="AI88" s="158">
        <f t="shared" si="40"/>
        <v>1</v>
      </c>
      <c r="AJ88" s="158">
        <f t="shared" si="41"/>
        <v>1</v>
      </c>
      <c r="AK88" s="158">
        <f t="shared" si="42"/>
        <v>1</v>
      </c>
    </row>
    <row r="89" spans="1:37" customFormat="1" x14ac:dyDescent="0.25">
      <c r="A89" s="188"/>
      <c r="B89" s="184" t="str">
        <f t="shared" si="29"/>
        <v xml:space="preserve"> </v>
      </c>
      <c r="C89" s="185" t="str">
        <f t="shared" si="43"/>
        <v xml:space="preserve"> 0 </v>
      </c>
      <c r="D89" s="186"/>
      <c r="E89" s="196" t="str">
        <f t="shared" si="30"/>
        <v>00</v>
      </c>
      <c r="F89" s="196" t="str">
        <f t="shared" si="31"/>
        <v>00</v>
      </c>
      <c r="G89" s="187" t="str">
        <f>IF(D89&lt;&gt;"",'Unc. Calculator'!S94,"")</f>
        <v/>
      </c>
      <c r="H89" s="214" t="str">
        <f ca="1">IF('Unc. Calculator'!N94&gt;'Unc. Calculator'!M94,"X","")</f>
        <v/>
      </c>
      <c r="I89" s="175"/>
      <c r="J89" s="98"/>
      <c r="K89" s="44"/>
      <c r="L89" s="45"/>
      <c r="M89" s="46"/>
      <c r="N89" s="46"/>
      <c r="O89" s="46"/>
      <c r="P89" s="47"/>
      <c r="Q89" s="8"/>
      <c r="R89" s="51"/>
      <c r="S89" s="36"/>
      <c r="T89" s="10"/>
      <c r="U89" s="38"/>
      <c r="V89" s="39"/>
      <c r="W89" s="48"/>
      <c r="X89" s="40">
        <f t="shared" si="32"/>
        <v>0</v>
      </c>
      <c r="Y89" s="40">
        <f t="shared" si="33"/>
        <v>0</v>
      </c>
      <c r="Z89" s="41" t="s">
        <v>91</v>
      </c>
      <c r="AA89" s="49"/>
      <c r="AB89" s="50"/>
      <c r="AC89" s="42" t="str">
        <f t="shared" si="34"/>
        <v/>
      </c>
      <c r="AD89" s="43">
        <f t="shared" si="35"/>
        <v>0</v>
      </c>
      <c r="AE89" s="166">
        <f t="shared" si="36"/>
        <v>0</v>
      </c>
      <c r="AF89" s="158">
        <f t="shared" si="37"/>
        <v>0</v>
      </c>
      <c r="AG89" s="158">
        <f t="shared" si="38"/>
        <v>0</v>
      </c>
      <c r="AH89" s="158">
        <f t="shared" si="39"/>
        <v>0</v>
      </c>
      <c r="AI89" s="158">
        <f t="shared" si="40"/>
        <v>1</v>
      </c>
      <c r="AJ89" s="158">
        <f t="shared" si="41"/>
        <v>1</v>
      </c>
      <c r="AK89" s="158">
        <f t="shared" si="42"/>
        <v>1</v>
      </c>
    </row>
    <row r="90" spans="1:37" customFormat="1" x14ac:dyDescent="0.25">
      <c r="A90" s="180"/>
      <c r="B90" s="181" t="str">
        <f t="shared" si="29"/>
        <v xml:space="preserve"> </v>
      </c>
      <c r="C90" s="203" t="str">
        <f t="shared" si="43"/>
        <v xml:space="preserve"> 0 </v>
      </c>
      <c r="D90" s="182"/>
      <c r="E90" s="195" t="str">
        <f t="shared" si="30"/>
        <v>00</v>
      </c>
      <c r="F90" s="195" t="str">
        <f t="shared" si="31"/>
        <v>00</v>
      </c>
      <c r="G90" s="183" t="str">
        <f>IF(D90&lt;&gt;"",'Unc. Calculator'!S95,"")</f>
        <v/>
      </c>
      <c r="H90" s="214" t="str">
        <f ca="1">IF('Unc. Calculator'!N95&gt;'Unc. Calculator'!M95,"X","")</f>
        <v/>
      </c>
      <c r="I90" s="175"/>
      <c r="J90" s="98"/>
      <c r="K90" s="44"/>
      <c r="L90" s="45"/>
      <c r="M90" s="46"/>
      <c r="N90" s="46"/>
      <c r="O90" s="46"/>
      <c r="P90" s="47"/>
      <c r="Q90" s="8"/>
      <c r="R90" s="51"/>
      <c r="S90" s="36"/>
      <c r="T90" s="10"/>
      <c r="U90" s="38"/>
      <c r="V90" s="39"/>
      <c r="W90" s="48"/>
      <c r="X90" s="40">
        <f t="shared" si="32"/>
        <v>0</v>
      </c>
      <c r="Y90" s="40">
        <f t="shared" si="33"/>
        <v>0</v>
      </c>
      <c r="Z90" s="41" t="s">
        <v>91</v>
      </c>
      <c r="AA90" s="49"/>
      <c r="AB90" s="50"/>
      <c r="AC90" s="42" t="str">
        <f t="shared" si="34"/>
        <v/>
      </c>
      <c r="AD90" s="43">
        <f t="shared" si="35"/>
        <v>0</v>
      </c>
      <c r="AE90" s="166">
        <f t="shared" si="36"/>
        <v>0</v>
      </c>
      <c r="AF90" s="158">
        <f t="shared" si="37"/>
        <v>0</v>
      </c>
      <c r="AG90" s="158">
        <f t="shared" si="38"/>
        <v>0</v>
      </c>
      <c r="AH90" s="158">
        <f t="shared" si="39"/>
        <v>0</v>
      </c>
      <c r="AI90" s="158">
        <f t="shared" si="40"/>
        <v>1</v>
      </c>
      <c r="AJ90" s="158">
        <f t="shared" si="41"/>
        <v>1</v>
      </c>
      <c r="AK90" s="158">
        <f t="shared" si="42"/>
        <v>1</v>
      </c>
    </row>
    <row r="91" spans="1:37" customFormat="1" x14ac:dyDescent="0.25">
      <c r="A91" s="188"/>
      <c r="B91" s="184" t="str">
        <f t="shared" si="29"/>
        <v xml:space="preserve"> </v>
      </c>
      <c r="C91" s="185" t="str">
        <f t="shared" si="43"/>
        <v xml:space="preserve"> 0 </v>
      </c>
      <c r="D91" s="186"/>
      <c r="E91" s="196" t="str">
        <f t="shared" si="30"/>
        <v>00</v>
      </c>
      <c r="F91" s="196" t="str">
        <f t="shared" si="31"/>
        <v>00</v>
      </c>
      <c r="G91" s="187" t="str">
        <f>IF(D91&lt;&gt;"",'Unc. Calculator'!S96,"")</f>
        <v/>
      </c>
      <c r="H91" s="214" t="str">
        <f ca="1">IF('Unc. Calculator'!N96&gt;'Unc. Calculator'!M96,"X","")</f>
        <v/>
      </c>
      <c r="I91" s="175"/>
      <c r="J91" s="98"/>
      <c r="K91" s="44"/>
      <c r="L91" s="45"/>
      <c r="M91" s="46"/>
      <c r="N91" s="46"/>
      <c r="O91" s="46"/>
      <c r="P91" s="47"/>
      <c r="Q91" s="8"/>
      <c r="R91" s="51"/>
      <c r="S91" s="36"/>
      <c r="T91" s="10"/>
      <c r="U91" s="38"/>
      <c r="V91" s="39"/>
      <c r="W91" s="48"/>
      <c r="X91" s="40">
        <f t="shared" si="32"/>
        <v>0</v>
      </c>
      <c r="Y91" s="40">
        <f t="shared" si="33"/>
        <v>0</v>
      </c>
      <c r="Z91" s="41" t="s">
        <v>91</v>
      </c>
      <c r="AA91" s="49"/>
      <c r="AB91" s="50"/>
      <c r="AC91" s="42" t="str">
        <f t="shared" si="34"/>
        <v/>
      </c>
      <c r="AD91" s="43">
        <f t="shared" si="35"/>
        <v>0</v>
      </c>
      <c r="AE91" s="166">
        <f t="shared" si="36"/>
        <v>0</v>
      </c>
      <c r="AF91" s="158">
        <f t="shared" si="37"/>
        <v>0</v>
      </c>
      <c r="AG91" s="158">
        <f t="shared" si="38"/>
        <v>0</v>
      </c>
      <c r="AH91" s="158">
        <f t="shared" si="39"/>
        <v>0</v>
      </c>
      <c r="AI91" s="158">
        <f t="shared" si="40"/>
        <v>1</v>
      </c>
      <c r="AJ91" s="158">
        <f t="shared" si="41"/>
        <v>1</v>
      </c>
      <c r="AK91" s="158">
        <f t="shared" si="42"/>
        <v>1</v>
      </c>
    </row>
    <row r="92" spans="1:37" customFormat="1" x14ac:dyDescent="0.25">
      <c r="A92" s="180"/>
      <c r="B92" s="181" t="str">
        <f t="shared" si="29"/>
        <v xml:space="preserve"> </v>
      </c>
      <c r="C92" s="203" t="str">
        <f t="shared" si="43"/>
        <v xml:space="preserve"> 0 </v>
      </c>
      <c r="D92" s="182"/>
      <c r="E92" s="195" t="str">
        <f t="shared" si="30"/>
        <v>00</v>
      </c>
      <c r="F92" s="195" t="str">
        <f t="shared" si="31"/>
        <v>00</v>
      </c>
      <c r="G92" s="183" t="str">
        <f>IF(D92&lt;&gt;"",'Unc. Calculator'!S97,"")</f>
        <v/>
      </c>
      <c r="H92" s="214" t="str">
        <f ca="1">IF('Unc. Calculator'!N97&gt;'Unc. Calculator'!M97,"X","")</f>
        <v/>
      </c>
      <c r="I92" s="175"/>
      <c r="J92" s="98"/>
      <c r="K92" s="44"/>
      <c r="L92" s="45"/>
      <c r="M92" s="46"/>
      <c r="N92" s="46"/>
      <c r="O92" s="46"/>
      <c r="P92" s="47"/>
      <c r="Q92" s="8"/>
      <c r="R92" s="51"/>
      <c r="S92" s="36"/>
      <c r="T92" s="10"/>
      <c r="U92" s="38"/>
      <c r="V92" s="39"/>
      <c r="W92" s="48"/>
      <c r="X92" s="40">
        <f t="shared" si="32"/>
        <v>0</v>
      </c>
      <c r="Y92" s="40">
        <f t="shared" si="33"/>
        <v>0</v>
      </c>
      <c r="Z92" s="41" t="s">
        <v>91</v>
      </c>
      <c r="AA92" s="49"/>
      <c r="AB92" s="50"/>
      <c r="AC92" s="42" t="str">
        <f t="shared" si="34"/>
        <v/>
      </c>
      <c r="AD92" s="43">
        <f t="shared" si="35"/>
        <v>0</v>
      </c>
      <c r="AE92" s="166">
        <f t="shared" si="36"/>
        <v>0</v>
      </c>
      <c r="AF92" s="158">
        <f t="shared" si="37"/>
        <v>0</v>
      </c>
      <c r="AG92" s="158">
        <f t="shared" si="38"/>
        <v>0</v>
      </c>
      <c r="AH92" s="158">
        <f t="shared" si="39"/>
        <v>0</v>
      </c>
      <c r="AI92" s="158">
        <f t="shared" si="40"/>
        <v>1</v>
      </c>
      <c r="AJ92" s="158">
        <f t="shared" si="41"/>
        <v>1</v>
      </c>
      <c r="AK92" s="158">
        <f t="shared" si="42"/>
        <v>1</v>
      </c>
    </row>
    <row r="93" spans="1:37" customFormat="1" x14ac:dyDescent="0.25">
      <c r="A93" s="188"/>
      <c r="B93" s="184" t="str">
        <f t="shared" si="29"/>
        <v xml:space="preserve"> </v>
      </c>
      <c r="C93" s="185" t="str">
        <f t="shared" si="43"/>
        <v xml:space="preserve"> 0 </v>
      </c>
      <c r="D93" s="186"/>
      <c r="E93" s="196" t="str">
        <f t="shared" si="30"/>
        <v>00</v>
      </c>
      <c r="F93" s="196" t="str">
        <f t="shared" si="31"/>
        <v>00</v>
      </c>
      <c r="G93" s="187" t="str">
        <f>IF(D93&lt;&gt;"",'Unc. Calculator'!S98,"")</f>
        <v/>
      </c>
      <c r="H93" s="214" t="str">
        <f ca="1">IF('Unc. Calculator'!N98&gt;'Unc. Calculator'!M98,"X","")</f>
        <v/>
      </c>
      <c r="I93" s="175"/>
      <c r="J93" s="98"/>
      <c r="K93" s="44"/>
      <c r="L93" s="45"/>
      <c r="M93" s="46"/>
      <c r="N93" s="46"/>
      <c r="O93" s="46"/>
      <c r="P93" s="47"/>
      <c r="Q93" s="8"/>
      <c r="R93" s="51"/>
      <c r="S93" s="36"/>
      <c r="T93" s="10"/>
      <c r="U93" s="38"/>
      <c r="V93" s="39"/>
      <c r="W93" s="48"/>
      <c r="X93" s="40">
        <f t="shared" si="32"/>
        <v>0</v>
      </c>
      <c r="Y93" s="40">
        <f t="shared" si="33"/>
        <v>0</v>
      </c>
      <c r="Z93" s="41" t="s">
        <v>91</v>
      </c>
      <c r="AA93" s="49"/>
      <c r="AB93" s="50"/>
      <c r="AC93" s="42" t="str">
        <f t="shared" si="34"/>
        <v/>
      </c>
      <c r="AD93" s="43">
        <f t="shared" si="35"/>
        <v>0</v>
      </c>
      <c r="AE93" s="166">
        <f t="shared" si="36"/>
        <v>0</v>
      </c>
      <c r="AF93" s="158">
        <f t="shared" si="37"/>
        <v>0</v>
      </c>
      <c r="AG93" s="158">
        <f t="shared" si="38"/>
        <v>0</v>
      </c>
      <c r="AH93" s="158">
        <f t="shared" si="39"/>
        <v>0</v>
      </c>
      <c r="AI93" s="158">
        <f t="shared" si="40"/>
        <v>1</v>
      </c>
      <c r="AJ93" s="158">
        <f t="shared" si="41"/>
        <v>1</v>
      </c>
      <c r="AK93" s="158">
        <f t="shared" si="42"/>
        <v>1</v>
      </c>
    </row>
    <row r="94" spans="1:37" customFormat="1" x14ac:dyDescent="0.25">
      <c r="A94" s="180"/>
      <c r="B94" s="181" t="str">
        <f t="shared" si="29"/>
        <v xml:space="preserve"> </v>
      </c>
      <c r="C94" s="203" t="str">
        <f t="shared" si="43"/>
        <v xml:space="preserve"> 0 </v>
      </c>
      <c r="D94" s="182"/>
      <c r="E94" s="195" t="str">
        <f t="shared" si="30"/>
        <v>00</v>
      </c>
      <c r="F94" s="195" t="str">
        <f t="shared" si="31"/>
        <v>00</v>
      </c>
      <c r="G94" s="183" t="str">
        <f>IF(D94&lt;&gt;"",'Unc. Calculator'!S99,"")</f>
        <v/>
      </c>
      <c r="H94" s="214" t="str">
        <f ca="1">IF('Unc. Calculator'!N99&gt;'Unc. Calculator'!M99,"X","")</f>
        <v/>
      </c>
      <c r="I94" s="175"/>
      <c r="J94" s="98"/>
      <c r="K94" s="44"/>
      <c r="L94" s="45"/>
      <c r="M94" s="46"/>
      <c r="N94" s="46"/>
      <c r="O94" s="46"/>
      <c r="P94" s="47"/>
      <c r="Q94" s="8"/>
      <c r="R94" s="51"/>
      <c r="S94" s="36"/>
      <c r="T94" s="10"/>
      <c r="U94" s="38"/>
      <c r="V94" s="39"/>
      <c r="W94" s="48"/>
      <c r="X94" s="40">
        <f t="shared" si="32"/>
        <v>0</v>
      </c>
      <c r="Y94" s="40">
        <f t="shared" si="33"/>
        <v>0</v>
      </c>
      <c r="Z94" s="41" t="s">
        <v>91</v>
      </c>
      <c r="AA94" s="49"/>
      <c r="AB94" s="50"/>
      <c r="AC94" s="42" t="str">
        <f t="shared" si="34"/>
        <v/>
      </c>
      <c r="AD94" s="43">
        <f t="shared" si="35"/>
        <v>0</v>
      </c>
      <c r="AE94" s="166">
        <f t="shared" si="36"/>
        <v>0</v>
      </c>
      <c r="AF94" s="158">
        <f t="shared" si="37"/>
        <v>0</v>
      </c>
      <c r="AG94" s="158">
        <f t="shared" si="38"/>
        <v>0</v>
      </c>
      <c r="AH94" s="158">
        <f t="shared" si="39"/>
        <v>0</v>
      </c>
      <c r="AI94" s="158">
        <f t="shared" si="40"/>
        <v>1</v>
      </c>
      <c r="AJ94" s="158">
        <f t="shared" si="41"/>
        <v>1</v>
      </c>
      <c r="AK94" s="158">
        <f t="shared" si="42"/>
        <v>1</v>
      </c>
    </row>
    <row r="95" spans="1:37" customFormat="1" x14ac:dyDescent="0.25">
      <c r="A95" s="188"/>
      <c r="B95" s="184" t="str">
        <f t="shared" si="29"/>
        <v xml:space="preserve"> </v>
      </c>
      <c r="C95" s="185" t="str">
        <f t="shared" si="43"/>
        <v xml:space="preserve"> 0 </v>
      </c>
      <c r="D95" s="186"/>
      <c r="E95" s="196" t="str">
        <f t="shared" si="30"/>
        <v>00</v>
      </c>
      <c r="F95" s="196" t="str">
        <f t="shared" si="31"/>
        <v>00</v>
      </c>
      <c r="G95" s="187" t="str">
        <f>IF(D95&lt;&gt;"",'Unc. Calculator'!S100,"")</f>
        <v/>
      </c>
      <c r="H95" s="214" t="str">
        <f ca="1">IF('Unc. Calculator'!N100&gt;'Unc. Calculator'!M100,"X","")</f>
        <v/>
      </c>
      <c r="I95" s="175"/>
      <c r="J95" s="98"/>
      <c r="K95" s="44"/>
      <c r="L95" s="45"/>
      <c r="M95" s="46"/>
      <c r="N95" s="46"/>
      <c r="O95" s="46"/>
      <c r="P95" s="47"/>
      <c r="Q95" s="8"/>
      <c r="R95" s="51"/>
      <c r="S95" s="36"/>
      <c r="T95" s="10"/>
      <c r="U95" s="38"/>
      <c r="V95" s="39"/>
      <c r="W95" s="48"/>
      <c r="X95" s="40">
        <f t="shared" si="32"/>
        <v>0</v>
      </c>
      <c r="Y95" s="40">
        <f t="shared" si="33"/>
        <v>0</v>
      </c>
      <c r="Z95" s="41" t="s">
        <v>91</v>
      </c>
      <c r="AA95" s="49"/>
      <c r="AB95" s="50"/>
      <c r="AC95" s="42" t="str">
        <f t="shared" si="34"/>
        <v/>
      </c>
      <c r="AD95" s="43">
        <f t="shared" si="35"/>
        <v>0</v>
      </c>
      <c r="AE95" s="166">
        <f t="shared" si="36"/>
        <v>0</v>
      </c>
      <c r="AF95" s="158">
        <f t="shared" si="37"/>
        <v>0</v>
      </c>
      <c r="AG95" s="158">
        <f t="shared" si="38"/>
        <v>0</v>
      </c>
      <c r="AH95" s="158">
        <f t="shared" si="39"/>
        <v>0</v>
      </c>
      <c r="AI95" s="158">
        <f t="shared" si="40"/>
        <v>1</v>
      </c>
      <c r="AJ95" s="158">
        <f t="shared" si="41"/>
        <v>1</v>
      </c>
      <c r="AK95" s="158">
        <f t="shared" si="42"/>
        <v>1</v>
      </c>
    </row>
    <row r="96" spans="1:37" customFormat="1" x14ac:dyDescent="0.25">
      <c r="A96" s="180"/>
      <c r="B96" s="181" t="str">
        <f t="shared" si="29"/>
        <v xml:space="preserve"> </v>
      </c>
      <c r="C96" s="203" t="str">
        <f t="shared" si="43"/>
        <v xml:space="preserve"> 0 </v>
      </c>
      <c r="D96" s="182"/>
      <c r="E96" s="195" t="str">
        <f t="shared" si="30"/>
        <v>00</v>
      </c>
      <c r="F96" s="195" t="str">
        <f t="shared" si="31"/>
        <v>00</v>
      </c>
      <c r="G96" s="183" t="str">
        <f>IF(D96&lt;&gt;"",'Unc. Calculator'!S101,"")</f>
        <v/>
      </c>
      <c r="H96" s="214" t="str">
        <f ca="1">IF('Unc. Calculator'!N101&gt;'Unc. Calculator'!M101,"X","")</f>
        <v/>
      </c>
      <c r="I96" s="175"/>
      <c r="J96" s="98"/>
      <c r="K96" s="44"/>
      <c r="L96" s="45"/>
      <c r="M96" s="46"/>
      <c r="N96" s="46"/>
      <c r="O96" s="46"/>
      <c r="P96" s="47"/>
      <c r="Q96" s="8"/>
      <c r="R96" s="51"/>
      <c r="S96" s="36"/>
      <c r="T96" s="10"/>
      <c r="U96" s="38"/>
      <c r="V96" s="39"/>
      <c r="W96" s="48"/>
      <c r="X96" s="40">
        <f t="shared" si="32"/>
        <v>0</v>
      </c>
      <c r="Y96" s="40">
        <f t="shared" si="33"/>
        <v>0</v>
      </c>
      <c r="Z96" s="41" t="s">
        <v>91</v>
      </c>
      <c r="AA96" s="49"/>
      <c r="AB96" s="50"/>
      <c r="AC96" s="42" t="str">
        <f t="shared" si="34"/>
        <v/>
      </c>
      <c r="AD96" s="43">
        <f t="shared" si="35"/>
        <v>0</v>
      </c>
      <c r="AE96" s="166">
        <f t="shared" si="36"/>
        <v>0</v>
      </c>
      <c r="AF96" s="158">
        <f t="shared" si="37"/>
        <v>0</v>
      </c>
      <c r="AG96" s="158">
        <f t="shared" si="38"/>
        <v>0</v>
      </c>
      <c r="AH96" s="158">
        <f t="shared" si="39"/>
        <v>0</v>
      </c>
      <c r="AI96" s="158">
        <f t="shared" si="40"/>
        <v>1</v>
      </c>
      <c r="AJ96" s="158">
        <f t="shared" si="41"/>
        <v>1</v>
      </c>
      <c r="AK96" s="158">
        <f t="shared" si="42"/>
        <v>1</v>
      </c>
    </row>
    <row r="97" spans="1:37" customFormat="1" x14ac:dyDescent="0.25">
      <c r="A97" s="188"/>
      <c r="B97" s="184" t="str">
        <f t="shared" si="29"/>
        <v xml:space="preserve"> </v>
      </c>
      <c r="C97" s="185" t="str">
        <f t="shared" si="43"/>
        <v xml:space="preserve"> 0 </v>
      </c>
      <c r="D97" s="186"/>
      <c r="E97" s="196" t="str">
        <f t="shared" si="30"/>
        <v>00</v>
      </c>
      <c r="F97" s="196" t="str">
        <f t="shared" si="31"/>
        <v>00</v>
      </c>
      <c r="G97" s="187" t="str">
        <f>IF(D97&lt;&gt;"",'Unc. Calculator'!S102,"")</f>
        <v/>
      </c>
      <c r="H97" s="214" t="str">
        <f ca="1">IF('Unc. Calculator'!N102&gt;'Unc. Calculator'!M102,"X","")</f>
        <v/>
      </c>
      <c r="I97" s="175"/>
      <c r="J97" s="98"/>
      <c r="K97" s="44"/>
      <c r="L97" s="45"/>
      <c r="M97" s="46"/>
      <c r="N97" s="46"/>
      <c r="O97" s="46"/>
      <c r="P97" s="47"/>
      <c r="Q97" s="8"/>
      <c r="R97" s="51"/>
      <c r="S97" s="36"/>
      <c r="T97" s="10"/>
      <c r="U97" s="38"/>
      <c r="V97" s="39"/>
      <c r="W97" s="48"/>
      <c r="X97" s="40">
        <f t="shared" si="32"/>
        <v>0</v>
      </c>
      <c r="Y97" s="40">
        <f t="shared" si="33"/>
        <v>0</v>
      </c>
      <c r="Z97" s="41" t="s">
        <v>91</v>
      </c>
      <c r="AA97" s="49"/>
      <c r="AB97" s="50"/>
      <c r="AC97" s="42" t="str">
        <f t="shared" si="34"/>
        <v/>
      </c>
      <c r="AD97" s="43">
        <f t="shared" si="35"/>
        <v>0</v>
      </c>
      <c r="AE97" s="166">
        <f t="shared" si="36"/>
        <v>0</v>
      </c>
      <c r="AF97" s="158">
        <f t="shared" si="37"/>
        <v>0</v>
      </c>
      <c r="AG97" s="158">
        <f t="shared" si="38"/>
        <v>0</v>
      </c>
      <c r="AH97" s="158">
        <f t="shared" si="39"/>
        <v>0</v>
      </c>
      <c r="AI97" s="158">
        <f t="shared" si="40"/>
        <v>1</v>
      </c>
      <c r="AJ97" s="158">
        <f t="shared" si="41"/>
        <v>1</v>
      </c>
      <c r="AK97" s="158">
        <f t="shared" si="42"/>
        <v>1</v>
      </c>
    </row>
    <row r="98" spans="1:37" customFormat="1" x14ac:dyDescent="0.25">
      <c r="A98" s="180"/>
      <c r="B98" s="181" t="str">
        <f t="shared" si="29"/>
        <v xml:space="preserve"> </v>
      </c>
      <c r="C98" s="203" t="str">
        <f t="shared" si="43"/>
        <v xml:space="preserve"> 0 </v>
      </c>
      <c r="D98" s="182"/>
      <c r="E98" s="195" t="str">
        <f t="shared" si="30"/>
        <v>00</v>
      </c>
      <c r="F98" s="195" t="str">
        <f t="shared" si="31"/>
        <v>00</v>
      </c>
      <c r="G98" s="183" t="str">
        <f>IF(D98&lt;&gt;"",'Unc. Calculator'!S103,"")</f>
        <v/>
      </c>
      <c r="H98" s="214" t="str">
        <f ca="1">IF('Unc. Calculator'!N103&gt;'Unc. Calculator'!M103,"X","")</f>
        <v/>
      </c>
      <c r="I98" s="175"/>
      <c r="J98" s="98"/>
      <c r="K98" s="44"/>
      <c r="L98" s="45"/>
      <c r="M98" s="46"/>
      <c r="N98" s="46"/>
      <c r="O98" s="46"/>
      <c r="P98" s="47"/>
      <c r="Q98" s="8"/>
      <c r="R98" s="51"/>
      <c r="S98" s="36"/>
      <c r="T98" s="10"/>
      <c r="U98" s="38"/>
      <c r="V98" s="39"/>
      <c r="W98" s="48"/>
      <c r="X98" s="40">
        <f t="shared" si="32"/>
        <v>0</v>
      </c>
      <c r="Y98" s="40">
        <f t="shared" si="33"/>
        <v>0</v>
      </c>
      <c r="Z98" s="41" t="s">
        <v>91</v>
      </c>
      <c r="AA98" s="49"/>
      <c r="AB98" s="50"/>
      <c r="AC98" s="42" t="str">
        <f t="shared" si="34"/>
        <v/>
      </c>
      <c r="AD98" s="43">
        <f t="shared" si="35"/>
        <v>0</v>
      </c>
      <c r="AE98" s="166">
        <f t="shared" si="36"/>
        <v>0</v>
      </c>
      <c r="AF98" s="158">
        <f t="shared" si="37"/>
        <v>0</v>
      </c>
      <c r="AG98" s="158">
        <f t="shared" si="38"/>
        <v>0</v>
      </c>
      <c r="AH98" s="158">
        <f t="shared" si="39"/>
        <v>0</v>
      </c>
      <c r="AI98" s="158">
        <f t="shared" si="40"/>
        <v>1</v>
      </c>
      <c r="AJ98" s="158">
        <f t="shared" si="41"/>
        <v>1</v>
      </c>
      <c r="AK98" s="158">
        <f t="shared" si="42"/>
        <v>1</v>
      </c>
    </row>
    <row r="99" spans="1:37" customFormat="1" x14ac:dyDescent="0.25">
      <c r="A99" s="188"/>
      <c r="B99" s="184" t="str">
        <f t="shared" si="29"/>
        <v xml:space="preserve"> </v>
      </c>
      <c r="C99" s="185" t="str">
        <f t="shared" si="43"/>
        <v xml:space="preserve"> 0 </v>
      </c>
      <c r="D99" s="186"/>
      <c r="E99" s="196" t="str">
        <f t="shared" si="30"/>
        <v>00</v>
      </c>
      <c r="F99" s="196" t="str">
        <f t="shared" si="31"/>
        <v>00</v>
      </c>
      <c r="G99" s="187" t="str">
        <f>IF(D99&lt;&gt;"",'Unc. Calculator'!S104,"")</f>
        <v/>
      </c>
      <c r="H99" s="214" t="str">
        <f ca="1">IF('Unc. Calculator'!N104&gt;'Unc. Calculator'!M104,"X","")</f>
        <v/>
      </c>
      <c r="I99" s="175"/>
      <c r="J99" s="98"/>
      <c r="K99" s="44"/>
      <c r="L99" s="45"/>
      <c r="M99" s="46"/>
      <c r="N99" s="46"/>
      <c r="O99" s="46"/>
      <c r="P99" s="47"/>
      <c r="Q99" s="8"/>
      <c r="R99" s="51"/>
      <c r="S99" s="36"/>
      <c r="T99" s="10"/>
      <c r="U99" s="38"/>
      <c r="V99" s="39"/>
      <c r="W99" s="48"/>
      <c r="X99" s="40">
        <f t="shared" si="32"/>
        <v>0</v>
      </c>
      <c r="Y99" s="40">
        <f t="shared" si="33"/>
        <v>0</v>
      </c>
      <c r="Z99" s="41" t="s">
        <v>91</v>
      </c>
      <c r="AA99" s="49"/>
      <c r="AB99" s="50"/>
      <c r="AC99" s="42" t="str">
        <f t="shared" si="34"/>
        <v/>
      </c>
      <c r="AD99" s="43">
        <f t="shared" si="35"/>
        <v>0</v>
      </c>
      <c r="AE99" s="166">
        <f t="shared" si="36"/>
        <v>0</v>
      </c>
      <c r="AF99" s="158">
        <f t="shared" si="37"/>
        <v>0</v>
      </c>
      <c r="AG99" s="158">
        <f t="shared" si="38"/>
        <v>0</v>
      </c>
      <c r="AH99" s="158">
        <f t="shared" si="39"/>
        <v>0</v>
      </c>
      <c r="AI99" s="158">
        <f t="shared" si="40"/>
        <v>1</v>
      </c>
      <c r="AJ99" s="158">
        <f t="shared" si="41"/>
        <v>1</v>
      </c>
      <c r="AK99" s="158">
        <f t="shared" si="42"/>
        <v>1</v>
      </c>
    </row>
    <row r="100" spans="1:37" customFormat="1" x14ac:dyDescent="0.25">
      <c r="A100" s="180"/>
      <c r="B100" s="181" t="str">
        <f t="shared" si="29"/>
        <v xml:space="preserve"> </v>
      </c>
      <c r="C100" s="203" t="str">
        <f t="shared" si="43"/>
        <v xml:space="preserve"> 0 </v>
      </c>
      <c r="D100" s="182"/>
      <c r="E100" s="195" t="str">
        <f t="shared" si="30"/>
        <v>00</v>
      </c>
      <c r="F100" s="195" t="str">
        <f t="shared" si="31"/>
        <v>00</v>
      </c>
      <c r="G100" s="183" t="str">
        <f>IF(D100&lt;&gt;"",'Unc. Calculator'!S105,"")</f>
        <v/>
      </c>
      <c r="H100" s="214" t="str">
        <f ca="1">IF('Unc. Calculator'!N105&gt;'Unc. Calculator'!M105,"X","")</f>
        <v/>
      </c>
      <c r="I100" s="175"/>
      <c r="J100" s="98"/>
      <c r="K100" s="44"/>
      <c r="L100" s="45"/>
      <c r="M100" s="46"/>
      <c r="N100" s="46"/>
      <c r="O100" s="46"/>
      <c r="P100" s="47"/>
      <c r="Q100" s="8"/>
      <c r="R100" s="51"/>
      <c r="S100" s="36"/>
      <c r="T100" s="10"/>
      <c r="U100" s="38"/>
      <c r="V100" s="39"/>
      <c r="W100" s="48"/>
      <c r="X100" s="40">
        <f t="shared" si="32"/>
        <v>0</v>
      </c>
      <c r="Y100" s="40">
        <f t="shared" si="33"/>
        <v>0</v>
      </c>
      <c r="Z100" s="41" t="s">
        <v>91</v>
      </c>
      <c r="AA100" s="49"/>
      <c r="AB100" s="50"/>
      <c r="AC100" s="42" t="str">
        <f t="shared" si="34"/>
        <v/>
      </c>
      <c r="AD100" s="43">
        <f t="shared" si="35"/>
        <v>0</v>
      </c>
      <c r="AE100" s="166">
        <f t="shared" si="36"/>
        <v>0</v>
      </c>
      <c r="AF100" s="158">
        <f t="shared" si="37"/>
        <v>0</v>
      </c>
      <c r="AG100" s="158">
        <f t="shared" si="38"/>
        <v>0</v>
      </c>
      <c r="AH100" s="158">
        <f t="shared" si="39"/>
        <v>0</v>
      </c>
      <c r="AI100" s="158">
        <f t="shared" si="40"/>
        <v>1</v>
      </c>
      <c r="AJ100" s="158">
        <f t="shared" si="41"/>
        <v>1</v>
      </c>
      <c r="AK100" s="158">
        <f t="shared" si="42"/>
        <v>1</v>
      </c>
    </row>
    <row r="101" spans="1:37" customFormat="1" x14ac:dyDescent="0.25">
      <c r="A101" s="188"/>
      <c r="B101" s="184" t="str">
        <f t="shared" si="29"/>
        <v xml:space="preserve"> </v>
      </c>
      <c r="C101" s="185" t="str">
        <f t="shared" si="43"/>
        <v xml:space="preserve"> 0 </v>
      </c>
      <c r="D101" s="186"/>
      <c r="E101" s="196" t="str">
        <f t="shared" si="30"/>
        <v>00</v>
      </c>
      <c r="F101" s="196" t="str">
        <f t="shared" si="31"/>
        <v>00</v>
      </c>
      <c r="G101" s="187" t="str">
        <f>IF(D101&lt;&gt;"",'Unc. Calculator'!S106,"")</f>
        <v/>
      </c>
      <c r="H101" s="214" t="str">
        <f ca="1">IF('Unc. Calculator'!N106&gt;'Unc. Calculator'!M106,"X","")</f>
        <v/>
      </c>
      <c r="I101" s="175"/>
      <c r="J101" s="98"/>
      <c r="K101" s="44"/>
      <c r="L101" s="45"/>
      <c r="M101" s="46"/>
      <c r="N101" s="46"/>
      <c r="O101" s="46"/>
      <c r="P101" s="47"/>
      <c r="Q101" s="8"/>
      <c r="R101" s="51"/>
      <c r="S101" s="36"/>
      <c r="T101" s="10"/>
      <c r="U101" s="38"/>
      <c r="V101" s="39"/>
      <c r="W101" s="48"/>
      <c r="X101" s="40">
        <f t="shared" si="32"/>
        <v>0</v>
      </c>
      <c r="Y101" s="40">
        <f t="shared" si="33"/>
        <v>0</v>
      </c>
      <c r="Z101" s="41" t="s">
        <v>91</v>
      </c>
      <c r="AA101" s="49"/>
      <c r="AB101" s="50"/>
      <c r="AC101" s="42" t="str">
        <f t="shared" si="34"/>
        <v/>
      </c>
      <c r="AD101" s="43">
        <f t="shared" si="35"/>
        <v>0</v>
      </c>
      <c r="AE101" s="166">
        <f t="shared" si="36"/>
        <v>0</v>
      </c>
      <c r="AF101" s="158">
        <f t="shared" si="37"/>
        <v>0</v>
      </c>
      <c r="AG101" s="158">
        <f t="shared" si="38"/>
        <v>0</v>
      </c>
      <c r="AH101" s="158">
        <f t="shared" si="39"/>
        <v>0</v>
      </c>
      <c r="AI101" s="158">
        <f t="shared" si="40"/>
        <v>1</v>
      </c>
      <c r="AJ101" s="158">
        <f t="shared" si="41"/>
        <v>1</v>
      </c>
      <c r="AK101" s="158">
        <f t="shared" si="42"/>
        <v>1</v>
      </c>
    </row>
    <row r="102" spans="1:37" customFormat="1" x14ac:dyDescent="0.25">
      <c r="A102" s="180"/>
      <c r="B102" s="181" t="str">
        <f t="shared" si="29"/>
        <v xml:space="preserve"> </v>
      </c>
      <c r="C102" s="203" t="str">
        <f t="shared" ref="C102:C110" si="44">IF(T102="°C",CONCATENATE(V102," ",T102),IF(T102="°F",CONCATENATE(V102," ",T102),IF(ISERROR(SEARCH("Hz",AE102)),CONCATENATE(V102," ",AE102,U102," ",AC102),CONCATENATE(AC102," ","@"," ",V102,AE102))))</f>
        <v xml:space="preserve"> 0 </v>
      </c>
      <c r="D102" s="182"/>
      <c r="E102" s="195" t="str">
        <f t="shared" si="30"/>
        <v>00</v>
      </c>
      <c r="F102" s="195" t="str">
        <f t="shared" si="31"/>
        <v>00</v>
      </c>
      <c r="G102" s="183" t="str">
        <f>IF(D102&lt;&gt;"",'Unc. Calculator'!S107,"")</f>
        <v/>
      </c>
      <c r="H102" s="214" t="str">
        <f ca="1">IF('Unc. Calculator'!N107&gt;'Unc. Calculator'!M107,"X","")</f>
        <v/>
      </c>
      <c r="I102" s="175"/>
      <c r="J102" s="98"/>
      <c r="K102" s="44"/>
      <c r="L102" s="45"/>
      <c r="M102" s="46"/>
      <c r="N102" s="46"/>
      <c r="O102" s="46"/>
      <c r="P102" s="47"/>
      <c r="Q102" s="8"/>
      <c r="R102" s="51"/>
      <c r="S102" s="36"/>
      <c r="T102" s="10"/>
      <c r="U102" s="38"/>
      <c r="V102" s="39"/>
      <c r="W102" s="48"/>
      <c r="X102" s="40">
        <f t="shared" si="32"/>
        <v>0</v>
      </c>
      <c r="Y102" s="40">
        <f t="shared" si="33"/>
        <v>0</v>
      </c>
      <c r="Z102" s="41" t="s">
        <v>91</v>
      </c>
      <c r="AA102" s="49"/>
      <c r="AB102" s="50"/>
      <c r="AC102" s="42" t="str">
        <f t="shared" si="34"/>
        <v/>
      </c>
      <c r="AD102" s="43">
        <f t="shared" si="35"/>
        <v>0</v>
      </c>
      <c r="AE102" s="166">
        <f t="shared" si="36"/>
        <v>0</v>
      </c>
      <c r="AF102" s="158">
        <f t="shared" si="37"/>
        <v>0</v>
      </c>
      <c r="AG102" s="158">
        <f t="shared" si="38"/>
        <v>0</v>
      </c>
      <c r="AH102" s="158">
        <f t="shared" si="39"/>
        <v>0</v>
      </c>
      <c r="AI102" s="158">
        <f t="shared" si="40"/>
        <v>1</v>
      </c>
      <c r="AJ102" s="158">
        <f t="shared" si="41"/>
        <v>1</v>
      </c>
      <c r="AK102" s="158">
        <f t="shared" si="42"/>
        <v>1</v>
      </c>
    </row>
    <row r="103" spans="1:37" customFormat="1" x14ac:dyDescent="0.25">
      <c r="A103" s="188"/>
      <c r="B103" s="184" t="str">
        <f t="shared" si="29"/>
        <v xml:space="preserve"> </v>
      </c>
      <c r="C103" s="185" t="str">
        <f t="shared" si="44"/>
        <v xml:space="preserve"> 0 </v>
      </c>
      <c r="D103" s="186"/>
      <c r="E103" s="196" t="str">
        <f t="shared" si="30"/>
        <v>00</v>
      </c>
      <c r="F103" s="196" t="str">
        <f t="shared" si="31"/>
        <v>00</v>
      </c>
      <c r="G103" s="187" t="str">
        <f>IF(D103&lt;&gt;"",'Unc. Calculator'!S108,"")</f>
        <v/>
      </c>
      <c r="H103" s="214" t="str">
        <f ca="1">IF('Unc. Calculator'!N108&gt;'Unc. Calculator'!M108,"X","")</f>
        <v/>
      </c>
      <c r="I103" s="175"/>
      <c r="J103" s="98"/>
      <c r="K103" s="44"/>
      <c r="L103" s="45"/>
      <c r="M103" s="46"/>
      <c r="N103" s="46"/>
      <c r="O103" s="46"/>
      <c r="P103" s="47"/>
      <c r="Q103" s="8"/>
      <c r="R103" s="51"/>
      <c r="S103" s="36"/>
      <c r="T103" s="10"/>
      <c r="U103" s="38"/>
      <c r="V103" s="39"/>
      <c r="W103" s="48"/>
      <c r="X103" s="40">
        <f t="shared" si="32"/>
        <v>0</v>
      </c>
      <c r="Y103" s="40">
        <f t="shared" si="33"/>
        <v>0</v>
      </c>
      <c r="Z103" s="41" t="s">
        <v>91</v>
      </c>
      <c r="AA103" s="49"/>
      <c r="AB103" s="50"/>
      <c r="AC103" s="42" t="str">
        <f t="shared" si="34"/>
        <v/>
      </c>
      <c r="AD103" s="43">
        <f t="shared" si="35"/>
        <v>0</v>
      </c>
      <c r="AE103" s="166">
        <f t="shared" si="36"/>
        <v>0</v>
      </c>
      <c r="AF103" s="158">
        <f t="shared" si="37"/>
        <v>0</v>
      </c>
      <c r="AG103" s="158">
        <f t="shared" si="38"/>
        <v>0</v>
      </c>
      <c r="AH103" s="158">
        <f t="shared" si="39"/>
        <v>0</v>
      </c>
      <c r="AI103" s="158">
        <f t="shared" si="40"/>
        <v>1</v>
      </c>
      <c r="AJ103" s="158">
        <f t="shared" si="41"/>
        <v>1</v>
      </c>
      <c r="AK103" s="158">
        <f t="shared" si="42"/>
        <v>1</v>
      </c>
    </row>
    <row r="104" spans="1:37" customFormat="1" x14ac:dyDescent="0.25">
      <c r="A104" s="180"/>
      <c r="B104" s="181" t="str">
        <f t="shared" si="29"/>
        <v xml:space="preserve"> </v>
      </c>
      <c r="C104" s="203" t="str">
        <f t="shared" si="44"/>
        <v xml:space="preserve"> 0 </v>
      </c>
      <c r="D104" s="182"/>
      <c r="E104" s="195" t="str">
        <f t="shared" si="30"/>
        <v>00</v>
      </c>
      <c r="F104" s="195" t="str">
        <f t="shared" si="31"/>
        <v>00</v>
      </c>
      <c r="G104" s="183" t="str">
        <f>IF(D104&lt;&gt;"",'Unc. Calculator'!S109,"")</f>
        <v/>
      </c>
      <c r="H104" s="214" t="str">
        <f ca="1">IF('Unc. Calculator'!N109&gt;'Unc. Calculator'!M109,"X","")</f>
        <v/>
      </c>
      <c r="I104" s="175"/>
      <c r="J104" s="98"/>
      <c r="K104" s="44"/>
      <c r="L104" s="45"/>
      <c r="M104" s="46"/>
      <c r="N104" s="46"/>
      <c r="O104" s="46"/>
      <c r="P104" s="47"/>
      <c r="Q104" s="8"/>
      <c r="R104" s="51"/>
      <c r="S104" s="36"/>
      <c r="T104" s="10"/>
      <c r="U104" s="38"/>
      <c r="V104" s="39"/>
      <c r="W104" s="48"/>
      <c r="X104" s="40">
        <f t="shared" si="32"/>
        <v>0</v>
      </c>
      <c r="Y104" s="40">
        <f t="shared" si="33"/>
        <v>0</v>
      </c>
      <c r="Z104" s="41" t="s">
        <v>91</v>
      </c>
      <c r="AA104" s="49"/>
      <c r="AB104" s="50"/>
      <c r="AC104" s="42" t="str">
        <f t="shared" si="34"/>
        <v/>
      </c>
      <c r="AD104" s="43">
        <f t="shared" si="35"/>
        <v>0</v>
      </c>
      <c r="AE104" s="166">
        <f t="shared" si="36"/>
        <v>0</v>
      </c>
      <c r="AF104" s="158">
        <f t="shared" si="37"/>
        <v>0</v>
      </c>
      <c r="AG104" s="158">
        <f t="shared" si="38"/>
        <v>0</v>
      </c>
      <c r="AH104" s="158">
        <f t="shared" si="39"/>
        <v>0</v>
      </c>
      <c r="AI104" s="158">
        <f t="shared" si="40"/>
        <v>1</v>
      </c>
      <c r="AJ104" s="158">
        <f t="shared" si="41"/>
        <v>1</v>
      </c>
      <c r="AK104" s="158">
        <f t="shared" si="42"/>
        <v>1</v>
      </c>
    </row>
    <row r="105" spans="1:37" customFormat="1" x14ac:dyDescent="0.25">
      <c r="A105" s="188"/>
      <c r="B105" s="184" t="str">
        <f t="shared" si="29"/>
        <v xml:space="preserve"> </v>
      </c>
      <c r="C105" s="185" t="str">
        <f t="shared" si="44"/>
        <v xml:space="preserve"> 0 </v>
      </c>
      <c r="D105" s="186"/>
      <c r="E105" s="196" t="str">
        <f t="shared" si="30"/>
        <v>00</v>
      </c>
      <c r="F105" s="196" t="str">
        <f t="shared" si="31"/>
        <v>00</v>
      </c>
      <c r="G105" s="187" t="str">
        <f>IF(D105&lt;&gt;"",'Unc. Calculator'!S110,"")</f>
        <v/>
      </c>
      <c r="H105" s="214" t="str">
        <f ca="1">IF('Unc. Calculator'!N110&gt;'Unc. Calculator'!M110,"X","")</f>
        <v/>
      </c>
      <c r="I105" s="175"/>
      <c r="J105" s="98"/>
      <c r="K105" s="44"/>
      <c r="L105" s="45"/>
      <c r="M105" s="46"/>
      <c r="N105" s="46"/>
      <c r="O105" s="46"/>
      <c r="P105" s="47"/>
      <c r="Q105" s="8"/>
      <c r="R105" s="51"/>
      <c r="S105" s="36"/>
      <c r="T105" s="10"/>
      <c r="U105" s="38"/>
      <c r="V105" s="39"/>
      <c r="W105" s="48"/>
      <c r="X105" s="40">
        <f t="shared" si="32"/>
        <v>0</v>
      </c>
      <c r="Y105" s="40">
        <f t="shared" si="33"/>
        <v>0</v>
      </c>
      <c r="Z105" s="41" t="s">
        <v>91</v>
      </c>
      <c r="AA105" s="49"/>
      <c r="AB105" s="50"/>
      <c r="AC105" s="42" t="str">
        <f t="shared" si="34"/>
        <v/>
      </c>
      <c r="AD105" s="43">
        <f t="shared" si="35"/>
        <v>0</v>
      </c>
      <c r="AE105" s="166">
        <f t="shared" si="36"/>
        <v>0</v>
      </c>
      <c r="AF105" s="158">
        <f t="shared" si="37"/>
        <v>0</v>
      </c>
      <c r="AG105" s="158">
        <f t="shared" si="38"/>
        <v>0</v>
      </c>
      <c r="AH105" s="158">
        <f t="shared" si="39"/>
        <v>0</v>
      </c>
      <c r="AI105" s="158">
        <f t="shared" si="40"/>
        <v>1</v>
      </c>
      <c r="AJ105" s="158">
        <f t="shared" si="41"/>
        <v>1</v>
      </c>
      <c r="AK105" s="158">
        <f t="shared" si="42"/>
        <v>1</v>
      </c>
    </row>
    <row r="106" spans="1:37" customFormat="1" x14ac:dyDescent="0.25">
      <c r="A106" s="180"/>
      <c r="B106" s="181" t="str">
        <f t="shared" si="29"/>
        <v xml:space="preserve"> </v>
      </c>
      <c r="C106" s="203" t="str">
        <f t="shared" si="44"/>
        <v xml:space="preserve"> 0 </v>
      </c>
      <c r="D106" s="182"/>
      <c r="E106" s="195" t="str">
        <f t="shared" si="30"/>
        <v>00</v>
      </c>
      <c r="F106" s="195" t="str">
        <f t="shared" si="31"/>
        <v>00</v>
      </c>
      <c r="G106" s="183" t="str">
        <f>IF(D106&lt;&gt;"",'Unc. Calculator'!S111,"")</f>
        <v/>
      </c>
      <c r="H106" s="214" t="str">
        <f ca="1">IF('Unc. Calculator'!N111&gt;'Unc. Calculator'!M111,"X","")</f>
        <v/>
      </c>
      <c r="I106" s="175"/>
      <c r="J106" s="98"/>
      <c r="K106" s="44"/>
      <c r="L106" s="45"/>
      <c r="M106" s="46"/>
      <c r="N106" s="46"/>
      <c r="O106" s="46"/>
      <c r="P106" s="47"/>
      <c r="Q106" s="8"/>
      <c r="R106" s="51"/>
      <c r="S106" s="36"/>
      <c r="T106" s="10"/>
      <c r="U106" s="38"/>
      <c r="V106" s="39"/>
      <c r="W106" s="48"/>
      <c r="X106" s="40">
        <f t="shared" si="32"/>
        <v>0</v>
      </c>
      <c r="Y106" s="40">
        <f t="shared" si="33"/>
        <v>0</v>
      </c>
      <c r="Z106" s="41" t="s">
        <v>91</v>
      </c>
      <c r="AA106" s="49"/>
      <c r="AB106" s="50"/>
      <c r="AC106" s="42" t="str">
        <f t="shared" si="34"/>
        <v/>
      </c>
      <c r="AD106" s="43">
        <f t="shared" si="35"/>
        <v>0</v>
      </c>
      <c r="AE106" s="166">
        <f t="shared" si="36"/>
        <v>0</v>
      </c>
      <c r="AF106" s="158">
        <f t="shared" si="37"/>
        <v>0</v>
      </c>
      <c r="AG106" s="158">
        <f t="shared" si="38"/>
        <v>0</v>
      </c>
      <c r="AH106" s="158">
        <f t="shared" si="39"/>
        <v>0</v>
      </c>
      <c r="AI106" s="158">
        <f t="shared" si="40"/>
        <v>1</v>
      </c>
      <c r="AJ106" s="158">
        <f t="shared" si="41"/>
        <v>1</v>
      </c>
      <c r="AK106" s="158">
        <f t="shared" si="42"/>
        <v>1</v>
      </c>
    </row>
    <row r="107" spans="1:37" customFormat="1" x14ac:dyDescent="0.25">
      <c r="A107" s="188"/>
      <c r="B107" s="184" t="str">
        <f t="shared" si="29"/>
        <v xml:space="preserve"> </v>
      </c>
      <c r="C107" s="185" t="str">
        <f t="shared" si="44"/>
        <v xml:space="preserve"> 0 </v>
      </c>
      <c r="D107" s="186"/>
      <c r="E107" s="196" t="str">
        <f t="shared" si="30"/>
        <v>00</v>
      </c>
      <c r="F107" s="196" t="str">
        <f t="shared" si="31"/>
        <v>00</v>
      </c>
      <c r="G107" s="187" t="str">
        <f>IF(D107&lt;&gt;"",'Unc. Calculator'!S112,"")</f>
        <v/>
      </c>
      <c r="H107" s="214" t="str">
        <f ca="1">IF('Unc. Calculator'!N112&gt;'Unc. Calculator'!M112,"X","")</f>
        <v/>
      </c>
      <c r="I107" s="175"/>
      <c r="J107" s="98"/>
      <c r="K107" s="44"/>
      <c r="L107" s="45"/>
      <c r="M107" s="46"/>
      <c r="N107" s="46"/>
      <c r="O107" s="46"/>
      <c r="P107" s="47"/>
      <c r="Q107" s="8"/>
      <c r="R107" s="51"/>
      <c r="S107" s="36"/>
      <c r="T107" s="10"/>
      <c r="U107" s="38"/>
      <c r="V107" s="39"/>
      <c r="W107" s="48"/>
      <c r="X107" s="40">
        <f t="shared" si="32"/>
        <v>0</v>
      </c>
      <c r="Y107" s="40">
        <f t="shared" si="33"/>
        <v>0</v>
      </c>
      <c r="Z107" s="41" t="s">
        <v>91</v>
      </c>
      <c r="AA107" s="49"/>
      <c r="AB107" s="50"/>
      <c r="AC107" s="42" t="str">
        <f t="shared" si="34"/>
        <v/>
      </c>
      <c r="AD107" s="43">
        <f t="shared" si="35"/>
        <v>0</v>
      </c>
      <c r="AE107" s="166">
        <f t="shared" si="36"/>
        <v>0</v>
      </c>
      <c r="AF107" s="158">
        <f t="shared" si="37"/>
        <v>0</v>
      </c>
      <c r="AG107" s="158">
        <f t="shared" si="38"/>
        <v>0</v>
      </c>
      <c r="AH107" s="158">
        <f t="shared" si="39"/>
        <v>0</v>
      </c>
      <c r="AI107" s="158">
        <f t="shared" si="40"/>
        <v>1</v>
      </c>
      <c r="AJ107" s="158">
        <f t="shared" si="41"/>
        <v>1</v>
      </c>
      <c r="AK107" s="158">
        <f t="shared" si="42"/>
        <v>1</v>
      </c>
    </row>
    <row r="108" spans="1:37" customFormat="1" x14ac:dyDescent="0.25">
      <c r="A108" s="180"/>
      <c r="B108" s="181" t="str">
        <f t="shared" si="29"/>
        <v xml:space="preserve"> </v>
      </c>
      <c r="C108" s="203" t="str">
        <f t="shared" si="44"/>
        <v xml:space="preserve"> 0 </v>
      </c>
      <c r="D108" s="182"/>
      <c r="E108" s="195" t="str">
        <f t="shared" si="30"/>
        <v>00</v>
      </c>
      <c r="F108" s="195" t="str">
        <f t="shared" si="31"/>
        <v>00</v>
      </c>
      <c r="G108" s="183" t="str">
        <f>IF(D108&lt;&gt;"",'Unc. Calculator'!S113,"")</f>
        <v/>
      </c>
      <c r="H108" s="214" t="str">
        <f ca="1">IF('Unc. Calculator'!N113&gt;'Unc. Calculator'!M113,"X","")</f>
        <v/>
      </c>
      <c r="I108" s="175"/>
      <c r="J108" s="98"/>
      <c r="K108" s="44"/>
      <c r="L108" s="45"/>
      <c r="M108" s="46"/>
      <c r="N108" s="46"/>
      <c r="O108" s="46"/>
      <c r="P108" s="47"/>
      <c r="Q108" s="8"/>
      <c r="R108" s="51"/>
      <c r="S108" s="36"/>
      <c r="T108" s="10"/>
      <c r="U108" s="38"/>
      <c r="V108" s="39"/>
      <c r="W108" s="48"/>
      <c r="X108" s="40">
        <f t="shared" si="32"/>
        <v>0</v>
      </c>
      <c r="Y108" s="40">
        <f t="shared" si="33"/>
        <v>0</v>
      </c>
      <c r="Z108" s="41" t="s">
        <v>91</v>
      </c>
      <c r="AA108" s="49"/>
      <c r="AB108" s="50"/>
      <c r="AC108" s="42" t="str">
        <f t="shared" si="34"/>
        <v/>
      </c>
      <c r="AD108" s="43">
        <f t="shared" si="35"/>
        <v>0</v>
      </c>
      <c r="AE108" s="166">
        <f t="shared" si="36"/>
        <v>0</v>
      </c>
      <c r="AF108" s="158">
        <f t="shared" si="37"/>
        <v>0</v>
      </c>
      <c r="AG108" s="158">
        <f t="shared" si="38"/>
        <v>0</v>
      </c>
      <c r="AH108" s="158">
        <f t="shared" si="39"/>
        <v>0</v>
      </c>
      <c r="AI108" s="158">
        <f t="shared" si="40"/>
        <v>1</v>
      </c>
      <c r="AJ108" s="158">
        <f t="shared" si="41"/>
        <v>1</v>
      </c>
      <c r="AK108" s="158">
        <f t="shared" si="42"/>
        <v>1</v>
      </c>
    </row>
    <row r="109" spans="1:37" customFormat="1" x14ac:dyDescent="0.25">
      <c r="A109" s="188"/>
      <c r="B109" s="184" t="str">
        <f t="shared" si="29"/>
        <v xml:space="preserve"> </v>
      </c>
      <c r="C109" s="185" t="str">
        <f t="shared" si="44"/>
        <v xml:space="preserve"> 0 </v>
      </c>
      <c r="D109" s="186"/>
      <c r="E109" s="196" t="str">
        <f t="shared" si="30"/>
        <v>00</v>
      </c>
      <c r="F109" s="196" t="str">
        <f t="shared" si="31"/>
        <v>00</v>
      </c>
      <c r="G109" s="187" t="str">
        <f>IF(D109&lt;&gt;"",'Unc. Calculator'!S114,"")</f>
        <v/>
      </c>
      <c r="H109" s="214" t="str">
        <f ca="1">IF('Unc. Calculator'!N114&gt;'Unc. Calculator'!M114,"X","")</f>
        <v/>
      </c>
      <c r="I109" s="175"/>
      <c r="J109" s="98"/>
      <c r="K109" s="44"/>
      <c r="L109" s="45"/>
      <c r="M109" s="46"/>
      <c r="N109" s="46"/>
      <c r="O109" s="46"/>
      <c r="P109" s="47"/>
      <c r="Q109" s="8"/>
      <c r="R109" s="51"/>
      <c r="S109" s="36"/>
      <c r="T109" s="10"/>
      <c r="U109" s="38"/>
      <c r="V109" s="39"/>
      <c r="W109" s="48"/>
      <c r="X109" s="40">
        <f t="shared" si="32"/>
        <v>0</v>
      </c>
      <c r="Y109" s="40">
        <f t="shared" si="33"/>
        <v>0</v>
      </c>
      <c r="Z109" s="41" t="s">
        <v>91</v>
      </c>
      <c r="AA109" s="49"/>
      <c r="AB109" s="50"/>
      <c r="AC109" s="42" t="str">
        <f t="shared" si="34"/>
        <v/>
      </c>
      <c r="AD109" s="43">
        <f t="shared" si="35"/>
        <v>0</v>
      </c>
      <c r="AE109" s="166">
        <f t="shared" si="36"/>
        <v>0</v>
      </c>
      <c r="AF109" s="158">
        <f t="shared" si="37"/>
        <v>0</v>
      </c>
      <c r="AG109" s="158">
        <f t="shared" si="38"/>
        <v>0</v>
      </c>
      <c r="AH109" s="158">
        <f t="shared" si="39"/>
        <v>0</v>
      </c>
      <c r="AI109" s="158">
        <f t="shared" si="40"/>
        <v>1</v>
      </c>
      <c r="AJ109" s="158">
        <f t="shared" si="41"/>
        <v>1</v>
      </c>
      <c r="AK109" s="158">
        <f t="shared" si="42"/>
        <v>1</v>
      </c>
    </row>
    <row r="110" spans="1:37" customFormat="1" x14ac:dyDescent="0.25">
      <c r="A110" s="180"/>
      <c r="B110" s="181" t="str">
        <f t="shared" si="29"/>
        <v xml:space="preserve"> </v>
      </c>
      <c r="C110" s="203" t="str">
        <f t="shared" si="44"/>
        <v xml:space="preserve"> 0 </v>
      </c>
      <c r="D110" s="182"/>
      <c r="E110" s="195" t="str">
        <f t="shared" si="30"/>
        <v>00</v>
      </c>
      <c r="F110" s="195" t="str">
        <f t="shared" si="31"/>
        <v>00</v>
      </c>
      <c r="G110" s="183" t="str">
        <f>IF(D110&lt;&gt;"",'Unc. Calculator'!S115,"")</f>
        <v/>
      </c>
      <c r="H110" s="214" t="str">
        <f ca="1">IF('Unc. Calculator'!N115&gt;'Unc. Calculator'!M115,"X","")</f>
        <v/>
      </c>
      <c r="I110" s="175"/>
      <c r="J110" s="98"/>
      <c r="K110" s="44"/>
      <c r="L110" s="45"/>
      <c r="M110" s="46"/>
      <c r="N110" s="46"/>
      <c r="O110" s="46"/>
      <c r="P110" s="47"/>
      <c r="Q110" s="8"/>
      <c r="R110" s="51"/>
      <c r="S110" s="36"/>
      <c r="T110" s="10"/>
      <c r="U110" s="38"/>
      <c r="V110" s="39"/>
      <c r="W110" s="48"/>
      <c r="X110" s="40">
        <f t="shared" si="32"/>
        <v>0</v>
      </c>
      <c r="Y110" s="40">
        <f t="shared" si="33"/>
        <v>0</v>
      </c>
      <c r="Z110" s="41" t="s">
        <v>91</v>
      </c>
      <c r="AA110" s="49"/>
      <c r="AB110" s="50"/>
      <c r="AC110" s="42" t="str">
        <f t="shared" si="34"/>
        <v/>
      </c>
      <c r="AD110" s="43">
        <f t="shared" si="35"/>
        <v>0</v>
      </c>
      <c r="AE110" s="166">
        <f t="shared" si="36"/>
        <v>0</v>
      </c>
      <c r="AF110" s="158">
        <f t="shared" si="37"/>
        <v>0</v>
      </c>
      <c r="AG110" s="158">
        <f t="shared" si="38"/>
        <v>0</v>
      </c>
      <c r="AH110" s="158">
        <f t="shared" si="39"/>
        <v>0</v>
      </c>
      <c r="AI110" s="158">
        <f t="shared" si="40"/>
        <v>1</v>
      </c>
      <c r="AJ110" s="158">
        <f t="shared" si="41"/>
        <v>1</v>
      </c>
      <c r="AK110" s="158">
        <f t="shared" si="42"/>
        <v>1</v>
      </c>
    </row>
  </sheetData>
  <sheetProtection selectLockedCells="1"/>
  <mergeCells count="4">
    <mergeCell ref="AE3:AE5"/>
    <mergeCell ref="B2:D2"/>
    <mergeCell ref="Q3:Q5"/>
    <mergeCell ref="AB5:AC5"/>
  </mergeCells>
  <conditionalFormatting sqref="AD3">
    <cfRule type="expression" dxfId="1" priority="92" stopIfTrue="1">
      <formula>$AD$6&gt;$AE$6</formula>
    </cfRule>
  </conditionalFormatting>
  <conditionalFormatting sqref="D6:D110">
    <cfRule type="expression" dxfId="0" priority="1">
      <formula>AI6:AI55=0</formula>
    </cfRule>
  </conditionalFormatting>
  <printOptions horizontalCentered="1"/>
  <pageMargins left="0.7" right="0.7" top="0.75" bottom="0.75" header="0.3" footer="0.3"/>
  <pageSetup scale="42" orientation="portrait" r:id="rId1"/>
  <customProperties>
    <customPr name="%locator_row%" r:id="rId2"/>
    <customPr name="%startcell%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K1200"/>
  <sheetViews>
    <sheetView workbookViewId="0">
      <selection activeCell="BQ80" sqref="BQ80"/>
    </sheetView>
  </sheetViews>
  <sheetFormatPr defaultColWidth="9.28515625" defaultRowHeight="15" x14ac:dyDescent="0.25"/>
  <cols>
    <col min="1" max="11" width="1" style="58" customWidth="1"/>
    <col min="12" max="12" width="9" style="58" customWidth="1"/>
    <col min="13" max="13" width="9.42578125" style="58" customWidth="1"/>
    <col min="14" max="14" width="9.7109375" style="58" customWidth="1"/>
    <col min="15" max="15" width="9.42578125" style="58" customWidth="1"/>
    <col min="16" max="16" width="9.28515625" style="58"/>
    <col min="17" max="17" width="24.7109375" style="58" customWidth="1"/>
    <col min="18" max="18" width="26.28515625" style="59" customWidth="1"/>
    <col min="19" max="19" width="12" style="59" customWidth="1"/>
    <col min="20" max="20" width="11.42578125" style="59" customWidth="1"/>
    <col min="21" max="29" width="9.28515625" style="59"/>
    <col min="30" max="30" width="12.5703125" style="59" customWidth="1"/>
    <col min="31" max="31" width="12.28515625" style="59" customWidth="1"/>
    <col min="32" max="32" width="9.7109375" style="59" customWidth="1"/>
    <col min="33" max="33" width="16.42578125" style="71" customWidth="1"/>
    <col min="34" max="34" width="16.5703125" style="59" customWidth="1"/>
    <col min="35" max="36" width="15.7109375" style="59" customWidth="1"/>
    <col min="37" max="37" width="17.28515625" style="59" customWidth="1"/>
    <col min="38" max="38" width="16.5703125" style="59" customWidth="1"/>
    <col min="39" max="39" width="15.7109375" style="59" customWidth="1"/>
    <col min="40" max="40" width="16.42578125" style="59" customWidth="1"/>
    <col min="41" max="42" width="13.7109375" style="59" customWidth="1"/>
    <col min="43" max="53" width="13.28515625" style="59" customWidth="1"/>
    <col min="54" max="54" width="9.28515625" style="66"/>
    <col min="55" max="56" width="9.28515625" style="59"/>
    <col min="57" max="57" width="11.28515625" style="59" customWidth="1"/>
    <col min="58" max="58" width="12" style="59" customWidth="1"/>
    <col min="59" max="59" width="11.28515625" style="59" customWidth="1"/>
    <col min="60" max="60" width="10.7109375" style="59" customWidth="1"/>
    <col min="61" max="61" width="11.28515625" style="59" customWidth="1"/>
    <col min="62" max="64" width="11.7109375" style="59" customWidth="1"/>
    <col min="65" max="66" width="12.28515625" style="59" customWidth="1"/>
    <col min="67" max="72" width="9.28515625" style="59"/>
    <col min="73" max="73" width="11.7109375" style="59" customWidth="1"/>
    <col min="74" max="74" width="19.28515625" style="67" customWidth="1"/>
    <col min="75" max="75" width="20.42578125" style="59" customWidth="1"/>
    <col min="76" max="76" width="17.28515625" style="67" customWidth="1"/>
    <col min="77" max="77" width="15.5703125" style="65" customWidth="1"/>
    <col min="78" max="87" width="9.28515625" style="59"/>
    <col min="88" max="92" width="14.28515625" style="116" customWidth="1"/>
    <col min="93" max="93" width="10.5703125" style="117" customWidth="1"/>
    <col min="94" max="98" width="9.28515625" style="58"/>
    <col min="99" max="99" width="28.28515625" style="58" customWidth="1"/>
    <col min="100" max="100" width="18.5703125" style="58" customWidth="1"/>
    <col min="101" max="101" width="16.5703125" style="58" customWidth="1"/>
    <col min="102" max="102" width="17.28515625" style="58" customWidth="1"/>
    <col min="103" max="103" width="18.28515625" style="58" customWidth="1"/>
    <col min="104" max="110" width="17.7109375" style="58" customWidth="1"/>
    <col min="111" max="111" width="10.42578125" style="58" customWidth="1"/>
    <col min="112" max="113" width="9.28515625" style="58"/>
    <col min="114" max="114" width="11" style="58" bestFit="1" customWidth="1"/>
    <col min="115" max="115" width="10.28515625" style="58" customWidth="1"/>
    <col min="116" max="16384" width="9.28515625" style="58"/>
  </cols>
  <sheetData>
    <row r="1" spans="2:115" x14ac:dyDescent="0.25">
      <c r="Q1" s="76" t="s">
        <v>112</v>
      </c>
      <c r="R1" s="58"/>
      <c r="S1" s="137" t="s">
        <v>115</v>
      </c>
      <c r="T1" s="138" t="s">
        <v>114</v>
      </c>
      <c r="U1" s="58"/>
      <c r="V1" s="58"/>
      <c r="W1" s="58"/>
      <c r="AB1" s="58"/>
      <c r="AC1" s="58"/>
      <c r="AD1" s="58"/>
      <c r="AE1" s="58"/>
      <c r="AF1" s="58"/>
      <c r="AG1" s="59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115"/>
      <c r="CK1" s="115"/>
      <c r="CL1" s="115"/>
      <c r="CM1" s="115"/>
      <c r="CN1" s="115"/>
      <c r="CO1" s="115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</row>
    <row r="2" spans="2:115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Q2" s="104" t="s">
        <v>113</v>
      </c>
      <c r="R2" s="58"/>
      <c r="S2" s="139" t="s">
        <v>117</v>
      </c>
      <c r="T2" s="140" t="s">
        <v>116</v>
      </c>
      <c r="U2" s="58"/>
      <c r="V2" s="58" t="s">
        <v>143</v>
      </c>
      <c r="W2" s="58"/>
      <c r="X2" s="58"/>
      <c r="Y2" s="58"/>
      <c r="Z2" s="58"/>
      <c r="AA2" s="58"/>
      <c r="AB2" s="58"/>
      <c r="AC2" s="58"/>
      <c r="AD2" s="58"/>
      <c r="AE2" s="58"/>
      <c r="AF2" s="58"/>
      <c r="AG2" s="59"/>
      <c r="AH2" s="58">
        <v>2</v>
      </c>
      <c r="AI2" s="58">
        <v>3</v>
      </c>
      <c r="AJ2" s="58">
        <v>4</v>
      </c>
      <c r="AK2" s="58">
        <v>5</v>
      </c>
      <c r="AL2" s="58">
        <v>6</v>
      </c>
      <c r="AM2" s="58">
        <v>7</v>
      </c>
      <c r="AN2" s="58">
        <v>8</v>
      </c>
      <c r="AO2" s="58">
        <v>9</v>
      </c>
      <c r="AP2" s="58">
        <v>10</v>
      </c>
      <c r="AQ2" s="58">
        <v>11</v>
      </c>
      <c r="AR2" s="58">
        <v>12</v>
      </c>
      <c r="AS2" s="58">
        <v>13</v>
      </c>
      <c r="AT2" s="58">
        <v>14</v>
      </c>
      <c r="AU2" s="58">
        <v>15</v>
      </c>
      <c r="AV2" s="58">
        <v>16</v>
      </c>
      <c r="AW2" s="58">
        <v>17</v>
      </c>
      <c r="AX2" s="58">
        <v>18</v>
      </c>
      <c r="AY2" s="58">
        <v>19</v>
      </c>
      <c r="AZ2" s="58">
        <v>20</v>
      </c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115"/>
      <c r="CK2" s="115"/>
      <c r="CL2" s="115"/>
      <c r="CM2" s="115"/>
      <c r="CN2" s="115"/>
      <c r="CO2" s="115"/>
      <c r="CV2" s="109" t="s">
        <v>98</v>
      </c>
      <c r="CW2" s="109" t="s">
        <v>99</v>
      </c>
      <c r="CX2" s="113" t="s">
        <v>126</v>
      </c>
      <c r="CY2" s="109" t="s">
        <v>127</v>
      </c>
      <c r="CZ2" s="113" t="s">
        <v>128</v>
      </c>
      <c r="DA2" s="207" t="s">
        <v>1713</v>
      </c>
      <c r="DB2" s="207" t="s">
        <v>1714</v>
      </c>
      <c r="DC2" s="207" t="s">
        <v>1715</v>
      </c>
      <c r="DD2" s="207" t="s">
        <v>1716</v>
      </c>
      <c r="DE2" s="207" t="s">
        <v>2068</v>
      </c>
      <c r="DF2" s="207" t="s">
        <v>2128</v>
      </c>
    </row>
    <row r="3" spans="2:115" ht="16.5" x14ac:dyDescent="0.3"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Q3" s="105" t="s">
        <v>123</v>
      </c>
      <c r="R3" s="58"/>
      <c r="S3" s="139" t="s">
        <v>118</v>
      </c>
      <c r="T3" s="141" t="s">
        <v>120</v>
      </c>
      <c r="U3" s="58"/>
      <c r="V3" s="151" t="s">
        <v>149</v>
      </c>
      <c r="W3" s="149" t="s">
        <v>147</v>
      </c>
      <c r="X3" s="148" t="s">
        <v>133</v>
      </c>
      <c r="Y3" s="148" t="s">
        <v>42</v>
      </c>
      <c r="Z3" s="148" t="s">
        <v>10</v>
      </c>
      <c r="AA3" s="148" t="s">
        <v>144</v>
      </c>
      <c r="AB3" s="148" t="s">
        <v>145</v>
      </c>
      <c r="AC3" s="148" t="s">
        <v>146</v>
      </c>
      <c r="AD3" s="148" t="s">
        <v>57</v>
      </c>
      <c r="AE3" s="148" t="s">
        <v>77</v>
      </c>
      <c r="AF3" s="58"/>
      <c r="AG3" s="59" t="s">
        <v>122</v>
      </c>
      <c r="AH3" s="107" t="e">
        <f>ADDRESS(MATCH(AH10,Standard6!$C:$C,0),4,1)&amp;":"&amp;ADDRESS(LOOKUP(2,1/(Standard6!$C:$C=AH10),ROW(Standard6!$C:$C)),4,1)</f>
        <v>#N/A</v>
      </c>
      <c r="AI3" s="107" t="e">
        <f>ADDRESS(MATCH(AI10,Standard6!$C:$C,0),4,1)&amp;":"&amp;ADDRESS(LOOKUP(2,1/(Standard6!$C:$C=AI10),ROW(Standard6!$C:$C)),4,1)</f>
        <v>#N/A</v>
      </c>
      <c r="AJ3" s="107" t="e">
        <f>ADDRESS(MATCH(AJ10,Standard6!$C:$C,0),4,1)&amp;":"&amp;ADDRESS(LOOKUP(2,1/(Standard6!$C:$C=AJ10),ROW(Standard6!$C:$C)),4,1)</f>
        <v>#N/A</v>
      </c>
      <c r="AK3" s="107" t="e">
        <f>ADDRESS(MATCH(AK10,Standard6!$C:$C,0),4,1)&amp;":"&amp;ADDRESS(LOOKUP(2,1/(Standard6!$C:$C=AK10),ROW(Standard6!$C:$C)),4,1)</f>
        <v>#N/A</v>
      </c>
      <c r="AL3" s="107" t="e">
        <f>ADDRESS(MATCH(AL10,Standard6!$C:$C,0),4,1)&amp;":"&amp;ADDRESS(LOOKUP(2,1/(Standard6!$C:$C=AL10),ROW(Standard6!$C:$C)),4,1)</f>
        <v>#N/A</v>
      </c>
      <c r="AM3" s="107" t="e">
        <f>ADDRESS(MATCH(AM10,Standard6!$C:$C,0),4,1)&amp;":"&amp;ADDRESS(LOOKUP(2,1/(Standard6!$C:$C=AM10),ROW(Standard6!$C:$C)),4,1)</f>
        <v>#N/A</v>
      </c>
      <c r="AN3" s="107" t="e">
        <f>ADDRESS(MATCH(AN10,Standard6!$C:$C,0),4,1)&amp;":"&amp;ADDRESS(LOOKUP(2,1/(Standard6!$C:$C=AN10),ROW(Standard6!$C:$C)),4,1)</f>
        <v>#N/A</v>
      </c>
      <c r="AO3" s="107" t="e">
        <f>ADDRESS(MATCH(AO10,Standard6!$C:$C,0),4,1)&amp;":"&amp;ADDRESS(LOOKUP(2,1/(Standard6!$C:$C=AO10),ROW(Standard6!$C:$C)),4,1)</f>
        <v>#N/A</v>
      </c>
      <c r="AP3" s="107" t="e">
        <f>ADDRESS(MATCH(AP10,Standard6!$C:$C,0),4,1)&amp;":"&amp;ADDRESS(LOOKUP(2,1/(Standard6!$C:$C=AP10),ROW(Standard6!$C:$C)),4,1)</f>
        <v>#N/A</v>
      </c>
      <c r="AQ3" s="107" t="e">
        <f>ADDRESS(MATCH(AQ10,Standard6!$C:$C,0),4,1)&amp;":"&amp;ADDRESS(LOOKUP(2,1/(Standard6!$C:$C=AQ10),ROW(Standard6!$C:$C)),4,1)</f>
        <v>#N/A</v>
      </c>
      <c r="AR3" s="107" t="e">
        <f>ADDRESS(MATCH(AR10,Standard6!$C:$C,0),4,1)&amp;":"&amp;ADDRESS(LOOKUP(2,1/(Standard6!$C:$C=AR10),ROW(Standard6!$C:$C)),4,1)</f>
        <v>#N/A</v>
      </c>
      <c r="AS3" s="107" t="e">
        <f>ADDRESS(MATCH(AS10,Standard6!$C:$C,0),4,1)&amp;":"&amp;ADDRESS(LOOKUP(2,1/(Standard6!$C:$C=AS10),ROW(Standard6!$C:$C)),4,1)</f>
        <v>#N/A</v>
      </c>
      <c r="AT3" s="107" t="e">
        <f>ADDRESS(MATCH(AT10,Standard6!$C:$C,0),4,1)&amp;":"&amp;ADDRESS(LOOKUP(2,1/(Standard6!$C:$C=AT10),ROW(Standard6!$C:$C)),4,1)</f>
        <v>#N/A</v>
      </c>
      <c r="AU3" s="107" t="e">
        <f>ADDRESS(MATCH(AU10,Standard6!$C:$C,0),4,1)&amp;":"&amp;ADDRESS(LOOKUP(2,1/(Standard6!$C:$C=AU10),ROW(Standard6!$C:$C)),4,1)</f>
        <v>#N/A</v>
      </c>
      <c r="AV3" s="107" t="e">
        <f>ADDRESS(MATCH(AV10,Standard6!$C:$C,0),4,1)&amp;":"&amp;ADDRESS(LOOKUP(2,1/(Standard6!$C:$C=AV10),ROW(Standard6!$C:$C)),4,1)</f>
        <v>#N/A</v>
      </c>
      <c r="AW3" s="107" t="e">
        <f>ADDRESS(MATCH(AW10,Standard6!$C:$C,0),4,1)&amp;":"&amp;ADDRESS(LOOKUP(2,1/(Standard6!$C:$C=AW10),ROW(Standard6!$C:$C)),4,1)</f>
        <v>#N/A</v>
      </c>
      <c r="AX3" s="107" t="e">
        <f>ADDRESS(MATCH(AX10,Standard6!$C:$C,0),4,1)&amp;":"&amp;ADDRESS(LOOKUP(2,1/(Standard6!$C:$C=AX10),ROW(Standard6!$C:$C)),4,1)</f>
        <v>#N/A</v>
      </c>
      <c r="AY3" s="107" t="e">
        <f>ADDRESS(MATCH(AY10,Standard6!$C:$C,0),4,1)&amp;":"&amp;ADDRESS(LOOKUP(2,1/(Standard6!$C:$C=AY10),ROW(Standard6!$C:$C)),4,1)</f>
        <v>#N/A</v>
      </c>
      <c r="AZ3" s="107" t="e">
        <f>ADDRESS(MATCH(AZ10,Standard6!$C:$C,0),4,1)&amp;":"&amp;ADDRESS(LOOKUP(2,1/(Standard6!$C:$C=AZ10),ROW(Standard6!$C:$C)),4,1)</f>
        <v>#N/A</v>
      </c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 t="e">
        <f>1/BV11</f>
        <v>#N/A</v>
      </c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115"/>
      <c r="CK3" s="115"/>
      <c r="CL3" s="115"/>
      <c r="CM3" s="115"/>
      <c r="CN3" s="115"/>
      <c r="CO3" s="115"/>
      <c r="CU3" s="59" t="s">
        <v>114</v>
      </c>
      <c r="CV3" s="108" t="str">
        <f>ADDRESS(MATCH($AI$10,Standard1!$C:$C,0),9,1)&amp;":"&amp;ADDRESS(LOOKUP(2,1/(Standard1!$C:$C=$AI$10),ROW($C:$C)),9,1)</f>
        <v>$I$230:$I$439</v>
      </c>
      <c r="CW3" s="108" t="str">
        <f>ADDRESS(MATCH($AK$10,Standard1!$C:$C,0),9,1)&amp;":"&amp;ADDRESS(LOOKUP(2,1/(Standard1!$C:$C=$AK$10),ROW($C:$C)),9,1)</f>
        <v>$I$471:$I$735</v>
      </c>
      <c r="CX3" s="108" t="str">
        <f>ADDRESS(MATCH($AR$10,Standard1!$C:$C,0),9,1)&amp;":"&amp;ADDRESS(LOOKUP(2,1/(Standard1!$C:$C=$AR$10),ROW($C:$C)),9,1)</f>
        <v>$I$736:$I$826</v>
      </c>
      <c r="CY3" s="108" t="str">
        <f>ADDRESS(MATCH($AS$10,Standard1!$C:$C,0),9,1)&amp;":"&amp;ADDRESS(LOOKUP(2,1/(Standard1!$C:$C=$AS$10),ROW($C:$C)),9,1)</f>
        <v>$I$827:$I$891</v>
      </c>
      <c r="CZ3" s="108" t="str">
        <f>ADDRESS(MATCH($AT$10,Standard1!$C:$C,0),9,1)&amp;":"&amp;ADDRESS(LOOKUP(2,1/(Standard1!$C:$C=$AT$10),ROW($C:$C)),9,1)</f>
        <v>$I$892:$I$960</v>
      </c>
      <c r="DA3" s="108" t="str" cm="1">
        <f t="array" ref="DA3">ADDRESS(MATCH($AU$10,Standard1!$C:$C,0),9,1)&amp;":"&amp;ADDRESS(LOOKUP(2,1/(Standard1!$C:$C=$AU$10),ROW($C:$C)),9,1)</f>
        <v>$I$1055:$I$1066</v>
      </c>
      <c r="DB3" s="108" t="str" cm="1">
        <f t="array" ref="DB3">ADDRESS(MATCH($AV$10,Standard1!$C:$C,0),9,1)&amp;":"&amp;ADDRESS(LOOKUP(2,1/(Standard1!$C:$C=$AV$10),ROW($C:$C)),9,1)</f>
        <v>$I$1043:$I$1054</v>
      </c>
      <c r="DC3" s="108" t="str" cm="1">
        <f t="array" ref="DC3">ADDRESS(MATCH($AW$10,Standard1!$C:$C,0),9,1)&amp;":"&amp;ADDRESS(LOOKUP(2,1/(Standard1!$C:$C=$AW$10),ROW($C:$C)),9,1)</f>
        <v>$I$1163:$I$1174</v>
      </c>
      <c r="DD3" s="108" t="str" cm="1">
        <f t="array" ref="DD3">ADDRESS(MATCH($AX$10,Standard1!$C:$C,0),9,1)&amp;":"&amp;ADDRESS(LOOKUP(2,1/(Standard1!$C:$C=$AX$10),ROW($C:$C)),9,1)</f>
        <v>$I$1151:$I$1162</v>
      </c>
      <c r="DE3" s="108" t="str" cm="1">
        <f t="array" ref="DE3">ADDRESS(MATCH($AY$10,Standard1!$C:$C,0),9,1)&amp;":"&amp;ADDRESS(LOOKUP(2,1/(Standard1!$C:$C=$AY$10),ROW($C:$C)),9,1)</f>
        <v>$I$1246:$I$1309</v>
      </c>
      <c r="DF3" s="108" t="str" cm="1">
        <f t="array" ref="DF3">ADDRESS(MATCH($AZ$10,Standard1!$C:$C,0),9,1)&amp;":"&amp;ADDRESS(LOOKUP(2,1/(Standard1!$C:$C=$AZ$10),ROW($C:$C)),9,1)</f>
        <v>$I$1310:$I$1378</v>
      </c>
    </row>
    <row r="4" spans="2:115" ht="16.5" x14ac:dyDescent="0.3">
      <c r="Q4" s="133" t="s">
        <v>131</v>
      </c>
      <c r="R4" s="58"/>
      <c r="S4" s="139" t="s">
        <v>697</v>
      </c>
      <c r="T4" s="140" t="s">
        <v>121</v>
      </c>
      <c r="U4" s="58"/>
      <c r="V4" s="152">
        <v>3.0000000000000001E-3</v>
      </c>
      <c r="W4" s="148" t="s">
        <v>663</v>
      </c>
      <c r="X4" s="148" t="s">
        <v>114</v>
      </c>
      <c r="Y4" s="149">
        <f ca="1">VLOOKUP(W4,INDIRECT(CONCATENATE(X4,"!",$CU$11)),11,FALSE)</f>
        <v>5.8000999999999996</v>
      </c>
      <c r="Z4" s="149">
        <f ca="1">VLOOKUP(W4,INDIRECT(CONCATENATE(X4,"!",$CU$11)),12,FALSE)</f>
        <v>1.6501000000000001</v>
      </c>
      <c r="AA4" s="148">
        <f ca="1">VLOOKUP(W4,INDIRECT(CONCATENATE(X4,"!",$CU$11)),13,FALSE)</f>
        <v>5.8000999999999996</v>
      </c>
      <c r="AB4" s="148">
        <f ca="1">VLOOKUP(W4,INDIRECT(CONCATENATE(X4,"!",$CU$11)),14,FALSE)</f>
        <v>1.5717999999999999</v>
      </c>
      <c r="AC4" s="148">
        <f ca="1">VLOOKUP(W4,INDIRECT(CONCATENATE(X4,"!",$CU$11)),15,FALSE)</f>
        <v>0</v>
      </c>
      <c r="AD4" s="148" t="str">
        <f ca="1">VLOOKUP(W4,INDIRECT(CONCATENATE(X4,"!",$CU$11)),7,FALSE)</f>
        <v>µA</v>
      </c>
      <c r="AE4" s="150" t="str">
        <f ca="1">CONCATENATE(V4*Z4+Y4,AD4)</f>
        <v>5.8050503µA</v>
      </c>
      <c r="AF4" s="58"/>
      <c r="AG4" s="59" t="s">
        <v>119</v>
      </c>
      <c r="AH4" s="107" t="e">
        <f>ADDRESS(MATCH(AH10,Standard5!$C:$C,0),4,1)&amp;":"&amp;ADDRESS(LOOKUP(2,1/(Standard5!$C:$C=AH10),ROW(Standard5!$C:$C)),4,1)</f>
        <v>#N/A</v>
      </c>
      <c r="AI4" s="107" t="e">
        <f>ADDRESS(MATCH(AI10,Standard5!$C:$C,0),4,1)&amp;":"&amp;ADDRESS(LOOKUP(2,1/(Standard5!$C:$C=AI10),ROW(Standard5!$C:$C)),4,1)</f>
        <v>#N/A</v>
      </c>
      <c r="AJ4" s="107" t="e">
        <f>ADDRESS(MATCH(AJ10,Standard5!$C:$C,0),4,1)&amp;":"&amp;ADDRESS(LOOKUP(2,1/(Standard5!$C:$C=AJ10),ROW(Standard5!$C:$C)),4,1)</f>
        <v>#N/A</v>
      </c>
      <c r="AK4" s="107" t="e">
        <f>ADDRESS(MATCH(AK10,Standard5!$C:$C,0),4,1)&amp;":"&amp;ADDRESS(LOOKUP(2,1/(Standard5!$C:$C=AK10),ROW(Standard5!$C:$C)),4,1)</f>
        <v>#N/A</v>
      </c>
      <c r="AL4" s="107" t="e">
        <f>ADDRESS(MATCH(AL10,Standard5!$C:$C,0),4,1)&amp;":"&amp;ADDRESS(LOOKUP(2,1/(Standard5!$C:$C=AL10),ROW(Standard5!$C:$C)),4,1)</f>
        <v>#N/A</v>
      </c>
      <c r="AM4" s="107" t="e">
        <f>ADDRESS(MATCH(AM10,Standard5!$C:$C,0),4,1)&amp;":"&amp;ADDRESS(LOOKUP(2,1/(Standard5!$C:$C=AM10),ROW(Standard5!$C:$C)),4,1)</f>
        <v>#N/A</v>
      </c>
      <c r="AN4" s="107" t="e">
        <f>ADDRESS(MATCH(AN10,Standard5!$C:$C,0),4,1)&amp;":"&amp;ADDRESS(LOOKUP(2,1/(Standard5!$C:$C=AN10),ROW(Standard5!$C:$C)),4,1)</f>
        <v>#N/A</v>
      </c>
      <c r="AO4" s="107" t="e">
        <f>ADDRESS(MATCH(AO10,Standard5!$C:$C,0),4,1)&amp;":"&amp;ADDRESS(LOOKUP(2,1/(Standard5!$C:$C=AO10),ROW(Standard5!$C:$C)),4,1)</f>
        <v>#N/A</v>
      </c>
      <c r="AP4" s="107" t="e">
        <f>ADDRESS(MATCH(AP10,Standard5!$C:$C,0),4,1)&amp;":"&amp;ADDRESS(LOOKUP(2,1/(Standard5!$C:$C=AP10),ROW(Standard5!$C:$C)),4,1)</f>
        <v>#N/A</v>
      </c>
      <c r="AQ4" s="107" t="e">
        <f>ADDRESS(MATCH(AQ10,Standard5!$C:$C,0),4,1)&amp;":"&amp;ADDRESS(LOOKUP(2,1/(Standard5!$C:$C=AQ10),ROW(Standard5!$C:$C)),4,1)</f>
        <v>#N/A</v>
      </c>
      <c r="AR4" s="107" t="e">
        <f>ADDRESS(MATCH(AR10,Standard5!$C:$C,0),4,1)&amp;":"&amp;ADDRESS(LOOKUP(2,1/(Standard5!$C:$C=AR10),ROW(Standard5!$C:$C)),4,1)</f>
        <v>#N/A</v>
      </c>
      <c r="AS4" s="107" t="e">
        <f>ADDRESS(MATCH(AS10,Standard5!$C:$C,0),4,1)&amp;":"&amp;ADDRESS(LOOKUP(2,1/(Standard5!$C:$C=AS10),ROW(Standard5!$C:$C)),4,1)</f>
        <v>#N/A</v>
      </c>
      <c r="AT4" s="107" t="e">
        <f>ADDRESS(MATCH(AT10,Standard5!$C:$C,0),4,1)&amp;":"&amp;ADDRESS(LOOKUP(2,1/(Standard5!$C:$C=AT10),ROW(Standard5!$C:$C)),4,1)</f>
        <v>#N/A</v>
      </c>
      <c r="AU4" s="107" t="e">
        <f>ADDRESS(MATCH(AU10,Standard5!$C:$C,0),4,1)&amp;":"&amp;ADDRESS(LOOKUP(2,1/(Standard5!$C:$C=AU10),ROW(Standard5!$C:$C)),4,1)</f>
        <v>#N/A</v>
      </c>
      <c r="AV4" s="107" t="e">
        <f>ADDRESS(MATCH(AV10,Standard5!$C:$C,0),4,1)&amp;":"&amp;ADDRESS(LOOKUP(2,1/(Standard5!$C:$C=AV10),ROW(Standard5!$C:$C)),4,1)</f>
        <v>#N/A</v>
      </c>
      <c r="AW4" s="107" t="e">
        <f>ADDRESS(MATCH(AW10,Standard5!$C:$C,0),4,1)&amp;":"&amp;ADDRESS(LOOKUP(2,1/(Standard5!$C:$C=AW10),ROW(Standard5!$C:$C)),4,1)</f>
        <v>#N/A</v>
      </c>
      <c r="AX4" s="107" t="e">
        <f>ADDRESS(MATCH(AX10,Standard5!$C:$C,0),4,1)&amp;":"&amp;ADDRESS(LOOKUP(2,1/(Standard5!$C:$C=AX10),ROW(Standard5!$C:$C)),4,1)</f>
        <v>#N/A</v>
      </c>
      <c r="AY4" s="107" t="e">
        <f>ADDRESS(MATCH(AY10,Standard5!$C:$C,0),4,1)&amp;":"&amp;ADDRESS(LOOKUP(2,1/(Standard5!$C:$C=AY10),ROW(Standard5!$C:$C)),4,1)</f>
        <v>#N/A</v>
      </c>
      <c r="AZ4" s="107" t="e">
        <f>ADDRESS(MATCH(AZ10,Standard5!$C:$C,0),4,1)&amp;":"&amp;ADDRESS(LOOKUP(2,1/(Standard5!$C:$C=AZ10),ROW(Standard5!$C:$C)),4,1)</f>
        <v>#N/A</v>
      </c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115"/>
      <c r="CK4" s="115"/>
      <c r="CL4" s="115"/>
      <c r="CM4" s="115"/>
      <c r="CN4" s="115"/>
      <c r="CO4" s="115"/>
      <c r="CU4" s="59" t="s">
        <v>116</v>
      </c>
      <c r="CV4" s="108" t="str">
        <f>ADDRESS(MATCH($AI$10,Standard2!$C:$C,0),9,1)&amp;":"&amp;ADDRESS(LOOKUP(2,1/(Standard2!$C:$C=$AI$10),ROW($C:$C)),9,1)</f>
        <v>$I$156:$I$552</v>
      </c>
      <c r="CW4" s="108" t="str">
        <f>ADDRESS(MATCH($AK$10,Standard2!$C:$C,0),9,1)&amp;":"&amp;ADDRESS(LOOKUP(2,1/(Standard2!$C:$C=$AK$10),ROW($C:$C)),9,1)</f>
        <v>$I$553:$I$750</v>
      </c>
      <c r="CX4" s="114" t="e">
        <f>ADDRESS(MATCH($AR$10,Standard2!$C:$C,0),9,1)&amp;":"&amp;ADDRESS(LOOKUP(2,1/(Standard2!$C:$C=$AR$10),ROW($C:$C)),9,1)</f>
        <v>#N/A</v>
      </c>
      <c r="CY4" s="108" t="e">
        <f>ADDRESS(MATCH($AS$10,Standard2!$C:$C,0),9,1)&amp;":"&amp;ADDRESS(LOOKUP(2,1/(Standard2!$C:$C=$AS$10),ROW($C:$C)),9,1)</f>
        <v>#N/A</v>
      </c>
      <c r="CZ4" s="114" t="e">
        <f>ADDRESS(MATCH($AT$10,Standard2!$C:$C,0),9,1)&amp;":"&amp;ADDRESS(LOOKUP(2,1/(Standard2!$C:$C=$AT$10),ROW($C:$C)),9,1)</f>
        <v>#N/A</v>
      </c>
      <c r="DA4" s="114" t="str" cm="1">
        <f t="array" ref="DA4">ADDRESS(MATCH($AU$10,Standard2!$C:$C,0),9,1)&amp;":"&amp;ADDRESS(LOOKUP(2,1/(Standard2!$C:$C=$AU$10),ROW($C:$C)),9,1)</f>
        <v>$I$806:$I$813</v>
      </c>
      <c r="DB4" s="114" t="str" cm="1">
        <f t="array" ref="DB4">ADDRESS(MATCH($AV$10,Standard2!$C:$C,0),9,1)&amp;":"&amp;ADDRESS(LOOKUP(2,1/(Standard2!$C:$C=$AV$10),ROW($C:$C)),9,1)</f>
        <v>$I$800:$I$805</v>
      </c>
      <c r="DC4" s="114" t="str" cm="1">
        <f t="array" ref="DC4">ADDRESS(MATCH($AW$10,Standard2!$C:$C,0),9,1)&amp;":"&amp;ADDRESS(LOOKUP(2,1/(Standard2!$C:$C=$AW$10),ROW($C:$C)),9,1)</f>
        <v>$I$888:$I$895</v>
      </c>
      <c r="DD4" s="114" t="str" cm="1">
        <f t="array" ref="DD4">ADDRESS(MATCH($AW$10,Standard2!$C:$C,0),9,1)&amp;":"&amp;ADDRESS(LOOKUP(2,1/(Standard2!$C:$C=$AW$10),ROW($C:$C)),9,1)</f>
        <v>$I$888:$I$895</v>
      </c>
      <c r="DE4" s="114" t="e" cm="1">
        <f t="array" ref="DE4">ADDRESS(MATCH($AY$10,Standard2!$C:$C,0),9,1)&amp;":"&amp;ADDRESS(LOOKUP(2,1/(Standard2!$C:$C=$AY$10),ROW($C:$C)),9,1)</f>
        <v>#N/A</v>
      </c>
      <c r="DF4" s="114" t="e" cm="1">
        <f t="array" ref="DF4">ADDRESS(MATCH($AZ$10,Standard2!$C:$C,0),9,1)&amp;":"&amp;ADDRESS(LOOKUP(2,1/(Standard2!$C:$C=$AZ$10),ROW($C:$C)),9,1)</f>
        <v>#N/A</v>
      </c>
    </row>
    <row r="5" spans="2:115" ht="16.5" x14ac:dyDescent="0.3">
      <c r="R5" s="173" t="s">
        <v>91</v>
      </c>
      <c r="S5" s="139"/>
      <c r="T5" s="140" t="s">
        <v>119</v>
      </c>
      <c r="U5" s="58"/>
      <c r="AE5" s="58"/>
      <c r="AF5" s="58"/>
      <c r="AG5" s="59" t="s">
        <v>121</v>
      </c>
      <c r="AH5" s="107" t="str">
        <f>ADDRESS(MATCH(AH10,Standard4!$C:$C,0),4,1)&amp;":"&amp;ADDRESS(LOOKUP(2,1/(Standard4!$C:$C=AH10),ROW(Standard4!$C:$C)),4,1)</f>
        <v>$D$4:$D$28</v>
      </c>
      <c r="AI5" s="107" t="str">
        <f>ADDRESS(MATCH(AI10,Standard4!$C:$C,0),4,1)&amp;":"&amp;ADDRESS(LOOKUP(2,1/(Standard4!$C:$C=AI10),ROW(Standard4!$C:$C)),4,1)</f>
        <v>$D$80:$D$119</v>
      </c>
      <c r="AJ5" s="107" t="str">
        <f>ADDRESS(MATCH(AJ10,Standard4!$C:$C,0),4,1)&amp;":"&amp;ADDRESS(LOOKUP(2,1/(Standard4!$C:$C=AJ10),ROW(Standard4!$C:$C)),4,1)</f>
        <v>$D$29:$D$58</v>
      </c>
      <c r="AK5" s="107" t="str">
        <f>ADDRESS(MATCH(AK10,Standard4!$C:$C,0),4,1)&amp;":"&amp;ADDRESS(LOOKUP(2,1/(Standard4!$C:$C=AK10),ROW(Standard4!$C:$C)),4,1)</f>
        <v>$D$120:$D$149</v>
      </c>
      <c r="AL5" s="107" t="e">
        <f>ADDRESS(MATCH(AL10,Standard4!$C:$C,0),4,1)&amp;":"&amp;ADDRESS(LOOKUP(2,1/(Standard4!$C:$C=AL10),ROW(Standard4!$C:$C)),4,1)</f>
        <v>#N/A</v>
      </c>
      <c r="AM5" s="107" t="str">
        <f>ADDRESS(MATCH(AM10,Standard4!$C:$C,0),4,1)&amp;":"&amp;ADDRESS(LOOKUP(2,1/(Standard4!$C:$C=AM10),ROW(Standard4!$C:$C)),4,1)</f>
        <v>$D$150:$D$164</v>
      </c>
      <c r="AN5" s="107" t="str">
        <f>ADDRESS(MATCH(AN10,Standard4!$C:$C,0),4,1)&amp;":"&amp;ADDRESS(LOOKUP(2,1/(Standard4!$C:$C=AN10),ROW(Standard4!$C:$C)),4,1)</f>
        <v>$D$165:$D$169</v>
      </c>
      <c r="AO5" s="107" t="str">
        <f>ADDRESS(MATCH(AO10,Standard4!$C:$C,0),4,1)&amp;":"&amp;ADDRESS(LOOKUP(2,1/(Standard4!$C:$C=AO10),ROW(Standard4!$C:$C)),4,1)</f>
        <v>$D$59:$D$64</v>
      </c>
      <c r="AP5" s="107" t="str">
        <f>ADDRESS(MATCH(AP10,Standard4!$C:$C,0),4,1)&amp;":"&amp;ADDRESS(LOOKUP(2,1/(Standard4!$C:$C=AP10),ROW(Standard4!$C:$C)),4,1)</f>
        <v>$D$65:$D$69</v>
      </c>
      <c r="AQ5" s="107" t="str">
        <f>ADDRESS(MATCH(AQ10,Standard4!$C:$C,0),4,1)&amp;":"&amp;ADDRESS(LOOKUP(2,1/(Standard4!$C:$C=AQ10),ROW(Standard4!$C:$C)),4,1)</f>
        <v>$D$70:$D$79</v>
      </c>
      <c r="AR5" s="107" t="e">
        <f>ADDRESS(MATCH(AR10,Standard4!$C:$C,0),4,1)&amp;":"&amp;ADDRESS(LOOKUP(2,1/(Standard4!$C:$C=AR10),ROW(Standard4!$C:$C)),4,1)</f>
        <v>#N/A</v>
      </c>
      <c r="AS5" s="107" t="e">
        <f>ADDRESS(MATCH(AS10,Standard4!$C:$C,0),4,1)&amp;":"&amp;ADDRESS(LOOKUP(2,1/(Standard4!$C:$C=AS10),ROW(Standard4!$C:$C)),4,1)</f>
        <v>#N/A</v>
      </c>
      <c r="AT5" s="107" t="e">
        <f>ADDRESS(MATCH(AT10,Standard4!$C:$C,0),4,1)&amp;":"&amp;ADDRESS(LOOKUP(2,1/(Standard4!$C:$C=AT10),ROW(Standard4!$C:$C)),4,1)</f>
        <v>#N/A</v>
      </c>
      <c r="AU5" s="107" t="e">
        <f>ADDRESS(MATCH(AU10,Standard4!$C:$C,0),4,1)&amp;":"&amp;ADDRESS(LOOKUP(2,1/(Standard4!$C:$C=AU10),ROW(Standard4!$C:$C)),4,1)</f>
        <v>#N/A</v>
      </c>
      <c r="AV5" s="107" t="e">
        <f>ADDRESS(MATCH(AV10,Standard4!$C:$C,0),4,1)&amp;":"&amp;ADDRESS(LOOKUP(2,1/(Standard4!$C:$C=AV10),ROW(Standard4!$C:$C)),4,1)</f>
        <v>#N/A</v>
      </c>
      <c r="AW5" s="107" t="e">
        <f>ADDRESS(MATCH(AW10,Standard4!$C:$C,0),4,1)&amp;":"&amp;ADDRESS(LOOKUP(2,1/(Standard4!$C:$C=AW10),ROW(Standard4!$C:$C)),4,1)</f>
        <v>#N/A</v>
      </c>
      <c r="AX5" s="107" t="e">
        <f>ADDRESS(MATCH(AX10,Standard4!$C:$C,0),4,1)&amp;":"&amp;ADDRESS(LOOKUP(2,1/(Standard4!$C:$C=AX10),ROW(Standard4!$C:$C)),4,1)</f>
        <v>#N/A</v>
      </c>
      <c r="AY5" s="107" t="e">
        <f>ADDRESS(MATCH(AY10,Standard4!$C:$C,0),4,1)&amp;":"&amp;ADDRESS(LOOKUP(2,1/(Standard4!$C:$C=AY10),ROW(Standard4!$C:$C)),4,1)</f>
        <v>#N/A</v>
      </c>
      <c r="AZ5" s="107" t="e">
        <f>ADDRESS(MATCH(AZ10,Standard4!$C:$C,0),4,1)&amp;":"&amp;ADDRESS(LOOKUP(2,1/(Standard4!$C:$C=AZ10),ROW(Standard4!$C:$C)),4,1)</f>
        <v>#N/A</v>
      </c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115"/>
      <c r="CK5" s="115"/>
      <c r="CL5" s="115"/>
      <c r="CM5" s="115"/>
      <c r="CN5" s="115"/>
      <c r="CO5" s="115"/>
      <c r="CU5" s="59" t="s">
        <v>120</v>
      </c>
      <c r="CV5" s="108" t="e">
        <f>ADDRESS(MATCH($AI$10,Standard3!$C:$C,0),9,1)&amp;":"&amp;ADDRESS(LOOKUP(2,1/(Standard3!$C:$C=$AI$10),ROW($C:$C)),9,1)</f>
        <v>#N/A</v>
      </c>
      <c r="CW5" s="108" t="e">
        <f>ADDRESS(MATCH($AK$10,Standard3!$C:$C,0),9,1)&amp;":"&amp;ADDRESS(LOOKUP(2,1/(Standard3!$C:$C=$AK$10),ROW($C:$C)),9,1)</f>
        <v>#N/A</v>
      </c>
      <c r="CX5" s="114" t="e">
        <f>ADDRESS(MATCH($AR$10,Standard3!$C:$C,0),9,1)&amp;":"&amp;ADDRESS(LOOKUP(2,1/(Standard3!$C:$C=$AR$10),ROW($C:$C)),9,1)</f>
        <v>#N/A</v>
      </c>
      <c r="CY5" s="108" t="e">
        <f>ADDRESS(MATCH($AS$10,Standard3!$C:$C,0),9,1)&amp;":"&amp;ADDRESS(LOOKUP(2,1/(Standard3!$C:$C=$AS$10),ROW($C:$C)),9,1)</f>
        <v>#N/A</v>
      </c>
      <c r="CZ5" s="114" t="e">
        <f>ADDRESS(MATCH($AT$10,Standard3!$C:$C,0),9,1)&amp;":"&amp;ADDRESS(LOOKUP(2,1/(Standard3!$C:$C=$AT$10),ROW($C:$C)),9,1)</f>
        <v>#N/A</v>
      </c>
      <c r="DA5" s="114" t="e" cm="1">
        <f t="array" ref="DA5">ADDRESS(MATCH($AU$10,Standard3!$C:$C,0),9,1)&amp;":"&amp;ADDRESS(LOOKUP(2,1/(Standard3!$C:$C=$AU$10),ROW($C:$C)),9,1)</f>
        <v>#N/A</v>
      </c>
      <c r="DB5" s="114" t="e" cm="1">
        <f t="array" ref="DB5">ADDRESS(MATCH($AV$10,Standard3!$C:$C,0),9,1)&amp;":"&amp;ADDRESS(LOOKUP(2,1/(Standard3!$C:$C=$AV$10),ROW($C:$C)),9,1)</f>
        <v>#N/A</v>
      </c>
      <c r="DC5" s="114" t="e" cm="1">
        <f t="array" ref="DC5">ADDRESS(MATCH($AW$10,Standard3!$C:$C,0),9,1)&amp;":"&amp;ADDRESS(LOOKUP(2,1/(Standard3!$C:$C=$AW$10),ROW($C:$C)),9,1)</f>
        <v>#N/A</v>
      </c>
      <c r="DD5" s="114" t="e" cm="1">
        <f t="array" ref="DD5">ADDRESS(MATCH($AW$10,Standard3!$C:$C,0),9,1)&amp;":"&amp;ADDRESS(LOOKUP(2,1/(Standard3!$C:$C=$AW$10),ROW($C:$C)),9,1)</f>
        <v>#N/A</v>
      </c>
      <c r="DE5" s="114" t="e" cm="1">
        <f t="array" ref="DE5">ADDRESS(MATCH($AY$10,Standard3!$C:$C,0),9,1)&amp;":"&amp;ADDRESS(LOOKUP(2,1/(Standard3!$C:$C=$AY$10),ROW($C:$C)),9,1)</f>
        <v>#N/A</v>
      </c>
      <c r="DF5" s="114" t="e" cm="1">
        <f t="array" ref="DF5">ADDRESS(MATCH($AZ$10,Standard3!$C:$C,0),9,1)&amp;":"&amp;ADDRESS(LOOKUP(2,1/(Standard3!$C:$C=$AZ$10),ROW($C:$C)),9,1)</f>
        <v>#N/A</v>
      </c>
    </row>
    <row r="6" spans="2:115" ht="16.5" customHeight="1" x14ac:dyDescent="0.3">
      <c r="S6" s="142"/>
      <c r="T6" s="143" t="s">
        <v>122</v>
      </c>
      <c r="U6" s="58"/>
      <c r="AE6" s="64"/>
      <c r="AF6" s="65"/>
      <c r="AG6" s="71" t="s">
        <v>120</v>
      </c>
      <c r="AH6" s="107" t="e">
        <f>ADDRESS(MATCH(AH10,Standard3!$C:$C,0),4,1)&amp;":"&amp;ADDRESS(LOOKUP(2,1/(Standard3!$C:$C=AH10),ROW(Standard3!$C:$C)),4,1)</f>
        <v>#N/A</v>
      </c>
      <c r="AI6" s="107" t="e">
        <f>ADDRESS(MATCH(AI10,Standard3!$C:$C,0),4,1)&amp;":"&amp;ADDRESS(LOOKUP(2,1/(Standard3!$C:$C=AI10),ROW(Standard3!$C:$C)),4,1)</f>
        <v>#N/A</v>
      </c>
      <c r="AJ6" s="107" t="e">
        <f>ADDRESS(MATCH(AJ10,Standard3!$C:$C,0),4,1)&amp;":"&amp;ADDRESS(LOOKUP(2,1/(Standard3!$C:$C=AJ10),ROW(Standard3!$C:$C)),4,1)</f>
        <v>#N/A</v>
      </c>
      <c r="AK6" s="107" t="e">
        <f>ADDRESS(MATCH(AK10,Standard3!$C:$C,0),4,1)&amp;":"&amp;ADDRESS(LOOKUP(2,1/(Standard3!$C:$C=AK10),ROW(Standard3!$C:$C)),4,1)</f>
        <v>#N/A</v>
      </c>
      <c r="AL6" s="107" t="str">
        <f>ADDRESS(MATCH(AL10,Standard3!$C:$C,0),4,1)&amp;":"&amp;ADDRESS(LOOKUP(2,1/(Standard3!$C:$C=AL10),ROW(Standard3!$C:$C)),4,1)</f>
        <v>$D$39:$D$73</v>
      </c>
      <c r="AM6" s="107" t="e">
        <f>ADDRESS(MATCH(AM10,Standard3!$C:$C,0),4,1)&amp;":"&amp;ADDRESS(LOOKUP(2,1/(Standard3!$C:$C=AM10),ROW(Standard3!$C:$C)),4,1)</f>
        <v>#N/A</v>
      </c>
      <c r="AN6" s="107" t="e">
        <f>ADDRESS(MATCH(AN10,Standard3!$C:$C,0),4,1)&amp;":"&amp;ADDRESS(LOOKUP(2,1/(Standard3!$C:$C=AN10),ROW(Standard3!$C:$C)),4,1)</f>
        <v>#N/A</v>
      </c>
      <c r="AO6" s="107" t="e">
        <f>ADDRESS(MATCH(AO10,Standard3!$C:$C,0),4,1)&amp;":"&amp;ADDRESS(LOOKUP(2,1/(Standard3!$C:$C=AO10),ROW(Standard3!$C:$C)),4,1)</f>
        <v>#N/A</v>
      </c>
      <c r="AP6" s="107" t="e">
        <f>ADDRESS(MATCH(AP10,Standard3!$C:$C,0),4,1)&amp;":"&amp;ADDRESS(LOOKUP(2,1/(Standard3!$C:$C=AP10),ROW(Standard3!$C:$C)),4,1)</f>
        <v>#N/A</v>
      </c>
      <c r="AQ6" s="107" t="e">
        <f>ADDRESS(MATCH(AQ10,Standard3!$C:$C,0),4,1)&amp;":"&amp;ADDRESS(LOOKUP(2,1/(Standard3!$C:$C=AQ10),ROW(Standard3!$C:$C)),4,1)</f>
        <v>#N/A</v>
      </c>
      <c r="AR6" s="107" t="e">
        <f>ADDRESS(MATCH(AR10,Standard3!$C:$C,0),4,1)&amp;":"&amp;ADDRESS(LOOKUP(2,1/(Standard3!$C:$C=AR10),ROW(Standard3!$C:$C)),4,1)</f>
        <v>#N/A</v>
      </c>
      <c r="AS6" s="107" t="e">
        <f>ADDRESS(MATCH(AS10,Standard3!$C:$C,0),4,1)&amp;":"&amp;ADDRESS(LOOKUP(2,1/(Standard3!$C:$C=AS10),ROW(Standard3!$C:$C)),4,1)</f>
        <v>#N/A</v>
      </c>
      <c r="AT6" s="107" t="e">
        <f>ADDRESS(MATCH(AT10,Standard3!$C:$C,0),4,1)&amp;":"&amp;ADDRESS(LOOKUP(2,1/(Standard3!$C:$C=AT10),ROW(Standard3!$C:$C)),4,1)</f>
        <v>#N/A</v>
      </c>
      <c r="AU6" s="107" t="e">
        <f>ADDRESS(MATCH(AU10,Standard3!$C:$C,0),4,1)&amp;":"&amp;ADDRESS(LOOKUP(2,1/(Standard3!$C:$C=AU10),ROW(Standard3!$C:$C)),4,1)</f>
        <v>#N/A</v>
      </c>
      <c r="AV6" s="107" t="e">
        <f>ADDRESS(MATCH(AV10,Standard3!$C:$C,0),4,1)&amp;":"&amp;ADDRESS(LOOKUP(2,1/(Standard3!$C:$C=AV10),ROW(Standard3!$C:$C)),4,1)</f>
        <v>#N/A</v>
      </c>
      <c r="AW6" s="107" t="e">
        <f>ADDRESS(MATCH(AW10,Standard3!$C:$C,0),4,1)&amp;":"&amp;ADDRESS(LOOKUP(2,1/(Standard3!$C:$C=AW10),ROW(Standard3!$C:$C)),4,1)</f>
        <v>#N/A</v>
      </c>
      <c r="AX6" s="107" t="e">
        <f>ADDRESS(MATCH(AX10,Standard3!$C:$C,0),4,1)&amp;":"&amp;ADDRESS(LOOKUP(2,1/(Standard3!$C:$C=AX10),ROW(Standard3!$C:$C)),4,1)</f>
        <v>#N/A</v>
      </c>
      <c r="AY6" s="107" t="e">
        <f>ADDRESS(MATCH(AY10,Standard3!$C:$C,0),4,1)&amp;":"&amp;ADDRESS(LOOKUP(2,1/(Standard3!$C:$C=AY10),ROW(Standard3!$C:$C)),4,1)</f>
        <v>#N/A</v>
      </c>
      <c r="AZ6" s="107" t="e">
        <f>ADDRESS(MATCH(AZ10,Standard3!$C:$C,0),4,1)&amp;":"&amp;ADDRESS(LOOKUP(2,1/(Standard3!$C:$C=AZ10),ROW(Standard3!$C:$C)),4,1)</f>
        <v>#N/A</v>
      </c>
      <c r="BX6" s="67" t="s">
        <v>2066</v>
      </c>
      <c r="BY6" s="132"/>
      <c r="CE6" s="68"/>
      <c r="CF6" s="68"/>
      <c r="CG6" s="68"/>
      <c r="CH6" s="68"/>
      <c r="CI6" s="68"/>
      <c r="CP6" s="69"/>
      <c r="CR6" s="70"/>
      <c r="CU6" s="59" t="s">
        <v>121</v>
      </c>
      <c r="CV6" s="108" t="str">
        <f>ADDRESS(MATCH($AI$10,Standard4!$C:$C,0),9,1)&amp;":"&amp;ADDRESS(LOOKUP(2,1/(Standard4!$C:$C=$AI$10),ROW($C:$C)),9,1)</f>
        <v>$I$80:$I$119</v>
      </c>
      <c r="CW6" s="108" t="str">
        <f>ADDRESS(MATCH($AK$10,Standard4!$C:$C,0),9,1)&amp;":"&amp;ADDRESS(LOOKUP(2,1/(Standard4!$C:$C=$AK$10),ROW($C:$C)),9,1)</f>
        <v>$I$120:$I$149</v>
      </c>
      <c r="CX6" s="114" t="e">
        <f>ADDRESS(MATCH($AR$10,Standard4!$C:$C,0),9,1)&amp;":"&amp;ADDRESS(LOOKUP(2,1/(Standard4!$C:$C=$AR$10),ROW($C:$C)),9,1)</f>
        <v>#N/A</v>
      </c>
      <c r="CY6" s="108" t="e">
        <f>ADDRESS(MATCH($AS$10,Standard4!$C:$C,0),9,1)&amp;":"&amp;ADDRESS(LOOKUP(2,1/(Standard4!$C:$C=$AS$10),ROW($C:$C)),9,1)</f>
        <v>#N/A</v>
      </c>
      <c r="CZ6" s="114" t="e">
        <f>ADDRESS(MATCH($AT$10,Standard4!$C:$C,0),9,1)&amp;":"&amp;ADDRESS(LOOKUP(2,1/(Standard4!$C:$C=$AT$10),ROW($C:$C)),9,1)</f>
        <v>#N/A</v>
      </c>
      <c r="DA6" s="114" t="e" cm="1">
        <f t="array" ref="DA6">ADDRESS(MATCH($AU$10,Standard4!$C:$C,0),9,1)&amp;":"&amp;ADDRESS(LOOKUP(2,1/(Standard4!$C:$C=$AU$10),ROW($C:$C)),9,1)</f>
        <v>#N/A</v>
      </c>
      <c r="DB6" s="114" t="e" cm="1">
        <f t="array" ref="DB6">ADDRESS(MATCH($AV$10,Standard4!$C:$C,0),9,1)&amp;":"&amp;ADDRESS(LOOKUP(2,1/(Standard4!$C:$C=$AV$10),ROW($C:$C)),9,1)</f>
        <v>#N/A</v>
      </c>
      <c r="DC6" s="114" t="e" cm="1">
        <f t="array" ref="DC6">ADDRESS(MATCH($AW$10,Standard4!$C:$C,0),9,1)&amp;":"&amp;ADDRESS(LOOKUP(2,1/(Standard4!$C:$C=$AW$10),ROW($C:$C)),9,1)</f>
        <v>#N/A</v>
      </c>
      <c r="DD6" s="114" t="e" cm="1">
        <f t="array" ref="DD6">ADDRESS(MATCH($AW$10,Standard4!$C:$C,0),9,1)&amp;":"&amp;ADDRESS(LOOKUP(2,1/(Standard4!$C:$C=$AW$10),ROW($C:$C)),9,1)</f>
        <v>#N/A</v>
      </c>
      <c r="DE6" s="114" t="e" cm="1">
        <f t="array" ref="DE6">ADDRESS(MATCH($AY$10,Standard4!$C:$C,0),9,1)&amp;":"&amp;ADDRESS(LOOKUP(2,1/(Standard4!$C:$C=$AY$10),ROW($C:$C)),9,1)</f>
        <v>#N/A</v>
      </c>
      <c r="DF6" s="114" t="e" cm="1">
        <f t="array" ref="DF6">ADDRESS(MATCH($AZ$10,Standard4!$C:$C,0),9,1)&amp;":"&amp;ADDRESS(LOOKUP(2,1/(Standard4!$C:$C=$AZ$10),ROW($C:$C)),9,1)</f>
        <v>#N/A</v>
      </c>
      <c r="DG6" s="153" t="s">
        <v>132</v>
      </c>
      <c r="DI6" s="58" t="s">
        <v>657</v>
      </c>
      <c r="DJ6" s="58" t="s">
        <v>656</v>
      </c>
    </row>
    <row r="7" spans="2:115" ht="17.25" thickBot="1" x14ac:dyDescent="0.35">
      <c r="S7" s="144"/>
      <c r="T7" s="145" t="s">
        <v>125</v>
      </c>
      <c r="U7" s="58"/>
      <c r="AE7" s="63"/>
      <c r="AG7" s="71" t="s">
        <v>116</v>
      </c>
      <c r="AH7" s="107" t="str">
        <f>ADDRESS(MATCH(AH10,Standard2!$C:$C,0),4,1)&amp;":"&amp;ADDRESS(LOOKUP(2,1/(Standard2!$C:$C=AH10),ROW(Standard2!$C:$C)),4,1)</f>
        <v>$D$4:$D$35</v>
      </c>
      <c r="AI7" s="107" t="str">
        <f>ADDRESS(MATCH(AI10,Standard2!$C:$C,0),4,1)&amp;":"&amp;ADDRESS(LOOKUP(2,1/(Standard2!$C:$C=AI10),ROW(Standard2!$C:$C)),4,1)</f>
        <v>$D$156:$D$552</v>
      </c>
      <c r="AJ7" s="107" t="str">
        <f>ADDRESS(MATCH(AJ10,Standard2!$C:$C,0),4,1)&amp;":"&amp;ADDRESS(LOOKUP(2,1/(Standard2!$C:$C=AJ10),ROW(Standard2!$C:$C)),4,1)</f>
        <v>$D$36:$D$95</v>
      </c>
      <c r="AK7" s="107" t="str">
        <f>ADDRESS(MATCH(AK10,Standard2!$C:$C,0),4,1)&amp;":"&amp;ADDRESS(LOOKUP(2,1/(Standard2!$C:$C=AK10),ROW(Standard2!$C:$C)),4,1)</f>
        <v>$D$553:$D$750</v>
      </c>
      <c r="AL7" s="107" t="str">
        <f>ADDRESS(MATCH(AL10,Standard2!$C:$C,0),4,1)&amp;":"&amp;ADDRESS(LOOKUP(2,1/(Standard2!$C:$C=AL10),ROW(Standard2!$C:$C)),4,1)</f>
        <v>$D$96:$D$155</v>
      </c>
      <c r="AM7" s="107" t="e">
        <f>ADDRESS(MATCH(AM10,Standard2!$C:$C,0),4,1)&amp;":"&amp;ADDRESS(LOOKUP(2,1/(Standard2!$C:$C=AM10),ROW(Standard2!$C:$C)),4,1)</f>
        <v>#N/A</v>
      </c>
      <c r="AN7" s="107" t="str">
        <f>ADDRESS(MATCH(AN10,Standard2!$C:$C,0),4,1)&amp;":"&amp;ADDRESS(LOOKUP(2,1/(Standard2!$C:$C=AN10),ROW(Standard2!$C:$C)),4,1)</f>
        <v>$D$751:$D$793</v>
      </c>
      <c r="AO7" s="107" t="e">
        <f>ADDRESS(MATCH(AO10,Standard2!$C:$C,0),4,1)&amp;":"&amp;ADDRESS(LOOKUP(2,1/(Standard2!$C:$C=AO10),ROW(Standard2!$C:$C)),4,1)</f>
        <v>#N/A</v>
      </c>
      <c r="AP7" s="107" t="e">
        <f>ADDRESS(MATCH(AP10,Standard2!$C:$C,0),4,1)&amp;":"&amp;ADDRESS(LOOKUP(2,1/(Standard2!$C:$C=AP10),ROW(Standard2!$C:$C)),4,1)</f>
        <v>#N/A</v>
      </c>
      <c r="AQ7" s="107" t="e">
        <f>ADDRESS(MATCH(AQ10,Standard2!$C:$C,0),4,1)&amp;":"&amp;ADDRESS(LOOKUP(2,1/(Standard2!$C:$C=AQ10),ROW(Standard2!$C:$C)),4,1)</f>
        <v>#N/A</v>
      </c>
      <c r="AR7" s="107" t="e">
        <f>ADDRESS(MATCH(AR10,Standard2!$C:$C,0),4,1)&amp;":"&amp;ADDRESS(LOOKUP(2,1/(Standard2!$C:$C=AR10),ROW(Standard2!$C:$C)),4,1)</f>
        <v>#N/A</v>
      </c>
      <c r="AS7" s="107" t="e">
        <f>ADDRESS(MATCH(AS10,Standard2!$C:$C,0),4,1)&amp;":"&amp;ADDRESS(LOOKUP(2,1/(Standard2!$C:$C=AS10),ROW(Standard2!$C:$C)),4,1)</f>
        <v>#N/A</v>
      </c>
      <c r="AT7" s="107" t="e">
        <f>ADDRESS(MATCH(AT10,Standard2!$C:$C,0),4,1)&amp;":"&amp;ADDRESS(LOOKUP(2,1/(Standard2!$C:$C=AT10),ROW(Standard2!$C:$C)),4,1)</f>
        <v>#N/A</v>
      </c>
      <c r="AU7" s="107" t="str">
        <f>ADDRESS(MATCH(AU10,Standard2!$C:$C,0),4,1)&amp;":"&amp;ADDRESS(LOOKUP(2,1/(Standard2!$C:$C=AU10),ROW(Standard2!$C:$C)),4,1)</f>
        <v>$D$806:$D$813</v>
      </c>
      <c r="AV7" s="107" t="str">
        <f>ADDRESS(MATCH(AV10,Standard2!$C:$C,0),4,1)&amp;":"&amp;ADDRESS(LOOKUP(2,1/(Standard2!$C:$C=AV10),ROW(Standard2!$C:$C)),4,1)</f>
        <v>$D$800:$D$805</v>
      </c>
      <c r="AW7" s="107" t="str">
        <f>ADDRESS(MATCH(AW10,Standard2!$C:$C,0),4,1)&amp;":"&amp;ADDRESS(LOOKUP(2,1/(Standard2!$C:$C=AW10),ROW(Standard2!$C:$C)),4,1)</f>
        <v>$D$888:$D$895</v>
      </c>
      <c r="AX7" s="107" t="str">
        <f>ADDRESS(MATCH(AX10,Standard2!$C:$C,0),4,1)&amp;":"&amp;ADDRESS(LOOKUP(2,1/(Standard2!$C:$C=AX10),ROW(Standard2!$C:$C)),4,1)</f>
        <v>$D$882:$D$887</v>
      </c>
      <c r="AY7" s="107" t="e">
        <f>ADDRESS(MATCH(AY10,Standard2!$C:$C,0),4,1)&amp;":"&amp;ADDRESS(LOOKUP(2,1/(Standard2!$C:$C=AY10),ROW(Standard2!$C:$C)),4,1)</f>
        <v>#N/A</v>
      </c>
      <c r="AZ7" s="107" t="e">
        <f>ADDRESS(MATCH(AZ10,Standard2!$C:$C,0),4,1)&amp;":"&amp;ADDRESS(LOOKUP(2,1/(Standard2!$C:$C=AZ10),ROW(Standard2!$C:$C)),4,1)</f>
        <v>#N/A</v>
      </c>
      <c r="BA7" s="63"/>
      <c r="BB7" s="106" t="s">
        <v>36</v>
      </c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7"/>
      <c r="BW7" s="76" t="s">
        <v>41</v>
      </c>
      <c r="BZ7" s="73"/>
      <c r="CA7" s="74"/>
      <c r="CB7" s="74"/>
      <c r="CC7" s="74"/>
      <c r="CD7" s="75"/>
      <c r="CE7" s="73"/>
      <c r="CF7" s="74"/>
      <c r="CG7" s="74"/>
      <c r="CH7" s="74"/>
      <c r="CI7" s="75"/>
      <c r="CJ7" s="118"/>
      <c r="CK7" s="119"/>
      <c r="CL7" s="119"/>
      <c r="CM7" s="119"/>
      <c r="CN7" s="120"/>
      <c r="CO7" s="121"/>
      <c r="CP7" s="78"/>
      <c r="CQ7" s="79"/>
      <c r="CR7" s="79"/>
      <c r="CS7" s="79"/>
      <c r="CT7" s="80"/>
      <c r="CU7" s="59" t="s">
        <v>119</v>
      </c>
      <c r="CV7" s="108" t="e">
        <f>ADDRESS(MATCH($AI$10,Standard5!$C:$C,0),9,1)&amp;":"&amp;ADDRESS(LOOKUP(2,1/(Standard5!$C:$C=$AI$10),ROW($C:$C)),9,1)</f>
        <v>#N/A</v>
      </c>
      <c r="CW7" s="108" t="e">
        <f>ADDRESS(MATCH($AK$10,Standard5!$C:$C,0),9,1)&amp;":"&amp;ADDRESS(LOOKUP(2,1/(Standard5!$C:$C=$AK$10),ROW($C:$C)),9,1)</f>
        <v>#N/A</v>
      </c>
      <c r="CX7" s="114" t="e">
        <f>ADDRESS(MATCH($AR$10,Standard5!$C:$C,0),9,1)&amp;":"&amp;ADDRESS(LOOKUP(2,1/(Standard5!$C:$C=$AR$10),ROW($C:$C)),9,1)</f>
        <v>#N/A</v>
      </c>
      <c r="CY7" s="108" t="e">
        <f>ADDRESS(MATCH($AS$10,Standard5!$C:$C,0),9,1)&amp;":"&amp;ADDRESS(LOOKUP(2,1/(Standard5!$C:$C=$AS$10),ROW($C:$C)),9,1)</f>
        <v>#N/A</v>
      </c>
      <c r="CZ7" s="114" t="e">
        <f>ADDRESS(MATCH($AT$10,Standard5!$C:$C,0),9,1)&amp;":"&amp;ADDRESS(LOOKUP(2,1/(Standard5!$C:$C=$AT$10),ROW($C:$C)),9,1)</f>
        <v>#N/A</v>
      </c>
      <c r="DA7" s="114" t="e" cm="1">
        <f t="array" ref="DA7">ADDRESS(MATCH($AU$10,Standard5!$C:$C,0),9,1)&amp;":"&amp;ADDRESS(LOOKUP(2,1/(Standard5!$C:$C=$AU$10),ROW($C:$C)),9,1)</f>
        <v>#N/A</v>
      </c>
      <c r="DB7" s="114" t="e" cm="1">
        <f t="array" ref="DB7">ADDRESS(MATCH($AV$10,Standard5!$C:$C,0),9,1)&amp;":"&amp;ADDRESS(LOOKUP(2,1/(Standard5!$C:$C=$AV$10),ROW($C:$C)),9,1)</f>
        <v>#N/A</v>
      </c>
      <c r="DC7" s="114" t="e" cm="1">
        <f t="array" ref="DC7">ADDRESS(MATCH($AW$10,Standard5!$C:$C,0),9,1)&amp;":"&amp;ADDRESS(LOOKUP(2,1/(Standard5!$C:$C=$AW$10),ROW($C:$C)),9,1)</f>
        <v>#N/A</v>
      </c>
      <c r="DD7" s="114" t="e" cm="1">
        <f t="array" ref="DD7">ADDRESS(MATCH($AW$10,Standard5!$C:$C,0),9,1)&amp;":"&amp;ADDRESS(LOOKUP(2,1/(Standard5!$C:$C=$AW$10),ROW($C:$C)),9,1)</f>
        <v>#N/A</v>
      </c>
      <c r="DE7" s="114" t="e" cm="1">
        <f t="array" ref="DE7">ADDRESS(MATCH($AY$10,Standard5!$C:$C,0),9,1)&amp;":"&amp;ADDRESS(LOOKUP(2,1/(Standard5!$C:$C=$AY$10),ROW($C:$C)),9,1)</f>
        <v>#N/A</v>
      </c>
      <c r="DF7" s="114" t="e" cm="1">
        <f t="array" ref="DF7">ADDRESS(MATCH($AZ$10,Standard5!$C:$C,0),9,1)&amp;":"&amp;ADDRESS(LOOKUP(2,1/(Standard5!$C:$C=$AZ$10),ROW($C:$C)),9,1)</f>
        <v>#N/A</v>
      </c>
      <c r="DG7" s="153"/>
      <c r="DI7" s="58" t="s">
        <v>658</v>
      </c>
      <c r="DJ7" s="58" t="s">
        <v>659</v>
      </c>
    </row>
    <row r="8" spans="2:115" ht="16.5" customHeight="1" x14ac:dyDescent="0.3">
      <c r="S8" s="58"/>
      <c r="T8" s="58"/>
      <c r="U8" s="63"/>
      <c r="V8" s="63"/>
      <c r="W8" s="63"/>
      <c r="X8" s="81"/>
      <c r="Y8" s="66"/>
      <c r="Z8" s="63"/>
      <c r="AA8" s="63"/>
      <c r="AB8" s="63"/>
      <c r="AC8" s="63"/>
      <c r="AD8" s="63"/>
      <c r="AE8" s="81"/>
      <c r="AG8" s="71" t="s">
        <v>114</v>
      </c>
      <c r="AH8" s="107" t="str">
        <f>ADDRESS(MATCH(AH10,Standard1!$C:$C,0),4,1)&amp;":"&amp;ADDRESS(LOOKUP(2,1/(Standard1!$C:$C=AH10),ROW(Standard1!$C:$C)),4,1)</f>
        <v>$D$4:$D$40</v>
      </c>
      <c r="AI8" s="107" t="str">
        <f>ADDRESS(MATCH(AI10,Standard1!$C:$C,0),4,1)&amp;":"&amp;ADDRESS(LOOKUP(2,1/(Standard1!$C:$C=AI10),ROW(Standard1!$C:$C)),4,1)</f>
        <v>$D$230:$D$439</v>
      </c>
      <c r="AJ8" s="107" t="str">
        <f>ADDRESS(MATCH(AJ10,Standard1!$C:$C,0),4,1)&amp;":"&amp;ADDRESS(LOOKUP(2,1/(Standard1!$C:$C=AJ10),ROW(Standard1!$C:$C)),4,1)</f>
        <v>$D$41:$D$81</v>
      </c>
      <c r="AK8" s="107" t="str">
        <f>ADDRESS(MATCH(AK10,Standard1!$C:$C,0),4,1)&amp;":"&amp;ADDRESS(LOOKUP(2,1/(Standard1!$C:$C=AK10),ROW(Standard1!$C:$C)),4,1)</f>
        <v>$D$471:$D$735</v>
      </c>
      <c r="AL8" s="107" t="str">
        <f>ADDRESS(MATCH(AL10,Standard1!$C:$C,0),4,1)&amp;":"&amp;ADDRESS(LOOKUP(2,1/(Standard1!$C:$C=AL10),ROW(Standard1!$C:$C)),4,1)</f>
        <v>$D$151:$D$229</v>
      </c>
      <c r="AM8" s="107" t="str">
        <f>ADDRESS(MATCH(AM10,Standard1!$C:$C,0),4,1)&amp;":"&amp;ADDRESS(LOOKUP(2,1/(Standard1!$C:$C=AM10),ROW(Standard1!$C:$C)),4,1)</f>
        <v>$D$961:$D$1030</v>
      </c>
      <c r="AN8" s="107" t="str">
        <f>ADDRESS(MATCH(AN10,Standard1!$C:$C,0),4,1)&amp;":"&amp;ADDRESS(LOOKUP(2,1/(Standard1!$C:$C=AN10),ROW(Standard1!$C:$C)),4,1)</f>
        <v>$D$440:$D$470</v>
      </c>
      <c r="AO8" s="107" t="str">
        <f>ADDRESS(MATCH(AO10,Standard1!$C:$C,0),4,1)&amp;":"&amp;ADDRESS(LOOKUP(2,1/(Standard1!$C:$C=AO10),ROW(Standard1!$C:$C)),4,1)</f>
        <v>$D$82:$D$107</v>
      </c>
      <c r="AP8" s="107" t="str">
        <f>ADDRESS(MATCH(AP10,Standard1!$C:$C,0),4,1)&amp;":"&amp;ADDRESS(LOOKUP(2,1/(Standard1!$C:$C=AP10),ROW(Standard1!$C:$C)),4,1)</f>
        <v>$D$108:$D$129</v>
      </c>
      <c r="AQ8" s="107" t="str">
        <f>ADDRESS(MATCH(AQ10,Standard1!$C:$C,0),4,1)&amp;":"&amp;ADDRESS(LOOKUP(2,1/(Standard1!$C:$C=AQ10),ROW(Standard1!$C:$C)),4,1)</f>
        <v>$D$130:$D$150</v>
      </c>
      <c r="AR8" s="107" t="str">
        <f>ADDRESS(MATCH(AR10,Standard1!$C:$C,0),4,1)&amp;":"&amp;ADDRESS(LOOKUP(2,1/(Standard1!$C:$C=AR10),ROW(Standard1!$C:$C)),4,1)</f>
        <v>$D$736:$D$826</v>
      </c>
      <c r="AS8" s="107" t="str">
        <f>ADDRESS(MATCH(AS10,Standard1!$C:$C,0),4,1)&amp;":"&amp;ADDRESS(LOOKUP(2,1/(Standard1!$C:$C=AS10),ROW(Standard1!$C:$C)),4,1)</f>
        <v>$D$827:$D$891</v>
      </c>
      <c r="AT8" s="107" t="str">
        <f>ADDRESS(MATCH(AT10,Standard1!$C:$C,0),4,1)&amp;":"&amp;ADDRESS(LOOKUP(2,1/(Standard1!$C:$C=AT10),ROW(Standard1!$C:$C)),4,1)</f>
        <v>$D$892:$D$960</v>
      </c>
      <c r="AU8" s="107" t="str">
        <f>ADDRESS(MATCH(AU10,Standard1!$C:$C,0),4,1)&amp;":"&amp;ADDRESS(LOOKUP(2,1/(Standard1!$C:$C=AU10),ROW(Standard1!$C:$C)),4,1)</f>
        <v>$D$1055:$D$1066</v>
      </c>
      <c r="AV8" s="107" t="str">
        <f>ADDRESS(MATCH(AV10,Standard1!$C:$C,0),4,1)&amp;":"&amp;ADDRESS(LOOKUP(2,1/(Standard1!$C:$C=AV10),ROW(Standard1!$C:$C)),4,1)</f>
        <v>$D$1043:$D$1054</v>
      </c>
      <c r="AW8" s="107" t="str">
        <f>ADDRESS(MATCH(AW10,Standard1!$C:$C,0),4,1)&amp;":"&amp;ADDRESS(LOOKUP(2,1/(Standard1!$C:$C=AW10),ROW(Standard1!$C:$C)),4,1)</f>
        <v>$D$1163:$D$1174</v>
      </c>
      <c r="AX8" s="107" t="str">
        <f>ADDRESS(MATCH(AX10,Standard1!$C:$C,0),4,1)&amp;":"&amp;ADDRESS(LOOKUP(2,1/(Standard1!$C:$C=AX10),ROW(Standard1!$C:$C)),4,1)</f>
        <v>$D$1151:$D$1162</v>
      </c>
      <c r="AY8" s="107" t="str">
        <f>ADDRESS(MATCH(AY10,Standard1!$C:$C,0),4,1)&amp;":"&amp;ADDRESS(LOOKUP(2,1/(Standard1!$C:$C=AY10),ROW(Standard1!$C:$C)),4,1)</f>
        <v>$D$1246:$D$1309</v>
      </c>
      <c r="AZ8" s="107" t="str">
        <f>ADDRESS(MATCH(AZ10,Standard1!$C:$C,0),4,1)&amp;":"&amp;ADDRESS(LOOKUP(2,1/(Standard1!$C:$C=AZ10),ROW(Standard1!$C:$C)),4,1)</f>
        <v>$D$1310:$D$1378</v>
      </c>
      <c r="BA8" s="108"/>
      <c r="BB8" s="53" t="s">
        <v>37</v>
      </c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82"/>
      <c r="BW8" s="66" t="s">
        <v>38</v>
      </c>
      <c r="BZ8" s="66"/>
      <c r="CA8" s="63"/>
      <c r="CB8" s="63"/>
      <c r="CC8" s="63"/>
      <c r="CD8" s="81"/>
      <c r="CE8" s="66"/>
      <c r="CF8" s="63"/>
      <c r="CG8" s="63"/>
      <c r="CH8" s="63"/>
      <c r="CI8" s="81"/>
      <c r="CJ8" s="122"/>
      <c r="CK8" s="123"/>
      <c r="CL8" s="123"/>
      <c r="CM8" s="123"/>
      <c r="CN8" s="124"/>
      <c r="CO8" s="125"/>
      <c r="CP8" s="110" t="s">
        <v>129</v>
      </c>
      <c r="CQ8" s="111"/>
      <c r="CR8" s="111"/>
      <c r="CS8" s="84"/>
      <c r="CT8" s="85"/>
      <c r="CU8" s="59" t="s">
        <v>122</v>
      </c>
      <c r="CV8" s="108" t="e">
        <f>ADDRESS(MATCH($AI$10,Standard6!$C:$C,0),9,1)&amp;":"&amp;ADDRESS(LOOKUP(2,1/(Standard6!$C:$C=$AI$10),ROW($C:$C)),9,1)</f>
        <v>#N/A</v>
      </c>
      <c r="CW8" s="108" t="e">
        <f>ADDRESS(MATCH($AK$10,Standard6!$C:$C,0),9,1)&amp;":"&amp;ADDRESS(LOOKUP(2,1/(Standard6!$C:$C=$AK$10),ROW($C:$C)),9,1)</f>
        <v>#N/A</v>
      </c>
      <c r="CX8" s="114" t="e">
        <f>ADDRESS(MATCH($AR$10,Standard6!$C:$C,0),9,1)&amp;":"&amp;ADDRESS(LOOKUP(2,1/(Standard6!$C:$C=$AR$10),ROW($C:$C)),9,1)</f>
        <v>#N/A</v>
      </c>
      <c r="CY8" s="108" t="e">
        <f>ADDRESS(MATCH($AS$10,Standard6!$C:$C,0),9,1)&amp;":"&amp;ADDRESS(LOOKUP(2,1/(Standard6!$C:$C=$AS$10),ROW($C:$C)),9,1)</f>
        <v>#N/A</v>
      </c>
      <c r="CZ8" s="114" t="e">
        <f>ADDRESS(MATCH($AT$10,Standard6!$C:$C,0),9,1)&amp;":"&amp;ADDRESS(LOOKUP(2,1/(Standard6!$C:$C=$AT$10),ROW($C:$C)),9,1)</f>
        <v>#N/A</v>
      </c>
      <c r="DA8" s="114" t="e" cm="1">
        <f t="array" ref="DA8">ADDRESS(MATCH($AU$10,Standard6!$C:$C,0),9,1)&amp;":"&amp;ADDRESS(LOOKUP(2,1/(Standard6!$C:$C=$AU$10),ROW($C:$C)),9,1)</f>
        <v>#N/A</v>
      </c>
      <c r="DB8" s="114" t="e" cm="1">
        <f t="array" ref="DB8">ADDRESS(MATCH($AV$10,Standard6!$C:$C,0),9,1)&amp;":"&amp;ADDRESS(LOOKUP(2,1/(Standard6!$C:$C=$AV$10),ROW($C:$C)),9,1)</f>
        <v>#N/A</v>
      </c>
      <c r="DC8" s="114" t="e" cm="1">
        <f t="array" ref="DC8">ADDRESS(MATCH($AW$10,Standard6!$C:$C,0),9,1)&amp;":"&amp;ADDRESS(LOOKUP(2,1/(Standard6!$C:$C=$AW$10),ROW($C:$C)),9,1)</f>
        <v>#N/A</v>
      </c>
      <c r="DD8" s="114" t="e" cm="1">
        <f t="array" ref="DD8">ADDRESS(MATCH($AW$10,Standard6!$C:$C,0),9,1)&amp;":"&amp;ADDRESS(LOOKUP(2,1/(Standard6!$C:$C=$AW$10),ROW($C:$C)),9,1)</f>
        <v>#N/A</v>
      </c>
      <c r="DE8" s="114" t="e" cm="1">
        <f t="array" ref="DE8">ADDRESS(MATCH($AY$10,Standard6!$C:$C,0),9,1)&amp;":"&amp;ADDRESS(LOOKUP(2,1/(Standard6!$C:$C=$AY$10),ROW($C:$C)),9,1)</f>
        <v>#N/A</v>
      </c>
      <c r="DF8" s="114" t="e" cm="1">
        <f t="array" ref="DF8">ADDRESS(MATCH($AZ$10,Standard6!$C:$C,0),9,1)&amp;":"&amp;ADDRESS(LOOKUP(2,1/(Standard6!$C:$C=$AZ$10),ROW($C:$C)),9,1)</f>
        <v>#N/A</v>
      </c>
      <c r="DG8" s="153"/>
    </row>
    <row r="9" spans="2:115" x14ac:dyDescent="0.25">
      <c r="M9" s="58" t="s">
        <v>2433</v>
      </c>
      <c r="N9" s="58" t="s">
        <v>2431</v>
      </c>
      <c r="S9" s="60"/>
      <c r="T9" s="86" t="s">
        <v>58</v>
      </c>
      <c r="U9" s="63"/>
      <c r="V9" s="63"/>
      <c r="W9" s="63"/>
      <c r="X9" s="81"/>
      <c r="Y9" s="86" t="s">
        <v>100</v>
      </c>
      <c r="Z9" s="63"/>
      <c r="AA9" s="63"/>
      <c r="AB9" s="63"/>
      <c r="AC9" s="63"/>
      <c r="AD9" s="63"/>
      <c r="AE9" s="81"/>
      <c r="AH9" s="86" t="s">
        <v>62</v>
      </c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6" t="s">
        <v>16</v>
      </c>
      <c r="BC9" s="63" t="s">
        <v>16</v>
      </c>
      <c r="BD9" s="63" t="s">
        <v>39</v>
      </c>
      <c r="BE9" s="63" t="s">
        <v>39</v>
      </c>
      <c r="BF9" s="63" t="s">
        <v>18</v>
      </c>
      <c r="BG9" s="63" t="s">
        <v>28</v>
      </c>
      <c r="BH9" s="63" t="s">
        <v>21</v>
      </c>
      <c r="BI9" s="63" t="s">
        <v>39</v>
      </c>
      <c r="BJ9" s="63" t="s">
        <v>39</v>
      </c>
      <c r="BK9" s="63" t="s">
        <v>39</v>
      </c>
      <c r="BL9" s="63" t="s">
        <v>39</v>
      </c>
      <c r="BM9" s="63" t="s">
        <v>39</v>
      </c>
      <c r="BN9" s="63" t="s">
        <v>39</v>
      </c>
      <c r="BO9" s="205" t="s">
        <v>66</v>
      </c>
      <c r="BP9" s="205" t="s">
        <v>66</v>
      </c>
      <c r="BQ9" s="205" t="s">
        <v>69</v>
      </c>
      <c r="BR9" s="205" t="s">
        <v>69</v>
      </c>
      <c r="BS9" s="63" t="s">
        <v>2192</v>
      </c>
      <c r="BT9" s="63" t="s">
        <v>2192</v>
      </c>
      <c r="BU9" s="63"/>
      <c r="BV9" s="83"/>
      <c r="BW9" s="66"/>
      <c r="BX9" s="55"/>
      <c r="BY9" s="87"/>
      <c r="BZ9" s="88" t="s">
        <v>59</v>
      </c>
      <c r="CA9" s="63"/>
      <c r="CB9" s="63"/>
      <c r="CC9" s="63"/>
      <c r="CD9" s="81"/>
      <c r="CE9" s="88" t="s">
        <v>60</v>
      </c>
      <c r="CF9" s="63"/>
      <c r="CG9" s="63"/>
      <c r="CH9" s="63"/>
      <c r="CI9" s="81"/>
      <c r="CJ9" s="126" t="s">
        <v>61</v>
      </c>
      <c r="CK9" s="123"/>
      <c r="CL9" s="123"/>
      <c r="CM9" s="123"/>
      <c r="CN9" s="124"/>
      <c r="CO9" s="125"/>
      <c r="CP9" s="110" t="s">
        <v>130</v>
      </c>
      <c r="CQ9" s="111"/>
      <c r="CR9" s="111"/>
      <c r="CS9" s="84"/>
      <c r="CT9" s="85"/>
      <c r="CU9" s="63"/>
      <c r="CY9" s="84"/>
      <c r="DG9" s="153"/>
      <c r="DI9" s="58" t="s">
        <v>662</v>
      </c>
    </row>
    <row r="10" spans="2:115" x14ac:dyDescent="0.25">
      <c r="N10" s="58" t="s">
        <v>2432</v>
      </c>
      <c r="O10" s="58" t="s">
        <v>2432</v>
      </c>
      <c r="Q10" s="65" t="s">
        <v>134</v>
      </c>
      <c r="R10" s="58" t="s">
        <v>124</v>
      </c>
      <c r="S10" s="59" t="s">
        <v>56</v>
      </c>
      <c r="T10" s="89" t="s">
        <v>30</v>
      </c>
      <c r="U10" s="54" t="s">
        <v>94</v>
      </c>
      <c r="V10" s="90" t="s">
        <v>32</v>
      </c>
      <c r="W10" s="90" t="s">
        <v>33</v>
      </c>
      <c r="X10" s="91" t="s">
        <v>32</v>
      </c>
      <c r="Y10" s="52" t="s">
        <v>34</v>
      </c>
      <c r="Z10" s="54" t="s">
        <v>34</v>
      </c>
      <c r="AA10" s="53" t="s">
        <v>34</v>
      </c>
      <c r="AB10" s="53" t="s">
        <v>34</v>
      </c>
      <c r="AC10" s="53" t="s">
        <v>34</v>
      </c>
      <c r="AD10" s="53" t="s">
        <v>34</v>
      </c>
      <c r="AE10" s="92" t="s">
        <v>35</v>
      </c>
      <c r="AF10" s="65" t="s">
        <v>40</v>
      </c>
      <c r="AG10" s="93" t="s">
        <v>95</v>
      </c>
      <c r="AH10" s="52" t="s">
        <v>13</v>
      </c>
      <c r="AI10" s="53" t="s">
        <v>19</v>
      </c>
      <c r="AJ10" s="53" t="s">
        <v>101</v>
      </c>
      <c r="AK10" s="53" t="s">
        <v>102</v>
      </c>
      <c r="AL10" s="53" t="s">
        <v>17</v>
      </c>
      <c r="AM10" s="53" t="s">
        <v>25</v>
      </c>
      <c r="AN10" s="53" t="s">
        <v>29</v>
      </c>
      <c r="AO10" s="53" t="s">
        <v>687</v>
      </c>
      <c r="AP10" s="53" t="s">
        <v>688</v>
      </c>
      <c r="AQ10" s="53" t="s">
        <v>689</v>
      </c>
      <c r="AR10" s="53" t="s">
        <v>690</v>
      </c>
      <c r="AS10" s="53" t="s">
        <v>691</v>
      </c>
      <c r="AT10" s="53" t="s">
        <v>692</v>
      </c>
      <c r="AU10" s="206" t="s">
        <v>1815</v>
      </c>
      <c r="AV10" s="206" t="s">
        <v>1816</v>
      </c>
      <c r="AW10" s="53" t="s">
        <v>1740</v>
      </c>
      <c r="AX10" s="53" t="s">
        <v>1729</v>
      </c>
      <c r="AY10" s="53" t="s">
        <v>2068</v>
      </c>
      <c r="AZ10" s="53" t="s">
        <v>2128</v>
      </c>
      <c r="BA10" s="53"/>
      <c r="BB10" s="52" t="str">
        <f t="shared" ref="BB10:BN10" si="0">AH10</f>
        <v>DCV</v>
      </c>
      <c r="BC10" s="53" t="str">
        <f t="shared" si="0"/>
        <v>ACV</v>
      </c>
      <c r="BD10" s="53" t="str">
        <f t="shared" si="0"/>
        <v>DCA</v>
      </c>
      <c r="BE10" s="53" t="str">
        <f t="shared" si="0"/>
        <v>ACA</v>
      </c>
      <c r="BF10" s="53" t="str">
        <f t="shared" si="0"/>
        <v>Resistance</v>
      </c>
      <c r="BG10" s="53" t="str">
        <f t="shared" si="0"/>
        <v>Capacitance</v>
      </c>
      <c r="BH10" s="53" t="str">
        <f t="shared" si="0"/>
        <v>Frequency</v>
      </c>
      <c r="BI10" s="53" t="str">
        <f t="shared" si="0"/>
        <v>DCA 10 TURN</v>
      </c>
      <c r="BJ10" s="53" t="str">
        <f t="shared" si="0"/>
        <v>DCA 20 TURN</v>
      </c>
      <c r="BK10" s="53" t="str">
        <f t="shared" si="0"/>
        <v>DCA 50 TURN</v>
      </c>
      <c r="BL10" s="53" t="str">
        <f t="shared" si="0"/>
        <v>ACA 10 TURN</v>
      </c>
      <c r="BM10" s="53" t="str">
        <f t="shared" si="0"/>
        <v>ACA 20 TURN</v>
      </c>
      <c r="BN10" s="53" t="str">
        <f t="shared" si="0"/>
        <v>ACA 50 TURN</v>
      </c>
      <c r="BO10" s="206" t="s">
        <v>1815</v>
      </c>
      <c r="BP10" s="206" t="s">
        <v>1816</v>
      </c>
      <c r="BQ10" s="53" t="s">
        <v>1740</v>
      </c>
      <c r="BR10" s="53" t="s">
        <v>1729</v>
      </c>
      <c r="BS10" s="53" t="s">
        <v>2068</v>
      </c>
      <c r="BT10" s="53" t="s">
        <v>2128</v>
      </c>
      <c r="BU10" s="53"/>
      <c r="BV10" s="92" t="s">
        <v>97</v>
      </c>
      <c r="BW10" s="89" t="s">
        <v>21</v>
      </c>
      <c r="BX10" s="54" t="s">
        <v>95</v>
      </c>
      <c r="BY10" s="92" t="s">
        <v>96</v>
      </c>
      <c r="BZ10" s="52" t="s">
        <v>42</v>
      </c>
      <c r="CA10" s="53" t="s">
        <v>10</v>
      </c>
      <c r="CB10" s="53" t="s">
        <v>43</v>
      </c>
      <c r="CC10" s="53" t="s">
        <v>44</v>
      </c>
      <c r="CD10" s="94" t="s">
        <v>45</v>
      </c>
      <c r="CE10" s="95" t="s">
        <v>46</v>
      </c>
      <c r="CF10" s="90" t="s">
        <v>47</v>
      </c>
      <c r="CG10" s="90" t="s">
        <v>48</v>
      </c>
      <c r="CH10" s="90" t="s">
        <v>49</v>
      </c>
      <c r="CI10" s="91" t="s">
        <v>50</v>
      </c>
      <c r="CJ10" s="127" t="s">
        <v>51</v>
      </c>
      <c r="CK10" s="128" t="s">
        <v>52</v>
      </c>
      <c r="CL10" s="128" t="s">
        <v>53</v>
      </c>
      <c r="CM10" s="128" t="s">
        <v>54</v>
      </c>
      <c r="CN10" s="129" t="s">
        <v>55</v>
      </c>
      <c r="CO10" s="130" t="s">
        <v>57</v>
      </c>
      <c r="CP10" s="52" t="s">
        <v>92</v>
      </c>
      <c r="CQ10" s="53" t="s">
        <v>93</v>
      </c>
      <c r="CR10" s="54" t="s">
        <v>77</v>
      </c>
      <c r="CS10" s="96"/>
      <c r="CT10" s="97"/>
      <c r="CU10" s="65" t="s">
        <v>107</v>
      </c>
      <c r="CV10" s="59" t="str">
        <f>BC10</f>
        <v>ACV</v>
      </c>
      <c r="CW10" s="59" t="str">
        <f>BE10</f>
        <v>ACA</v>
      </c>
      <c r="CX10" s="67" t="str">
        <f>BL10</f>
        <v>ACA 10 TURN</v>
      </c>
      <c r="CY10" s="67" t="str">
        <f>BM10</f>
        <v>ACA 20 TURN</v>
      </c>
      <c r="CZ10" s="67" t="str">
        <f>BN10</f>
        <v>ACA 50 TURN</v>
      </c>
      <c r="DA10" s="206" t="s">
        <v>1815</v>
      </c>
      <c r="DB10" s="206" t="s">
        <v>1816</v>
      </c>
      <c r="DC10" s="53" t="s">
        <v>1740</v>
      </c>
      <c r="DD10" s="53" t="s">
        <v>1729</v>
      </c>
      <c r="DE10" s="63" t="s">
        <v>2068</v>
      </c>
      <c r="DF10" s="63" t="s">
        <v>2128</v>
      </c>
      <c r="DG10" s="153"/>
      <c r="DI10" s="58" t="s">
        <v>92</v>
      </c>
      <c r="DJ10" s="58" t="s">
        <v>661</v>
      </c>
      <c r="DK10" s="58" t="s">
        <v>660</v>
      </c>
    </row>
    <row r="11" spans="2:115" x14ac:dyDescent="0.25">
      <c r="M11" s="58">
        <f>Worksheet!W6</f>
        <v>0</v>
      </c>
      <c r="N11" s="58">
        <f ca="1">IF(O11="*",0,O11*(1/CD11))</f>
        <v>0</v>
      </c>
      <c r="O11" s="213" t="str">
        <f t="shared" ref="O11:O75" ca="1" si="1">IFERROR(CONCATENATE((ROUND(MAX((SQRT(((((STDEV(CJ11:CN11))/SQRT(5))*2.87/2)^2)+(((CB11+(AG11*(CC11)))*0.5)^2))*2),BZ11+(CA11*AG11)),2-(1+INT(LOG10(ABS(MAX((SQRT(((((STDEV(CJ11:CN11))/SQRT(5))*2.87/2)^2)+(((CB11+(AG11*(CC11)))*0.5)^2))*2),BZ11+(CA11*AG11)))))))),),"*")</f>
        <v>*</v>
      </c>
      <c r="P11" s="60"/>
      <c r="Q11" s="59" t="e">
        <f ca="1">CONCATENATE(AE11,CR11,AF11,BY11)</f>
        <v>#N/A</v>
      </c>
      <c r="R11" s="58" t="str">
        <f>IF(Worksheet!J6=$S$2,$S$2,IF(Worksheet!J6=$S$3,$S$3,$S$1))</f>
        <v>5502A</v>
      </c>
      <c r="S11" s="60" t="str">
        <f ca="1">IFERROR(CONCATENATE((ROUND(MAX((SQRT(((((STDEV(CJ11:CN11))/SQRT(5))*2.87/2)^2)+(((CB11+(AG11*(CC11)))*0.5)^2))*2),BZ11+(CA11*AG11)),2-(1+INT(LOG10(ABS(MAX((SQRT(((((STDEV(CJ11:CN11))/SQRT(5))*2.87/2)^2)+(((CB11+(AG11*(CC11)))*0.5)^2))*2),BZ11+(CA11*AG11))))))))," ",CO11),"*")</f>
        <v>*</v>
      </c>
      <c r="T11" s="55" t="e">
        <f>CR11</f>
        <v>#N/A</v>
      </c>
      <c r="U11" s="62">
        <f>IF(Worksheet!T6="%",ABS(Worksheet!AA6),ABS(Worksheet!V6))</f>
        <v>0</v>
      </c>
      <c r="V11" s="155">
        <f>IF(Worksheet!T6="%",Worksheet!AB6,Worksheet!T6)</f>
        <v>0</v>
      </c>
      <c r="W11" s="61" t="str">
        <f>IF(Worksheet!T6="%","",IF(Worksheet!AA6&lt;&gt;"",Worksheet!AA6,""))</f>
        <v/>
      </c>
      <c r="X11" s="61" t="str">
        <f>IF(Worksheet!T6="%","",IF(Worksheet!AB6&lt;&gt;"",Worksheet!AB6,""))</f>
        <v/>
      </c>
      <c r="Y11" s="63" t="str">
        <f>IF(OR(LEFT(RIGHT(V11,2),1)="°",LEFT(RIGHT(V11,2),1)="Ω",LEFT(RIGHT(V11,2),1)=Z11),"",LEFT(RIGHT(V11,2),1))</f>
        <v/>
      </c>
      <c r="Z11" s="63" t="str">
        <f t="shared" ref="Z11:Z44" si="2">IF(RIGHT(V11,1)="Ω","O",IF(RIGHT(V11,2)="°F","FD",IF(RIGHT(V11,2)="°C","CD",RIGHT(V11,1))))</f>
        <v>0</v>
      </c>
      <c r="AA11" s="63" t="str">
        <f>IF(X11&lt;&gt;"","AC","DC")</f>
        <v>DC</v>
      </c>
      <c r="AB11" s="63" t="str">
        <f t="shared" ref="AB11:AB44" si="3">IF(OR(Z11="CD",Z11="FD",Z11="O",Z11="F"),CONCATENATE(Z11,X11),CONCATENATE(AA11,Z11))</f>
        <v>DC0</v>
      </c>
      <c r="AC11" s="63" t="str">
        <f>IF(Worksheet!I6&lt;&gt;"",Worksheet!I6,"")</f>
        <v/>
      </c>
      <c r="AD11" s="63" t="str">
        <f t="shared" ref="AD11:AD43" si="4">IF(RIGHT(AB11,2)="f","Capacitance",IF(RIGHT(AB11,1)="Z","Frequency",IF(RIGHT(AB11,1)="O","Resistance",IF(AND(RIGHT(AB11,1)="A",AC11&lt;&gt;""),CONCATENATE(AB11,$R$5,AC11,$R$5,"TURN"),""))))</f>
        <v/>
      </c>
      <c r="AE11" s="134" t="str">
        <f>IF(AD11&lt;&gt;"",AD11,AB11)</f>
        <v>DC0</v>
      </c>
      <c r="AF11" s="135" t="e">
        <f>HLOOKUP(AE11,$AH$10:BA11,COUNTIF($AE$7:AE11,"&lt;&gt;"&amp;""),FALSE)</f>
        <v>#N/A</v>
      </c>
      <c r="AG11" s="71" t="e">
        <f>U11*BV11</f>
        <v>#N/A</v>
      </c>
      <c r="AH11" s="102" t="e">
        <f ca="1">VLOOKUP($AG11,INDIRECT(CONCATENATE($CS11,"!",VLOOKUP($CS11,$AG$3:AH$8,AH$2,FALSE))),1,TRUE)</f>
        <v>#N/A</v>
      </c>
      <c r="AI11" s="102" t="e">
        <f ca="1">VLOOKUP($AG11,INDIRECT(CONCATENATE($CS11,"!",VLOOKUP($CS11,$AG$3:AI$8,AI$2,FALSE))),1,TRUE)</f>
        <v>#N/A</v>
      </c>
      <c r="AJ11" s="102" t="e">
        <f ca="1">VLOOKUP($AG11,INDIRECT(CONCATENATE($CS11,"!",VLOOKUP($CS11,$AG$3:AJ$8,AJ$2,FALSE))),1,TRUE)</f>
        <v>#N/A</v>
      </c>
      <c r="AK11" s="102" t="e">
        <f ca="1">VLOOKUP($AG11,INDIRECT(CONCATENATE($CS11,"!",VLOOKUP($CS11,$AG$3:AK$8,AK$2,FALSE))),1,TRUE)</f>
        <v>#N/A</v>
      </c>
      <c r="AL11" s="102" t="e">
        <f ca="1">VLOOKUP($AG11,INDIRECT(CONCATENATE($CS11,"!",VLOOKUP($CS11,$AG$3:AL$8,AL$2,FALSE))),1,TRUE)</f>
        <v>#N/A</v>
      </c>
      <c r="AM11" s="102" t="e">
        <f ca="1">VLOOKUP($AG11,INDIRECT(CONCATENATE($CS11,"!",VLOOKUP($CS11,$AG$3:AM$8,AM$2,FALSE))),1,TRUE)</f>
        <v>#N/A</v>
      </c>
      <c r="AN11" s="102" t="e">
        <f ca="1">VLOOKUP($AG11,INDIRECT(CONCATENATE($CS11,"!",VLOOKUP($CS11,$AG$3:AN$8,AN$2,FALSE))),1,TRUE)</f>
        <v>#N/A</v>
      </c>
      <c r="AO11" s="102" t="e">
        <f ca="1">VLOOKUP($AG11,INDIRECT(CONCATENATE($CS11,"!",VLOOKUP($CS11,$AG$3:AO$8,AO$2,FALSE))),1,TRUE)</f>
        <v>#N/A</v>
      </c>
      <c r="AP11" s="102" t="e">
        <f ca="1">VLOOKUP($AG11,INDIRECT(CONCATENATE($CS11,"!",VLOOKUP($CS11,$AG$3:AP$8,AP$2,FALSE))),1,TRUE)</f>
        <v>#N/A</v>
      </c>
      <c r="AQ11" s="102" t="e">
        <f ca="1">VLOOKUP($AG11,INDIRECT(CONCATENATE($CS11,"!",VLOOKUP($CS11,$AG$3:AQ$8,AQ$2,FALSE))),1,TRUE)</f>
        <v>#N/A</v>
      </c>
      <c r="AR11" s="102" t="e">
        <f ca="1">VLOOKUP($AG11,INDIRECT(CONCATENATE($CS11,"!",VLOOKUP($CS11,$AG$3:AR$8,AR$2,FALSE))),1,TRUE)</f>
        <v>#N/A</v>
      </c>
      <c r="AS11" s="102" t="e">
        <f ca="1">VLOOKUP($AG11,INDIRECT(CONCATENATE($CS11,"!",VLOOKUP($CS11,$AG$3:AS$8,AS$2,FALSE))),1,TRUE)</f>
        <v>#N/A</v>
      </c>
      <c r="AT11" s="102" t="e">
        <f ca="1">VLOOKUP($AG11,INDIRECT(CONCATENATE($CS11,"!",VLOOKUP($CS11,$AG$3:AT$8,AT$2,FALSE))),1,TRUE)</f>
        <v>#N/A</v>
      </c>
      <c r="AU11" s="102" t="e">
        <f ca="1">VLOOKUP($AG11,INDIRECT(CONCATENATE($CS11,"!",VLOOKUP($CS11,$AG$3:AU$8,AU$2,FALSE))),1,TRUE)</f>
        <v>#N/A</v>
      </c>
      <c r="AV11" s="102" t="e">
        <f ca="1">VLOOKUP($AG11,INDIRECT(CONCATENATE($CS11,"!",VLOOKUP($CS11,$AG$3:AV$8,AV$2,FALSE))),1,TRUE)</f>
        <v>#N/A</v>
      </c>
      <c r="AW11" s="102" t="e">
        <f ca="1">VLOOKUP($AG11,INDIRECT(CONCATENATE($CS11,"!",VLOOKUP($CS11,$AG$3:AW$8,AW$2,FALSE))),1,TRUE)</f>
        <v>#N/A</v>
      </c>
      <c r="AX11" s="102" t="e">
        <f ca="1">VLOOKUP($AG11,INDIRECT(CONCATENATE($CS11,"!",VLOOKUP($CS11,$AG$3:AX$8,AX$2,FALSE))),1,TRUE)</f>
        <v>#N/A</v>
      </c>
      <c r="AY11" s="102" t="e">
        <f ca="1">VLOOKUP($AG11,INDIRECT(CONCATENATE($CS11,"!",VLOOKUP($CS11,$AG$3:AY$8,AY$2,FALSE))),1,TRUE)</f>
        <v>#N/A</v>
      </c>
      <c r="AZ11" s="102" t="e">
        <f ca="1">VLOOKUP($AG11,INDIRECT(CONCATENATE($CS11,"!",VLOOKUP($CS11,$AG$3:AZ$8,AZ$2,FALSE))),1,TRUE)</f>
        <v>#N/A</v>
      </c>
      <c r="BA11" s="102"/>
      <c r="BB11" s="66">
        <f>IF($V11="mV",0.001,IF($V11="µV",0.000001,IF($V11="kV",1000,1)))</f>
        <v>1</v>
      </c>
      <c r="BC11" s="59">
        <f>IF($V11="mV",0.001,IF($V11="µV",0.000001,IF($V11="kV",1000,1)))</f>
        <v>1</v>
      </c>
      <c r="BD11" s="59">
        <f>IF($V11="mA",0.001,IF($V11="µA",0.000001,IF($V11="kA",1000,1)))</f>
        <v>1</v>
      </c>
      <c r="BE11" s="59">
        <f>IF($V11="mA",0.001,IF($V11="µA",0.000001,IF($V11="kA",1000,1)))</f>
        <v>1</v>
      </c>
      <c r="BF11" s="59">
        <f>IF(CONCATENATE($Y11,$Z11)="O",0.001,IF(EXACT(CONCATENATE($Y11,$Z11),"mO")=TRUE,0.000001,IF(EXACT(CONCATENATE($Y11,$Z11),"MO")=TRUE,1000,1)))</f>
        <v>1</v>
      </c>
      <c r="BG11" s="59">
        <f>IF($V11="µF",0.001,IF($V11="nF",0.000001,IF($V11="pF",0.000000001,1)))</f>
        <v>1</v>
      </c>
      <c r="BH11" s="59">
        <f>IF($V11="Hz",0.001,IF($V11="mHz",0.000001,IF($V11="MHz",1000,IF($V11="µHz",0.000000001,1))))</f>
        <v>1</v>
      </c>
      <c r="BI11" s="59">
        <f t="shared" ref="BI11:BR26" si="5">IF($V11="mA",0.001,IF($V11="µA",0.000001,IF($V11="kA",1000,1)))</f>
        <v>1</v>
      </c>
      <c r="BJ11" s="59">
        <f t="shared" si="5"/>
        <v>1</v>
      </c>
      <c r="BK11" s="59">
        <f t="shared" si="5"/>
        <v>1</v>
      </c>
      <c r="BL11" s="59">
        <f t="shared" si="5"/>
        <v>1</v>
      </c>
      <c r="BM11" s="59">
        <f t="shared" si="5"/>
        <v>1</v>
      </c>
      <c r="BN11" s="59">
        <f t="shared" si="5"/>
        <v>1</v>
      </c>
      <c r="BO11" s="59">
        <f t="shared" si="5"/>
        <v>1</v>
      </c>
      <c r="BP11" s="59">
        <f t="shared" si="5"/>
        <v>1</v>
      </c>
      <c r="BQ11" s="59">
        <f t="shared" si="5"/>
        <v>1</v>
      </c>
      <c r="BR11" s="59">
        <f t="shared" si="5"/>
        <v>1</v>
      </c>
      <c r="BS11" s="59">
        <f>IF($V11="µW",0.000001,IF($V11="mW",0.001,IF($V11="kW",1000,1)))</f>
        <v>1</v>
      </c>
      <c r="BT11" s="59">
        <f>IF($V11="µW",0.000001,IF($V11="mW",0.001,IF($V11="kW",1000,1)))</f>
        <v>1</v>
      </c>
      <c r="BV11" s="67" t="e">
        <f>HLOOKUP(AE11,$BB$10:BU11,COUNTIF($AE$7:AE11,"&lt;&gt;"&amp;""),FALSE)</f>
        <v>#N/A</v>
      </c>
      <c r="BW11" s="59">
        <f>IF($X11="Hz",0.001,IF(EXACT("mHz",$X11)=TRUE,0.000001,IF(EXACT("MHz",$X11)=TRUE,1000,IF($X11="µHz",0.000000001,1))))</f>
        <v>1</v>
      </c>
      <c r="BX11" s="67" t="str">
        <f>IF(W11&lt;&gt;"",BW11*W11,"")</f>
        <v/>
      </c>
      <c r="BY11" s="136" t="str">
        <f ca="1">IF(OR(AE11=$BC$10,AE11=$BE$10,AE11=$BL$10,AE11=$BM$10,AE11=$BN$10),VLOOKUP(BX11,INDIRECT(CONCATENATE(CS11,"!",HLOOKUP(AE11,$CV$10:CZ11,DG11,FALSE))),1,TRUE),"")</f>
        <v/>
      </c>
      <c r="BZ11" s="102" t="e">
        <f ca="1">VLOOKUP(Q11,INDIRECT(CONCATENATE(CS11,"!",$CU11)),11,FALSE)</f>
        <v>#N/A</v>
      </c>
      <c r="CA11" s="102" t="e">
        <f ca="1">VLOOKUP(Q11,INDIRECT(CONCATENATE(CS11,"!",$CU11)),12,FALSE)</f>
        <v>#N/A</v>
      </c>
      <c r="CB11" s="102" t="e">
        <f ca="1">VLOOKUP(Q11,INDIRECT(CONCATENATE(CS11,"!",$CU11)),13,FALSE)</f>
        <v>#N/A</v>
      </c>
      <c r="CC11" s="102" t="e">
        <f ca="1">VLOOKUP(Q11,INDIRECT(CONCATENATE(CS11,"!",$CU11)),14,FALSE)</f>
        <v>#N/A</v>
      </c>
      <c r="CD11" s="102" t="e">
        <f ca="1">DI11/DJ11</f>
        <v>#VALUE!</v>
      </c>
      <c r="CE11" s="68">
        <f>Worksheet!L6</f>
        <v>0</v>
      </c>
      <c r="CF11" s="68">
        <f>Worksheet!M6</f>
        <v>0</v>
      </c>
      <c r="CG11" s="68">
        <f>Worksheet!N6</f>
        <v>0</v>
      </c>
      <c r="CH11" s="68">
        <f>Worksheet!O6</f>
        <v>0</v>
      </c>
      <c r="CI11" s="68">
        <f>Worksheet!P6</f>
        <v>0</v>
      </c>
      <c r="CJ11" s="154" t="e">
        <f ca="1">CE11*$CD11</f>
        <v>#VALUE!</v>
      </c>
      <c r="CK11" s="154" t="e">
        <f ca="1">CF11*$CD11</f>
        <v>#VALUE!</v>
      </c>
      <c r="CL11" s="154" t="e">
        <f ca="1">CG11*$CD11</f>
        <v>#VALUE!</v>
      </c>
      <c r="CM11" s="154" t="e">
        <f ca="1">CH11*$CD11</f>
        <v>#VALUE!</v>
      </c>
      <c r="CN11" s="154" t="e">
        <f ca="1">CI11*$CD11</f>
        <v>#VALUE!</v>
      </c>
      <c r="CO11" s="131" t="e">
        <f ca="1">VLOOKUP(Q11,INDIRECT(CONCATENATE(CS11,"!",$CU11)),7,FALSE)</f>
        <v>#N/A</v>
      </c>
      <c r="CP11" s="103">
        <f>Worksheet!R6</f>
        <v>0</v>
      </c>
      <c r="CQ11" s="58" t="str">
        <f>CONCATENATE(LEFT(CP11,LEN(CP11)-1),1)</f>
        <v>1</v>
      </c>
      <c r="CR11" s="133" t="e">
        <f>VALUE(CQ11)*BV11</f>
        <v>#N/A</v>
      </c>
      <c r="CS11" s="58" t="str">
        <f>VLOOKUP($R11,$S$1:$T$7,2,FALSE)</f>
        <v>Standard1</v>
      </c>
      <c r="CU11" s="112" t="str">
        <f ca="1">ADDRESS(4,2,1)&amp;":"&amp;ADDRESS(COUNTIF(INDIRECT(CONCATENATE(CS11,"!","C:C")),"&lt;&gt;"&amp;""),16,1)</f>
        <v>$B$4:$P$1376</v>
      </c>
      <c r="CV11" s="102" t="str">
        <f>VLOOKUP($CS11,$CU$3:CV$8,2,FALSE)</f>
        <v>$I$230:$I$439</v>
      </c>
      <c r="CW11" s="102" t="str">
        <f>VLOOKUP($CS11,$CU$3:CW$8,3,FALSE)</f>
        <v>$I$471:$I$735</v>
      </c>
      <c r="CX11" s="102" t="str">
        <f>VLOOKUP($CS11,$CU$3:CX$8,4,FALSE)</f>
        <v>$I$736:$I$826</v>
      </c>
      <c r="CY11" s="102" t="str">
        <f>VLOOKUP($CS11,$CU$3:CY$8,5,FALSE)</f>
        <v>$I$827:$I$891</v>
      </c>
      <c r="CZ11" s="102" t="str">
        <f>VLOOKUP($CS11,$CU$3:CZ$8,6,FALSE)</f>
        <v>$I$892:$I$960</v>
      </c>
      <c r="DA11" s="102" t="str">
        <f>VLOOKUP($CS11,$CU$3:DA$8,7,FALSE)</f>
        <v>$I$1055:$I$1066</v>
      </c>
      <c r="DB11" s="102" t="str">
        <f>VLOOKUP($CS11,$CU$3:DB$8,8,FALSE)</f>
        <v>$I$1043:$I$1054</v>
      </c>
      <c r="DC11" s="102" t="str">
        <f>VLOOKUP($CS11,$CU$3:DC$8,8,FALSE)</f>
        <v>$I$1043:$I$1054</v>
      </c>
      <c r="DD11" s="102" t="str">
        <f>VLOOKUP($CS11,$CU$3:DD$8,8,FALSE)</f>
        <v>$I$1043:$I$1054</v>
      </c>
      <c r="DE11" s="102" t="str">
        <f>VLOOKUP($CS11,$CU$3:DE$8,8,FALSE)</f>
        <v>$I$1043:$I$1054</v>
      </c>
      <c r="DF11" s="102" t="str">
        <f>VLOOKUP($CS11,$CU$3:DF$8,8,FALSE)</f>
        <v>$I$1043:$I$1054</v>
      </c>
      <c r="DG11" s="58">
        <f>COUNTIF($CV$10:CV11,"&lt;&gt;"&amp;"")</f>
        <v>2</v>
      </c>
      <c r="DI11" s="58" t="str">
        <f t="shared" ref="DI11:DI49" si="6">IF(LEFT(V11,1)="p",0.000000000001,IF(LEFT(V11)="n",0.000000001,IF(LEFT(V11,1)="µ",0.000001,IF(EXACT(LEFT(V11),"m")=TRUE,0.001,IF(OR(V11="V",V11="A",V11="Ω",V11="O",V11="Hz",V11="F",V11="DGC",V11="DGF",V11="°F",V11="°C"),1,IF(EXACT(LEFT(V11,1),"k")=TRUE,1000,IF(EXACT(LEFT(V11,1),"M")=TRUE,1000000,"")))))))</f>
        <v/>
      </c>
      <c r="DJ11" s="58" t="e">
        <f t="shared" ref="DJ11:DJ47" ca="1" si="7">IF(LEFT(CO11,1)="p",0.000000000001,IF(LEFT(CO11,1)="n",0.000000001,IF(LEFT(CO11,1)="µ",0.000001,IF(EXACT(LEFT(CO11,1),"m")=TRUE,0.001,IF(OR(CO11="V",CO11="A",CO11="Ω",CO11="Hz",CO11="F",CO11="°F",CO11="°C",CO11="WDC",CO11="WAC"),1,IF(LEFT(CO11,1)="k",1000,IF(EXACT(LEFT(CO11,1),"M")=TRUE,1000000,"ERROR")))))))</f>
        <v>#N/A</v>
      </c>
    </row>
    <row r="12" spans="2:115" x14ac:dyDescent="0.25">
      <c r="M12" s="58">
        <f>Worksheet!W7</f>
        <v>0</v>
      </c>
      <c r="N12" s="58">
        <f t="shared" ref="N12:N75" ca="1" si="8">IF(O12="*",0,O12*(1/CD12))</f>
        <v>0</v>
      </c>
      <c r="O12" s="213" t="str">
        <f t="shared" ca="1" si="1"/>
        <v>*</v>
      </c>
      <c r="Q12" s="59" t="e">
        <f t="shared" ref="Q12:Q22" ca="1" si="9">CONCATENATE(AE12,CR12,AF12,BY12)</f>
        <v>#N/A</v>
      </c>
      <c r="R12" s="58" t="str">
        <f>IF(Worksheet!J7=$S$2,$S$2,IF(Worksheet!J7=$S$3,$S$3,$S$1))</f>
        <v>5502A</v>
      </c>
      <c r="S12" s="60" t="str">
        <f t="shared" ref="S12:S74" ca="1" si="10">IFERROR(CONCATENATE((ROUND(MAX((SQRT(((((STDEV(CJ12:CN12))/SQRT(5))*2.87/2)^2)+(((CB12+(AG12*(CC12)))*0.5)^2))*2),BZ12+(CA12*AG12)),2-(1+INT(LOG10(ABS(MAX((SQRT(((((STDEV(CJ12:CN12))/SQRT(5))*2.87/2)^2)+(((CB12+(AG12*(CC12)))*0.5)^2))*2),BZ12+(CA12*AG12))))))))," ",CO12),"*")</f>
        <v>*</v>
      </c>
      <c r="T12" s="55" t="e">
        <f t="shared" ref="T12:T22" si="11">CR12</f>
        <v>#N/A</v>
      </c>
      <c r="U12" s="62">
        <f>IF(Worksheet!T7="%",ABS(Worksheet!AA7),ABS(Worksheet!V7))</f>
        <v>0</v>
      </c>
      <c r="V12" s="155">
        <f>IF(Worksheet!T7="%",Worksheet!AB7,Worksheet!T7)</f>
        <v>0</v>
      </c>
      <c r="W12" s="61" t="str">
        <f>IF(Worksheet!T7="%","",IF(Worksheet!AA7&lt;&gt;"",Worksheet!AA7,""))</f>
        <v/>
      </c>
      <c r="X12" s="61" t="str">
        <f>IF(Worksheet!T7="%","",IF(Worksheet!AB7&lt;&gt;"",Worksheet!AB7,""))</f>
        <v/>
      </c>
      <c r="Y12" s="63" t="str">
        <f t="shared" ref="Y12:Y22" si="12">IF(OR(LEFT(RIGHT(V12,2),1)="°",LEFT(RIGHT(V12,2),1)="Ω",LEFT(RIGHT(V12,2),1)=Z12),"",LEFT(RIGHT(V12,2),1))</f>
        <v/>
      </c>
      <c r="Z12" s="63" t="str">
        <f t="shared" si="2"/>
        <v>0</v>
      </c>
      <c r="AA12" s="63" t="str">
        <f t="shared" ref="AA12:AA22" si="13">IF(X12&lt;&gt;"","AC","DC")</f>
        <v>DC</v>
      </c>
      <c r="AB12" s="63" t="str">
        <f t="shared" si="3"/>
        <v>DC0</v>
      </c>
      <c r="AC12" s="63" t="str">
        <f>IF(Worksheet!I7&lt;&gt;"",Worksheet!I7,"")</f>
        <v/>
      </c>
      <c r="AD12" s="63" t="str">
        <f t="shared" si="4"/>
        <v/>
      </c>
      <c r="AE12" s="134" t="str">
        <f t="shared" ref="AE12:AE49" si="14">IF(AD12&lt;&gt;"",AD12,AB12)</f>
        <v>DC0</v>
      </c>
      <c r="AF12" s="135" t="e">
        <f>HLOOKUP(AE12,$AH$10:BA12,COUNTIF($AE$7:AE12,"&lt;&gt;"&amp;""),FALSE)</f>
        <v>#N/A</v>
      </c>
      <c r="AG12" s="71" t="e">
        <f t="shared" ref="AG12:AG22" si="15">U12*BV12</f>
        <v>#N/A</v>
      </c>
      <c r="AH12" s="102" t="e">
        <f ca="1">VLOOKUP($AG12,INDIRECT(CONCATENATE($CS12,"!",VLOOKUP($CS12,$AG$3:AH$8,AH$2,FALSE))),1,TRUE)</f>
        <v>#N/A</v>
      </c>
      <c r="AI12" s="102" t="e">
        <f ca="1">VLOOKUP($AG12,INDIRECT(CONCATENATE($CS12,"!",VLOOKUP($CS12,$AG$3:AI$8,AI$2,FALSE))),1,TRUE)</f>
        <v>#N/A</v>
      </c>
      <c r="AJ12" s="102" t="e">
        <f ca="1">VLOOKUP($AG12,INDIRECT(CONCATENATE($CS12,"!",VLOOKUP($CS12,$AG$3:AJ$8,AJ$2,FALSE))),1,TRUE)</f>
        <v>#N/A</v>
      </c>
      <c r="AK12" s="102" t="e">
        <f ca="1">VLOOKUP($AG12,INDIRECT(CONCATENATE($CS12,"!",VLOOKUP($CS12,$AG$3:AK$8,AK$2,FALSE))),1,TRUE)</f>
        <v>#N/A</v>
      </c>
      <c r="AL12" s="102" t="e">
        <f ca="1">VLOOKUP($AG12,INDIRECT(CONCATENATE($CS12,"!",VLOOKUP($CS12,$AG$3:AL$8,AL$2,FALSE))),1,TRUE)</f>
        <v>#N/A</v>
      </c>
      <c r="AM12" s="102" t="e">
        <f ca="1">VLOOKUP($AG12,INDIRECT(CONCATENATE($CS12,"!",VLOOKUP($CS12,$AG$3:AM$8,AM$2,FALSE))),1,TRUE)</f>
        <v>#N/A</v>
      </c>
      <c r="AN12" s="102" t="e">
        <f ca="1">VLOOKUP($AG12,INDIRECT(CONCATENATE($CS12,"!",VLOOKUP($CS12,$AG$3:AN$8,AN$2,FALSE))),1,TRUE)</f>
        <v>#N/A</v>
      </c>
      <c r="AO12" s="102" t="e">
        <f ca="1">VLOOKUP($AG12,INDIRECT(CONCATENATE($CS12,"!",VLOOKUP($CS12,$AG$3:AO$8,AO$2,FALSE))),1,TRUE)</f>
        <v>#N/A</v>
      </c>
      <c r="AP12" s="102" t="e">
        <f ca="1">VLOOKUP($AG12,INDIRECT(CONCATENATE($CS12,"!",VLOOKUP($CS12,$AG$3:AP$8,AP$2,FALSE))),1,TRUE)</f>
        <v>#N/A</v>
      </c>
      <c r="AQ12" s="102" t="e">
        <f ca="1">VLOOKUP($AG12,INDIRECT(CONCATENATE($CS12,"!",VLOOKUP($CS12,$AG$3:AQ$8,AQ$2,FALSE))),1,TRUE)</f>
        <v>#N/A</v>
      </c>
      <c r="AR12" s="102" t="e">
        <f ca="1">VLOOKUP($AG12,INDIRECT(CONCATENATE($CS12,"!",VLOOKUP($CS12,$AG$3:AR$8,AR$2,FALSE))),1,TRUE)</f>
        <v>#N/A</v>
      </c>
      <c r="AS12" s="102" t="e">
        <f ca="1">VLOOKUP($AG12,INDIRECT(CONCATENATE($CS12,"!",VLOOKUP($CS12,$AG$3:AS$8,AS$2,FALSE))),1,TRUE)</f>
        <v>#N/A</v>
      </c>
      <c r="AT12" s="102" t="e">
        <f ca="1">VLOOKUP($AG12,INDIRECT(CONCATENATE($CS12,"!",VLOOKUP($CS12,$AG$3:AT$8,AT$2,FALSE))),1,TRUE)</f>
        <v>#N/A</v>
      </c>
      <c r="AU12" s="102" t="e">
        <f ca="1">VLOOKUP($AG12,INDIRECT(CONCATENATE($CS12,"!",VLOOKUP($CS12,$AG$3:AU$8,AU$2,FALSE))),1,TRUE)</f>
        <v>#N/A</v>
      </c>
      <c r="AV12" s="102" t="e">
        <f ca="1">VLOOKUP($AG12,INDIRECT(CONCATENATE($CS12,"!",VLOOKUP($CS12,$AG$3:AV$8,AV$2,FALSE))),1,TRUE)</f>
        <v>#N/A</v>
      </c>
      <c r="AW12" s="102" t="e">
        <f ca="1">VLOOKUP($AG12,INDIRECT(CONCATENATE($CS12,"!",VLOOKUP($CS12,$AG$3:AW$8,AW$2,FALSE))),1,TRUE)</f>
        <v>#N/A</v>
      </c>
      <c r="AX12" s="102" t="e">
        <f ca="1">VLOOKUP($AG12,INDIRECT(CONCATENATE($CS12,"!",VLOOKUP($CS12,$AG$3:AX$8,AX$2,FALSE))),1,TRUE)</f>
        <v>#N/A</v>
      </c>
      <c r="AY12" s="102" t="e">
        <f ca="1">VLOOKUP($AG12,INDIRECT(CONCATENATE($CS12,"!",VLOOKUP($CS12,$AG$3:AY$8,AY$2,FALSE))),1,TRUE)</f>
        <v>#N/A</v>
      </c>
      <c r="AZ12" s="102" t="e">
        <f ca="1">VLOOKUP($AG12,INDIRECT(CONCATENATE($CS12,"!",VLOOKUP($CS12,$AG$3:AZ$8,AZ$2,FALSE))),1,TRUE)</f>
        <v>#N/A</v>
      </c>
      <c r="BA12" s="102"/>
      <c r="BB12" s="66">
        <f t="shared" ref="BB12:BC27" si="16">IF($V12="mV",0.001,IF($V12="µV",0.000001,IF($V12="kV",1000,1)))</f>
        <v>1</v>
      </c>
      <c r="BC12" s="59">
        <f t="shared" si="16"/>
        <v>1</v>
      </c>
      <c r="BD12" s="59">
        <f t="shared" ref="BD12:BE27" si="17">IF($V12="mA",0.001,IF($V12="µA",0.000001,IF($V12="kA",1000,1)))</f>
        <v>1</v>
      </c>
      <c r="BE12" s="59">
        <f t="shared" si="17"/>
        <v>1</v>
      </c>
      <c r="BF12" s="59">
        <f t="shared" ref="BF12:BF75" si="18">IF(CONCATENATE($Y12,$Z12)="O",0.001,IF(EXACT(CONCATENATE($Y12,$Z12),"mO")=TRUE,0.000001,IF(EXACT(CONCATENATE($Y12,$Z12),"MO")=TRUE,1000,1)))</f>
        <v>1</v>
      </c>
      <c r="BG12" s="59">
        <f t="shared" ref="BG12:BG75" si="19">IF($V12="µF",0.001,IF($V12="nF",0.000001,IF($V12="pF",0.000000001,1)))</f>
        <v>1</v>
      </c>
      <c r="BH12" s="59">
        <f t="shared" ref="BH12:BH75" si="20">IF($V12="Hz",0.001,IF($V12="mHz",0.000001,IF($V12="MHz",1000,IF($V12="µHz",0.000000001,1))))</f>
        <v>1</v>
      </c>
      <c r="BI12" s="59">
        <f t="shared" si="5"/>
        <v>1</v>
      </c>
      <c r="BJ12" s="59">
        <f t="shared" si="5"/>
        <v>1</v>
      </c>
      <c r="BK12" s="59">
        <f t="shared" si="5"/>
        <v>1</v>
      </c>
      <c r="BL12" s="59">
        <f t="shared" si="5"/>
        <v>1</v>
      </c>
      <c r="BM12" s="59">
        <f t="shared" si="5"/>
        <v>1</v>
      </c>
      <c r="BN12" s="59">
        <f t="shared" si="5"/>
        <v>1</v>
      </c>
      <c r="BO12" s="59">
        <f t="shared" si="5"/>
        <v>1</v>
      </c>
      <c r="BP12" s="59">
        <f t="shared" si="5"/>
        <v>1</v>
      </c>
      <c r="BQ12" s="59">
        <f t="shared" si="5"/>
        <v>1</v>
      </c>
      <c r="BR12" s="59">
        <f t="shared" si="5"/>
        <v>1</v>
      </c>
      <c r="BS12" s="59">
        <f t="shared" ref="BS12:BT43" si="21">IF($V12="µW",0.000001,IF($V12="mW",0.001,IF($V12="kW",1000,1)))</f>
        <v>1</v>
      </c>
      <c r="BT12" s="59">
        <f t="shared" si="21"/>
        <v>1</v>
      </c>
      <c r="BV12" s="67" t="e">
        <f>HLOOKUP(AE12,$BB$10:BU12,COUNTIF($AE$7:AE12,"&lt;&gt;"&amp;""),FALSE)</f>
        <v>#N/A</v>
      </c>
      <c r="BW12" s="59">
        <f t="shared" ref="BW12:BW75" si="22">IF($X12="Hz",0.001,IF(EXACT("mHz",$X12)=TRUE,0.000001,IF(EXACT("MHz",$X12)=TRUE,1000,IF($X12="µHz",0.000000001,1))))</f>
        <v>1</v>
      </c>
      <c r="BX12" s="67" t="str">
        <f>IF(W12&lt;&gt;"",BW12*W12,"")</f>
        <v/>
      </c>
      <c r="BY12" s="136" t="str">
        <f ca="1">IF(OR(AE12=$BC$10,AE12=$BE$10,AE12=$BL$10,AE12=$BM$10,AE12=$BN$10),VLOOKUP(BX12,INDIRECT(CONCATENATE(CS12,"!",HLOOKUP(AE12,$CV$10:CZ12,DG12,FALSE))),1,TRUE),"")</f>
        <v/>
      </c>
      <c r="BZ12" s="102" t="e">
        <f t="shared" ref="BZ12:BZ49" ca="1" si="23">VLOOKUP(Q12,INDIRECT(CONCATENATE(CS12,"!",$CU12)),11,FALSE)</f>
        <v>#N/A</v>
      </c>
      <c r="CA12" s="102" t="e">
        <f t="shared" ref="CA12:CA49" ca="1" si="24">VLOOKUP(Q12,INDIRECT(CONCATENATE(CS12,"!",$CU12)),12,FALSE)</f>
        <v>#N/A</v>
      </c>
      <c r="CB12" s="102" t="e">
        <f t="shared" ref="CB12:CB49" ca="1" si="25">VLOOKUP(Q12,INDIRECT(CONCATENATE(CS12,"!",$CU12)),13,FALSE)</f>
        <v>#N/A</v>
      </c>
      <c r="CC12" s="102" t="e">
        <f t="shared" ref="CC12:CC49" ca="1" si="26">VLOOKUP(Q12,INDIRECT(CONCATENATE(CS12,"!",$CU12)),14,FALSE)</f>
        <v>#N/A</v>
      </c>
      <c r="CD12" s="102" t="e">
        <f t="shared" ref="CD12:CD49" ca="1" si="27">DI12/DJ12</f>
        <v>#VALUE!</v>
      </c>
      <c r="CE12" s="68">
        <f>Worksheet!L7</f>
        <v>0</v>
      </c>
      <c r="CF12" s="68">
        <f>Worksheet!M7</f>
        <v>0</v>
      </c>
      <c r="CG12" s="68">
        <f>Worksheet!N7</f>
        <v>0</v>
      </c>
      <c r="CH12" s="68">
        <f>Worksheet!O7</f>
        <v>0</v>
      </c>
      <c r="CI12" s="68">
        <f>Worksheet!P7</f>
        <v>0</v>
      </c>
      <c r="CJ12" s="154" t="e">
        <f t="shared" ref="CJ12:CJ49" ca="1" si="28">CE12*$CD12</f>
        <v>#VALUE!</v>
      </c>
      <c r="CK12" s="154" t="e">
        <f t="shared" ref="CK12:CK49" ca="1" si="29">CF12*$CD12</f>
        <v>#VALUE!</v>
      </c>
      <c r="CL12" s="154" t="e">
        <f t="shared" ref="CL12:CL49" ca="1" si="30">CG12*$CD12</f>
        <v>#VALUE!</v>
      </c>
      <c r="CM12" s="154" t="e">
        <f t="shared" ref="CM12:CM49" ca="1" si="31">CH12*$CD12</f>
        <v>#VALUE!</v>
      </c>
      <c r="CN12" s="154" t="e">
        <f t="shared" ref="CN12:CN49" ca="1" si="32">CI12*$CD12</f>
        <v>#VALUE!</v>
      </c>
      <c r="CO12" s="131" t="e">
        <f t="shared" ref="CO12:CO22" ca="1" si="33">VLOOKUP(Q12,INDIRECT(CONCATENATE(CS12,"!",$CU12)),7,FALSE)</f>
        <v>#N/A</v>
      </c>
      <c r="CP12" s="103">
        <f>Worksheet!R7</f>
        <v>0</v>
      </c>
      <c r="CQ12" s="58" t="str">
        <f t="shared" ref="CQ12:CQ49" si="34">CONCATENATE(LEFT(CP12,LEN(CP12)-1),1)</f>
        <v>1</v>
      </c>
      <c r="CR12" s="133" t="e">
        <f t="shared" ref="CR12:CR22" si="35">VALUE(CQ12)*BV12</f>
        <v>#N/A</v>
      </c>
      <c r="CS12" s="58" t="str">
        <f t="shared" ref="CS12:CS75" si="36">VLOOKUP($R12,$S$1:$T$7,2,FALSE)</f>
        <v>Standard1</v>
      </c>
      <c r="CU12" s="112" t="str">
        <f t="shared" ref="CU12:CU22" ca="1" si="37">ADDRESS(4,2,1)&amp;":"&amp;ADDRESS(COUNTIF(INDIRECT(CONCATENATE(CS12,"!","C:C")),"&lt;&gt;"&amp;""),16,1)</f>
        <v>$B$4:$P$1376</v>
      </c>
      <c r="CV12" s="102" t="str">
        <f>VLOOKUP($CS12,$CU$3:CV$8,2,FALSE)</f>
        <v>$I$230:$I$439</v>
      </c>
      <c r="CW12" s="102" t="str">
        <f>VLOOKUP($CS12,$CU$3:CW$8,3,FALSE)</f>
        <v>$I$471:$I$735</v>
      </c>
      <c r="CX12" s="102" t="str">
        <f>VLOOKUP($CS12,$CU$3:CX$8,4,FALSE)</f>
        <v>$I$736:$I$826</v>
      </c>
      <c r="CY12" s="102" t="str">
        <f>VLOOKUP($CS12,$CU$3:CY$8,5,FALSE)</f>
        <v>$I$827:$I$891</v>
      </c>
      <c r="CZ12" s="102" t="str">
        <f>VLOOKUP($CS12,$CU$3:CZ$8,6,FALSE)</f>
        <v>$I$892:$I$960</v>
      </c>
      <c r="DA12" s="102" t="str">
        <f>VLOOKUP($CS12,$CU$3:DA$8,7,FALSE)</f>
        <v>$I$1055:$I$1066</v>
      </c>
      <c r="DB12" s="102" t="str">
        <f>VLOOKUP($CS12,$CU$3:DB$8,8,FALSE)</f>
        <v>$I$1043:$I$1054</v>
      </c>
      <c r="DC12" s="102" t="str">
        <f>VLOOKUP($CS12,$CU$3:DC$8,8,FALSE)</f>
        <v>$I$1043:$I$1054</v>
      </c>
      <c r="DD12" s="102" t="str">
        <f>VLOOKUP($CS12,$CU$3:DD$8,8,FALSE)</f>
        <v>$I$1043:$I$1054</v>
      </c>
      <c r="DE12" s="102" t="str">
        <f>VLOOKUP($CS12,$CU$3:DE$8,8,FALSE)</f>
        <v>$I$1043:$I$1054</v>
      </c>
      <c r="DF12" s="102" t="str">
        <f>VLOOKUP($CS12,$CU$3:DF$8,8,FALSE)</f>
        <v>$I$1043:$I$1054</v>
      </c>
      <c r="DG12" s="58">
        <f>COUNTIF($CV$10:CV12,"&lt;&gt;"&amp;"")</f>
        <v>3</v>
      </c>
      <c r="DI12" s="58" t="str">
        <f t="shared" si="6"/>
        <v/>
      </c>
      <c r="DJ12" s="58" t="e">
        <f t="shared" ca="1" si="7"/>
        <v>#N/A</v>
      </c>
    </row>
    <row r="13" spans="2:115" x14ac:dyDescent="0.25">
      <c r="M13" s="58">
        <f>Worksheet!W8</f>
        <v>0</v>
      </c>
      <c r="N13" s="58">
        <f t="shared" ca="1" si="8"/>
        <v>0</v>
      </c>
      <c r="O13" s="213" t="str">
        <f t="shared" ca="1" si="1"/>
        <v>*</v>
      </c>
      <c r="Q13" s="59" t="e">
        <f t="shared" ca="1" si="9"/>
        <v>#N/A</v>
      </c>
      <c r="R13" s="58" t="str">
        <f>IF(Worksheet!J8=$S$2,$S$2,IF(Worksheet!J8=$S$3,$S$3,$S$1))</f>
        <v>5502A</v>
      </c>
      <c r="S13" s="60" t="str">
        <f t="shared" ca="1" si="10"/>
        <v>*</v>
      </c>
      <c r="T13" s="55" t="e">
        <f t="shared" si="11"/>
        <v>#N/A</v>
      </c>
      <c r="U13" s="62">
        <f>IF(Worksheet!T8="%",ABS(Worksheet!AA8),ABS(Worksheet!V8))</f>
        <v>0</v>
      </c>
      <c r="V13" s="155">
        <f>IF(Worksheet!T8="%",Worksheet!AB8,Worksheet!T8)</f>
        <v>0</v>
      </c>
      <c r="W13" s="61" t="str">
        <f>IF(Worksheet!T8="%","",IF(Worksheet!AA8&lt;&gt;"",Worksheet!AA8,""))</f>
        <v/>
      </c>
      <c r="X13" s="61" t="str">
        <f>IF(Worksheet!T8="%","",IF(Worksheet!AB8&lt;&gt;"",Worksheet!AB8,""))</f>
        <v/>
      </c>
      <c r="Y13" s="63" t="str">
        <f t="shared" si="12"/>
        <v/>
      </c>
      <c r="Z13" s="63" t="str">
        <f t="shared" si="2"/>
        <v>0</v>
      </c>
      <c r="AA13" s="63" t="str">
        <f t="shared" si="13"/>
        <v>DC</v>
      </c>
      <c r="AB13" s="63" t="str">
        <f t="shared" si="3"/>
        <v>DC0</v>
      </c>
      <c r="AC13" s="63" t="str">
        <f>IF(Worksheet!I8&lt;&gt;"",Worksheet!I8,"")</f>
        <v/>
      </c>
      <c r="AD13" s="63" t="str">
        <f t="shared" si="4"/>
        <v/>
      </c>
      <c r="AE13" s="134" t="str">
        <f t="shared" si="14"/>
        <v>DC0</v>
      </c>
      <c r="AF13" s="135" t="e">
        <f>HLOOKUP(AE13,$AH$10:BA13,COUNTIF($AE$7:AE13,"&lt;&gt;"&amp;""),FALSE)</f>
        <v>#N/A</v>
      </c>
      <c r="AG13" s="71" t="e">
        <f t="shared" si="15"/>
        <v>#N/A</v>
      </c>
      <c r="AH13" s="102" t="e">
        <f ca="1">VLOOKUP($AG13,INDIRECT(CONCATENATE($CS13,"!",VLOOKUP($CS13,$AG$3:AH$8,AH$2,FALSE))),1,TRUE)</f>
        <v>#N/A</v>
      </c>
      <c r="AI13" s="102" t="e">
        <f ca="1">VLOOKUP($AG13,INDIRECT(CONCATENATE($CS13,"!",VLOOKUP($CS13,$AG$3:AI$8,AI$2,FALSE))),1,TRUE)</f>
        <v>#N/A</v>
      </c>
      <c r="AJ13" s="102" t="e">
        <f ca="1">VLOOKUP($AG13,INDIRECT(CONCATENATE($CS13,"!",VLOOKUP($CS13,$AG$3:AJ$8,AJ$2,FALSE))),1,TRUE)</f>
        <v>#N/A</v>
      </c>
      <c r="AK13" s="102" t="e">
        <f ca="1">VLOOKUP($AG13,INDIRECT(CONCATENATE($CS13,"!",VLOOKUP($CS13,$AG$3:AK$8,AK$2,FALSE))),1,TRUE)</f>
        <v>#N/A</v>
      </c>
      <c r="AL13" s="102" t="e">
        <f ca="1">VLOOKUP($AG13,INDIRECT(CONCATENATE($CS13,"!",VLOOKUP($CS13,$AG$3:AL$8,AL$2,FALSE))),1,TRUE)</f>
        <v>#N/A</v>
      </c>
      <c r="AM13" s="102" t="e">
        <f ca="1">VLOOKUP($AG13,INDIRECT(CONCATENATE($CS13,"!",VLOOKUP($CS13,$AG$3:AM$8,AM$2,FALSE))),1,TRUE)</f>
        <v>#N/A</v>
      </c>
      <c r="AN13" s="102" t="e">
        <f ca="1">VLOOKUP($AG13,INDIRECT(CONCATENATE($CS13,"!",VLOOKUP($CS13,$AG$3:AN$8,AN$2,FALSE))),1,TRUE)</f>
        <v>#N/A</v>
      </c>
      <c r="AO13" s="102" t="e">
        <f ca="1">VLOOKUP($AG13,INDIRECT(CONCATENATE($CS13,"!",VLOOKUP($CS13,$AG$3:AO$8,AO$2,FALSE))),1,TRUE)</f>
        <v>#N/A</v>
      </c>
      <c r="AP13" s="102" t="e">
        <f ca="1">VLOOKUP($AG13,INDIRECT(CONCATENATE($CS13,"!",VLOOKUP($CS13,$AG$3:AP$8,AP$2,FALSE))),1,TRUE)</f>
        <v>#N/A</v>
      </c>
      <c r="AQ13" s="102" t="e">
        <f ca="1">VLOOKUP($AG13,INDIRECT(CONCATENATE($CS13,"!",VLOOKUP($CS13,$AG$3:AQ$8,AQ$2,FALSE))),1,TRUE)</f>
        <v>#N/A</v>
      </c>
      <c r="AR13" s="102" t="e">
        <f ca="1">VLOOKUP($AG13,INDIRECT(CONCATENATE($CS13,"!",VLOOKUP($CS13,$AG$3:AR$8,AR$2,FALSE))),1,TRUE)</f>
        <v>#N/A</v>
      </c>
      <c r="AS13" s="102" t="e">
        <f ca="1">VLOOKUP($AG13,INDIRECT(CONCATENATE($CS13,"!",VLOOKUP($CS13,$AG$3:AS$8,AS$2,FALSE))),1,TRUE)</f>
        <v>#N/A</v>
      </c>
      <c r="AT13" s="102" t="e">
        <f ca="1">VLOOKUP($AG13,INDIRECT(CONCATENATE($CS13,"!",VLOOKUP($CS13,$AG$3:AT$8,AT$2,FALSE))),1,TRUE)</f>
        <v>#N/A</v>
      </c>
      <c r="AU13" s="102" t="e">
        <f ca="1">VLOOKUP($AG13,INDIRECT(CONCATENATE($CS13,"!",VLOOKUP($CS13,$AG$3:AU$8,AU$2,FALSE))),1,TRUE)</f>
        <v>#N/A</v>
      </c>
      <c r="AV13" s="102" t="e">
        <f ca="1">VLOOKUP($AG13,INDIRECT(CONCATENATE($CS13,"!",VLOOKUP($CS13,$AG$3:AV$8,AV$2,FALSE))),1,TRUE)</f>
        <v>#N/A</v>
      </c>
      <c r="AW13" s="102" t="e">
        <f ca="1">VLOOKUP($AG13,INDIRECT(CONCATENATE($CS13,"!",VLOOKUP($CS13,$AG$3:AW$8,AW$2,FALSE))),1,TRUE)</f>
        <v>#N/A</v>
      </c>
      <c r="AX13" s="102" t="e">
        <f ca="1">VLOOKUP($AG13,INDIRECT(CONCATENATE($CS13,"!",VLOOKUP($CS13,$AG$3:AX$8,AX$2,FALSE))),1,TRUE)</f>
        <v>#N/A</v>
      </c>
      <c r="AY13" s="102" t="e">
        <f ca="1">VLOOKUP($AG13,INDIRECT(CONCATENATE($CS13,"!",VLOOKUP($CS13,$AG$3:AY$8,AY$2,FALSE))),1,TRUE)</f>
        <v>#N/A</v>
      </c>
      <c r="AZ13" s="102" t="e">
        <f ca="1">VLOOKUP($AG13,INDIRECT(CONCATENATE($CS13,"!",VLOOKUP($CS13,$AG$3:AZ$8,AZ$2,FALSE))),1,TRUE)</f>
        <v>#N/A</v>
      </c>
      <c r="BA13" s="102"/>
      <c r="BB13" s="66">
        <f t="shared" si="16"/>
        <v>1</v>
      </c>
      <c r="BC13" s="59">
        <f t="shared" si="16"/>
        <v>1</v>
      </c>
      <c r="BD13" s="59">
        <f t="shared" si="17"/>
        <v>1</v>
      </c>
      <c r="BE13" s="59">
        <f t="shared" si="17"/>
        <v>1</v>
      </c>
      <c r="BF13" s="59">
        <f t="shared" si="18"/>
        <v>1</v>
      </c>
      <c r="BG13" s="59">
        <f t="shared" si="19"/>
        <v>1</v>
      </c>
      <c r="BH13" s="59">
        <f t="shared" si="20"/>
        <v>1</v>
      </c>
      <c r="BI13" s="59">
        <f t="shared" si="5"/>
        <v>1</v>
      </c>
      <c r="BJ13" s="59">
        <f t="shared" si="5"/>
        <v>1</v>
      </c>
      <c r="BK13" s="59">
        <f t="shared" si="5"/>
        <v>1</v>
      </c>
      <c r="BL13" s="59">
        <f t="shared" si="5"/>
        <v>1</v>
      </c>
      <c r="BM13" s="59">
        <f t="shared" si="5"/>
        <v>1</v>
      </c>
      <c r="BN13" s="59">
        <f t="shared" si="5"/>
        <v>1</v>
      </c>
      <c r="BO13" s="59">
        <f t="shared" si="5"/>
        <v>1</v>
      </c>
      <c r="BP13" s="59">
        <f t="shared" si="5"/>
        <v>1</v>
      </c>
      <c r="BQ13" s="59">
        <f t="shared" si="5"/>
        <v>1</v>
      </c>
      <c r="BR13" s="59">
        <f t="shared" si="5"/>
        <v>1</v>
      </c>
      <c r="BS13" s="59">
        <f t="shared" si="21"/>
        <v>1</v>
      </c>
      <c r="BT13" s="59">
        <f t="shared" si="21"/>
        <v>1</v>
      </c>
      <c r="BV13" s="67" t="e">
        <f>HLOOKUP(AE13,$BB$10:BU13,COUNTIF($AE$7:AE13,"&lt;&gt;"&amp;""),FALSE)</f>
        <v>#N/A</v>
      </c>
      <c r="BW13" s="59">
        <f t="shared" si="22"/>
        <v>1</v>
      </c>
      <c r="BX13" s="67" t="str">
        <f t="shared" ref="BX13:BX76" si="38">IF(W13&lt;&gt;"",BW13*W13,"")</f>
        <v/>
      </c>
      <c r="BY13" s="136" t="str">
        <f ca="1">IF(OR(AE13=$BC$10,AE13=$BE$10,AE13=$BL$10,AE13=$BM$10,AE13=$BN$10),VLOOKUP(BX13,INDIRECT(CONCATENATE(CS13,"!",HLOOKUP(AE13,$CV$10:CZ13,DG13,FALSE))),1,TRUE),"")</f>
        <v/>
      </c>
      <c r="BZ13" s="102" t="e">
        <f t="shared" ca="1" si="23"/>
        <v>#N/A</v>
      </c>
      <c r="CA13" s="102" t="e">
        <f t="shared" ca="1" si="24"/>
        <v>#N/A</v>
      </c>
      <c r="CB13" s="102" t="e">
        <f t="shared" ca="1" si="25"/>
        <v>#N/A</v>
      </c>
      <c r="CC13" s="102" t="e">
        <f t="shared" ca="1" si="26"/>
        <v>#N/A</v>
      </c>
      <c r="CD13" s="102" t="e">
        <f t="shared" ca="1" si="27"/>
        <v>#VALUE!</v>
      </c>
      <c r="CE13" s="68">
        <f>Worksheet!L8</f>
        <v>0</v>
      </c>
      <c r="CF13" s="68">
        <f>Worksheet!M8</f>
        <v>0</v>
      </c>
      <c r="CG13" s="68">
        <f>Worksheet!N8</f>
        <v>0</v>
      </c>
      <c r="CH13" s="68">
        <f>Worksheet!O8</f>
        <v>0</v>
      </c>
      <c r="CI13" s="68">
        <f>Worksheet!P8</f>
        <v>0</v>
      </c>
      <c r="CJ13" s="154" t="e">
        <f t="shared" ca="1" si="28"/>
        <v>#VALUE!</v>
      </c>
      <c r="CK13" s="154" t="e">
        <f t="shared" ca="1" si="29"/>
        <v>#VALUE!</v>
      </c>
      <c r="CL13" s="154" t="e">
        <f t="shared" ca="1" si="30"/>
        <v>#VALUE!</v>
      </c>
      <c r="CM13" s="154" t="e">
        <f t="shared" ca="1" si="31"/>
        <v>#VALUE!</v>
      </c>
      <c r="CN13" s="154" t="e">
        <f t="shared" ca="1" si="32"/>
        <v>#VALUE!</v>
      </c>
      <c r="CO13" s="131" t="e">
        <f t="shared" ca="1" si="33"/>
        <v>#N/A</v>
      </c>
      <c r="CP13" s="103">
        <f>Worksheet!R8</f>
        <v>0</v>
      </c>
      <c r="CQ13" s="58" t="str">
        <f t="shared" si="34"/>
        <v>1</v>
      </c>
      <c r="CR13" s="133" t="e">
        <f t="shared" si="35"/>
        <v>#N/A</v>
      </c>
      <c r="CS13" s="58" t="str">
        <f t="shared" si="36"/>
        <v>Standard1</v>
      </c>
      <c r="CU13" s="112" t="str">
        <f t="shared" ca="1" si="37"/>
        <v>$B$4:$P$1376</v>
      </c>
      <c r="CV13" s="102" t="str">
        <f>VLOOKUP($CS13,$CU$3:CV$8,2,FALSE)</f>
        <v>$I$230:$I$439</v>
      </c>
      <c r="CW13" s="102" t="str">
        <f>VLOOKUP($CS13,$CU$3:CW$8,3,FALSE)</f>
        <v>$I$471:$I$735</v>
      </c>
      <c r="CX13" s="102" t="str">
        <f>VLOOKUP($CS13,$CU$3:CX$8,4,FALSE)</f>
        <v>$I$736:$I$826</v>
      </c>
      <c r="CY13" s="102" t="str">
        <f>VLOOKUP($CS13,$CU$3:CY$8,5,FALSE)</f>
        <v>$I$827:$I$891</v>
      </c>
      <c r="CZ13" s="102" t="str">
        <f>VLOOKUP($CS13,$CU$3:CZ$8,6,FALSE)</f>
        <v>$I$892:$I$960</v>
      </c>
      <c r="DA13" s="102" t="str">
        <f>VLOOKUP($CS13,$CU$3:DA$8,7,FALSE)</f>
        <v>$I$1055:$I$1066</v>
      </c>
      <c r="DB13" s="102" t="str">
        <f>VLOOKUP($CS13,$CU$3:DB$8,8,FALSE)</f>
        <v>$I$1043:$I$1054</v>
      </c>
      <c r="DC13" s="102" t="str">
        <f>VLOOKUP($CS13,$CU$3:DC$8,8,FALSE)</f>
        <v>$I$1043:$I$1054</v>
      </c>
      <c r="DD13" s="102" t="str">
        <f>VLOOKUP($CS13,$CU$3:DD$8,8,FALSE)</f>
        <v>$I$1043:$I$1054</v>
      </c>
      <c r="DE13" s="102" t="str">
        <f>VLOOKUP($CS13,$CU$3:DE$8,8,FALSE)</f>
        <v>$I$1043:$I$1054</v>
      </c>
      <c r="DF13" s="102" t="str">
        <f>VLOOKUP($CS13,$CU$3:DF$8,8,FALSE)</f>
        <v>$I$1043:$I$1054</v>
      </c>
      <c r="DG13" s="58">
        <f>COUNTIF($CV$10:CV13,"&lt;&gt;"&amp;"")</f>
        <v>4</v>
      </c>
      <c r="DI13" s="58" t="str">
        <f t="shared" si="6"/>
        <v/>
      </c>
      <c r="DJ13" s="58" t="e">
        <f t="shared" ca="1" si="7"/>
        <v>#N/A</v>
      </c>
    </row>
    <row r="14" spans="2:115" x14ac:dyDescent="0.25">
      <c r="M14" s="58">
        <f>Worksheet!W9</f>
        <v>0</v>
      </c>
      <c r="N14" s="58">
        <f t="shared" ca="1" si="8"/>
        <v>0</v>
      </c>
      <c r="O14" s="213" t="str">
        <f t="shared" ca="1" si="1"/>
        <v>*</v>
      </c>
      <c r="Q14" s="59" t="e">
        <f t="shared" ca="1" si="9"/>
        <v>#N/A</v>
      </c>
      <c r="R14" s="58" t="str">
        <f>IF(Worksheet!J9=$S$2,$S$2,IF(Worksheet!J9=$S$3,$S$3,$S$1))</f>
        <v>5502A</v>
      </c>
      <c r="S14" s="60" t="str">
        <f t="shared" ca="1" si="10"/>
        <v>*</v>
      </c>
      <c r="T14" s="55" t="e">
        <f t="shared" si="11"/>
        <v>#N/A</v>
      </c>
      <c r="U14" s="62">
        <f>IF(Worksheet!T9="%",ABS(Worksheet!AA9),ABS(Worksheet!V9))</f>
        <v>0</v>
      </c>
      <c r="V14" s="155">
        <f>IF(Worksheet!T9="%",Worksheet!AB9,Worksheet!T9)</f>
        <v>0</v>
      </c>
      <c r="W14" s="61" t="str">
        <f>IF(Worksheet!T9="%","",IF(Worksheet!AA9&lt;&gt;"",Worksheet!AA9,""))</f>
        <v/>
      </c>
      <c r="X14" s="61" t="str">
        <f>IF(Worksheet!T9="%","",IF(Worksheet!AB9&lt;&gt;"",Worksheet!AB9,""))</f>
        <v/>
      </c>
      <c r="Y14" s="63" t="str">
        <f t="shared" si="12"/>
        <v/>
      </c>
      <c r="Z14" s="63" t="str">
        <f t="shared" si="2"/>
        <v>0</v>
      </c>
      <c r="AA14" s="63" t="str">
        <f t="shared" si="13"/>
        <v>DC</v>
      </c>
      <c r="AB14" s="63" t="str">
        <f t="shared" si="3"/>
        <v>DC0</v>
      </c>
      <c r="AC14" s="63" t="str">
        <f>IF(Worksheet!I9&lt;&gt;"",Worksheet!I9,"")</f>
        <v/>
      </c>
      <c r="AD14" s="63" t="str">
        <f t="shared" si="4"/>
        <v/>
      </c>
      <c r="AE14" s="134" t="str">
        <f t="shared" si="14"/>
        <v>DC0</v>
      </c>
      <c r="AF14" s="135" t="e">
        <f>HLOOKUP(AE14,$AH$10:BA14,COUNTIF($AE$7:AE14,"&lt;&gt;"&amp;""),FALSE)</f>
        <v>#N/A</v>
      </c>
      <c r="AG14" s="71" t="e">
        <f t="shared" si="15"/>
        <v>#N/A</v>
      </c>
      <c r="AH14" s="102" t="e">
        <f ca="1">VLOOKUP($AG14,INDIRECT(CONCATENATE($CS14,"!",VLOOKUP($CS14,$AG$3:AH$8,AH$2,FALSE))),1,TRUE)</f>
        <v>#N/A</v>
      </c>
      <c r="AI14" s="102" t="e">
        <f ca="1">VLOOKUP($AG14,INDIRECT(CONCATENATE($CS14,"!",VLOOKUP($CS14,$AG$3:AI$8,AI$2,FALSE))),1,TRUE)</f>
        <v>#N/A</v>
      </c>
      <c r="AJ14" s="102" t="e">
        <f ca="1">VLOOKUP($AG14,INDIRECT(CONCATENATE($CS14,"!",VLOOKUP($CS14,$AG$3:AJ$8,AJ$2,FALSE))),1,TRUE)</f>
        <v>#N/A</v>
      </c>
      <c r="AK14" s="102" t="e">
        <f ca="1">VLOOKUP($AG14,INDIRECT(CONCATENATE($CS14,"!",VLOOKUP($CS14,$AG$3:AK$8,AK$2,FALSE))),1,TRUE)</f>
        <v>#N/A</v>
      </c>
      <c r="AL14" s="102" t="e">
        <f ca="1">VLOOKUP($AG14,INDIRECT(CONCATENATE($CS14,"!",VLOOKUP($CS14,$AG$3:AL$8,AL$2,FALSE))),1,TRUE)</f>
        <v>#N/A</v>
      </c>
      <c r="AM14" s="102" t="e">
        <f ca="1">VLOOKUP($AG14,INDIRECT(CONCATENATE($CS14,"!",VLOOKUP($CS14,$AG$3:AM$8,AM$2,FALSE))),1,TRUE)</f>
        <v>#N/A</v>
      </c>
      <c r="AN14" s="102" t="e">
        <f ca="1">VLOOKUP($AG14,INDIRECT(CONCATENATE($CS14,"!",VLOOKUP($CS14,$AG$3:AN$8,AN$2,FALSE))),1,TRUE)</f>
        <v>#N/A</v>
      </c>
      <c r="AO14" s="102" t="e">
        <f ca="1">VLOOKUP($AG14,INDIRECT(CONCATENATE($CS14,"!",VLOOKUP($CS14,$AG$3:AO$8,AO$2,FALSE))),1,TRUE)</f>
        <v>#N/A</v>
      </c>
      <c r="AP14" s="102" t="e">
        <f ca="1">VLOOKUP($AG14,INDIRECT(CONCATENATE($CS14,"!",VLOOKUP($CS14,$AG$3:AP$8,AP$2,FALSE))),1,TRUE)</f>
        <v>#N/A</v>
      </c>
      <c r="AQ14" s="102" t="e">
        <f ca="1">VLOOKUP($AG14,INDIRECT(CONCATENATE($CS14,"!",VLOOKUP($CS14,$AG$3:AQ$8,AQ$2,FALSE))),1,TRUE)</f>
        <v>#N/A</v>
      </c>
      <c r="AR14" s="102" t="e">
        <f ca="1">VLOOKUP($AG14,INDIRECT(CONCATENATE($CS14,"!",VLOOKUP($CS14,$AG$3:AR$8,AR$2,FALSE))),1,TRUE)</f>
        <v>#N/A</v>
      </c>
      <c r="AS14" s="102" t="e">
        <f ca="1">VLOOKUP($AG14,INDIRECT(CONCATENATE($CS14,"!",VLOOKUP($CS14,$AG$3:AS$8,AS$2,FALSE))),1,TRUE)</f>
        <v>#N/A</v>
      </c>
      <c r="AT14" s="102" t="e">
        <f ca="1">VLOOKUP($AG14,INDIRECT(CONCATENATE($CS14,"!",VLOOKUP($CS14,$AG$3:AT$8,AT$2,FALSE))),1,TRUE)</f>
        <v>#N/A</v>
      </c>
      <c r="AU14" s="102" t="e">
        <f ca="1">VLOOKUP($AG14,INDIRECT(CONCATENATE($CS14,"!",VLOOKUP($CS14,$AG$3:AU$8,AU$2,FALSE))),1,TRUE)</f>
        <v>#N/A</v>
      </c>
      <c r="AV14" s="102" t="e">
        <f ca="1">VLOOKUP($AG14,INDIRECT(CONCATENATE($CS14,"!",VLOOKUP($CS14,$AG$3:AV$8,AV$2,FALSE))),1,TRUE)</f>
        <v>#N/A</v>
      </c>
      <c r="AW14" s="102" t="e">
        <f ca="1">VLOOKUP($AG14,INDIRECT(CONCATENATE($CS14,"!",VLOOKUP($CS14,$AG$3:AW$8,AW$2,FALSE))),1,TRUE)</f>
        <v>#N/A</v>
      </c>
      <c r="AX14" s="102" t="e">
        <f ca="1">VLOOKUP($AG14,INDIRECT(CONCATENATE($CS14,"!",VLOOKUP($CS14,$AG$3:AX$8,AX$2,FALSE))),1,TRUE)</f>
        <v>#N/A</v>
      </c>
      <c r="AY14" s="102" t="e">
        <f ca="1">VLOOKUP($AG14,INDIRECT(CONCATENATE($CS14,"!",VLOOKUP($CS14,$AG$3:AY$8,AY$2,FALSE))),1,TRUE)</f>
        <v>#N/A</v>
      </c>
      <c r="AZ14" s="102" t="e">
        <f ca="1">VLOOKUP($AG14,INDIRECT(CONCATENATE($CS14,"!",VLOOKUP($CS14,$AG$3:AZ$8,AZ$2,FALSE))),1,TRUE)</f>
        <v>#N/A</v>
      </c>
      <c r="BA14" s="102"/>
      <c r="BB14" s="66">
        <f t="shared" si="16"/>
        <v>1</v>
      </c>
      <c r="BC14" s="59">
        <f t="shared" si="16"/>
        <v>1</v>
      </c>
      <c r="BD14" s="59">
        <f t="shared" si="17"/>
        <v>1</v>
      </c>
      <c r="BE14" s="59">
        <f t="shared" si="17"/>
        <v>1</v>
      </c>
      <c r="BF14" s="59">
        <f t="shared" si="18"/>
        <v>1</v>
      </c>
      <c r="BG14" s="59">
        <f t="shared" si="19"/>
        <v>1</v>
      </c>
      <c r="BH14" s="59">
        <f t="shared" si="20"/>
        <v>1</v>
      </c>
      <c r="BI14" s="59">
        <f t="shared" si="5"/>
        <v>1</v>
      </c>
      <c r="BJ14" s="59">
        <f t="shared" si="5"/>
        <v>1</v>
      </c>
      <c r="BK14" s="59">
        <f t="shared" si="5"/>
        <v>1</v>
      </c>
      <c r="BL14" s="59">
        <f t="shared" si="5"/>
        <v>1</v>
      </c>
      <c r="BM14" s="59">
        <f t="shared" si="5"/>
        <v>1</v>
      </c>
      <c r="BN14" s="59">
        <f t="shared" si="5"/>
        <v>1</v>
      </c>
      <c r="BO14" s="59">
        <f t="shared" si="5"/>
        <v>1</v>
      </c>
      <c r="BP14" s="59">
        <f t="shared" si="5"/>
        <v>1</v>
      </c>
      <c r="BQ14" s="59">
        <f t="shared" si="5"/>
        <v>1</v>
      </c>
      <c r="BR14" s="59">
        <f t="shared" si="5"/>
        <v>1</v>
      </c>
      <c r="BS14" s="59">
        <f t="shared" si="21"/>
        <v>1</v>
      </c>
      <c r="BT14" s="59">
        <f t="shared" si="21"/>
        <v>1</v>
      </c>
      <c r="BV14" s="67" t="e">
        <f>HLOOKUP(AE14,$BB$10:BU14,COUNTIF($AE$7:AE14,"&lt;&gt;"&amp;""),FALSE)</f>
        <v>#N/A</v>
      </c>
      <c r="BW14" s="59">
        <f t="shared" si="22"/>
        <v>1</v>
      </c>
      <c r="BX14" s="67" t="str">
        <f t="shared" si="38"/>
        <v/>
      </c>
      <c r="BY14" s="136" t="str">
        <f ca="1">IF(OR(AE14=$BC$10,AE14=$BE$10,AE14=$BL$10,AE14=$BM$10,AE14=$BN$10),VLOOKUP(BX14,INDIRECT(CONCATENATE(CS14,"!",HLOOKUP(AE14,$CV$10:CZ14,DG14,FALSE))),1,TRUE),"")</f>
        <v/>
      </c>
      <c r="BZ14" s="102" t="e">
        <f t="shared" ca="1" si="23"/>
        <v>#N/A</v>
      </c>
      <c r="CA14" s="102" t="e">
        <f t="shared" ca="1" si="24"/>
        <v>#N/A</v>
      </c>
      <c r="CB14" s="102" t="e">
        <f t="shared" ca="1" si="25"/>
        <v>#N/A</v>
      </c>
      <c r="CC14" s="102" t="e">
        <f t="shared" ca="1" si="26"/>
        <v>#N/A</v>
      </c>
      <c r="CD14" s="102" t="e">
        <f t="shared" ca="1" si="27"/>
        <v>#VALUE!</v>
      </c>
      <c r="CE14" s="68">
        <f>Worksheet!L9</f>
        <v>0</v>
      </c>
      <c r="CF14" s="68">
        <f>Worksheet!M9</f>
        <v>0</v>
      </c>
      <c r="CG14" s="68">
        <f>Worksheet!N9</f>
        <v>0</v>
      </c>
      <c r="CH14" s="68">
        <f>Worksheet!O9</f>
        <v>0</v>
      </c>
      <c r="CI14" s="68">
        <f>Worksheet!P9</f>
        <v>0</v>
      </c>
      <c r="CJ14" s="154" t="e">
        <f t="shared" ca="1" si="28"/>
        <v>#VALUE!</v>
      </c>
      <c r="CK14" s="154" t="e">
        <f t="shared" ca="1" si="29"/>
        <v>#VALUE!</v>
      </c>
      <c r="CL14" s="154" t="e">
        <f t="shared" ca="1" si="30"/>
        <v>#VALUE!</v>
      </c>
      <c r="CM14" s="154" t="e">
        <f t="shared" ca="1" si="31"/>
        <v>#VALUE!</v>
      </c>
      <c r="CN14" s="154" t="e">
        <f t="shared" ca="1" si="32"/>
        <v>#VALUE!</v>
      </c>
      <c r="CO14" s="131" t="e">
        <f t="shared" ca="1" si="33"/>
        <v>#N/A</v>
      </c>
      <c r="CP14" s="103">
        <f>Worksheet!R9</f>
        <v>0</v>
      </c>
      <c r="CQ14" s="58" t="str">
        <f t="shared" si="34"/>
        <v>1</v>
      </c>
      <c r="CR14" s="133" t="e">
        <f t="shared" si="35"/>
        <v>#N/A</v>
      </c>
      <c r="CS14" s="58" t="str">
        <f t="shared" si="36"/>
        <v>Standard1</v>
      </c>
      <c r="CU14" s="112" t="str">
        <f t="shared" ca="1" si="37"/>
        <v>$B$4:$P$1376</v>
      </c>
      <c r="CV14" s="102" t="str">
        <f>VLOOKUP($CS14,$CU$3:CV$8,2,FALSE)</f>
        <v>$I$230:$I$439</v>
      </c>
      <c r="CW14" s="102" t="str">
        <f>VLOOKUP($CS14,$CU$3:CW$8,3,FALSE)</f>
        <v>$I$471:$I$735</v>
      </c>
      <c r="CX14" s="102" t="str">
        <f>VLOOKUP($CS14,$CU$3:CX$8,4,FALSE)</f>
        <v>$I$736:$I$826</v>
      </c>
      <c r="CY14" s="102" t="str">
        <f>VLOOKUP($CS14,$CU$3:CY$8,5,FALSE)</f>
        <v>$I$827:$I$891</v>
      </c>
      <c r="CZ14" s="102" t="str">
        <f>VLOOKUP($CS14,$CU$3:CZ$8,6,FALSE)</f>
        <v>$I$892:$I$960</v>
      </c>
      <c r="DA14" s="102" t="str">
        <f>VLOOKUP($CS14,$CU$3:DA$8,7,FALSE)</f>
        <v>$I$1055:$I$1066</v>
      </c>
      <c r="DB14" s="102" t="str">
        <f>VLOOKUP($CS14,$CU$3:DB$8,8,FALSE)</f>
        <v>$I$1043:$I$1054</v>
      </c>
      <c r="DC14" s="102" t="str">
        <f>VLOOKUP($CS14,$CU$3:DC$8,8,FALSE)</f>
        <v>$I$1043:$I$1054</v>
      </c>
      <c r="DD14" s="102" t="str">
        <f>VLOOKUP($CS14,$CU$3:DD$8,8,FALSE)</f>
        <v>$I$1043:$I$1054</v>
      </c>
      <c r="DE14" s="102" t="str">
        <f>VLOOKUP($CS14,$CU$3:DE$8,8,FALSE)</f>
        <v>$I$1043:$I$1054</v>
      </c>
      <c r="DF14" s="102" t="str">
        <f>VLOOKUP($CS14,$CU$3:DF$8,8,FALSE)</f>
        <v>$I$1043:$I$1054</v>
      </c>
      <c r="DG14" s="58">
        <f>COUNTIF($CV$10:CV14,"&lt;&gt;"&amp;"")</f>
        <v>5</v>
      </c>
      <c r="DI14" s="58" t="str">
        <f t="shared" si="6"/>
        <v/>
      </c>
      <c r="DJ14" s="58" t="e">
        <f t="shared" ca="1" si="7"/>
        <v>#N/A</v>
      </c>
    </row>
    <row r="15" spans="2:115" x14ac:dyDescent="0.25">
      <c r="M15" s="58">
        <f>Worksheet!W10</f>
        <v>0</v>
      </c>
      <c r="N15" s="58">
        <f t="shared" ca="1" si="8"/>
        <v>0</v>
      </c>
      <c r="O15" s="213" t="str">
        <f t="shared" ca="1" si="1"/>
        <v>*</v>
      </c>
      <c r="Q15" s="59" t="e">
        <f t="shared" ca="1" si="9"/>
        <v>#N/A</v>
      </c>
      <c r="R15" s="58" t="str">
        <f>IF(Worksheet!J10=$S$2,$S$2,IF(Worksheet!J10=$S$3,$S$3,$S$1))</f>
        <v>5502A</v>
      </c>
      <c r="S15" s="60" t="str">
        <f t="shared" ca="1" si="10"/>
        <v>*</v>
      </c>
      <c r="T15" s="55" t="e">
        <f t="shared" si="11"/>
        <v>#N/A</v>
      </c>
      <c r="U15" s="62">
        <f>IF(Worksheet!T10="%",ABS(Worksheet!AA10),ABS(Worksheet!V10))</f>
        <v>0</v>
      </c>
      <c r="V15" s="155">
        <f>IF(Worksheet!T10="%",Worksheet!AB10,Worksheet!T10)</f>
        <v>0</v>
      </c>
      <c r="W15" s="61" t="str">
        <f>IF(Worksheet!T10="%","",IF(Worksheet!AA10&lt;&gt;"",Worksheet!AA10,""))</f>
        <v/>
      </c>
      <c r="X15" s="61" t="str">
        <f>IF(Worksheet!T10="%","",IF(Worksheet!AB10&lt;&gt;"",Worksheet!AB10,""))</f>
        <v/>
      </c>
      <c r="Y15" s="63" t="str">
        <f t="shared" si="12"/>
        <v/>
      </c>
      <c r="Z15" s="63" t="str">
        <f t="shared" si="2"/>
        <v>0</v>
      </c>
      <c r="AA15" s="63" t="str">
        <f t="shared" si="13"/>
        <v>DC</v>
      </c>
      <c r="AB15" s="63" t="str">
        <f t="shared" si="3"/>
        <v>DC0</v>
      </c>
      <c r="AC15" s="63" t="str">
        <f>IF(Worksheet!I10&lt;&gt;"",Worksheet!I10,"")</f>
        <v/>
      </c>
      <c r="AD15" s="63" t="str">
        <f t="shared" si="4"/>
        <v/>
      </c>
      <c r="AE15" s="134" t="str">
        <f t="shared" si="14"/>
        <v>DC0</v>
      </c>
      <c r="AF15" s="135" t="e">
        <f>HLOOKUP(AE15,$AH$10:BA15,COUNTIF($AE$7:AE15,"&lt;&gt;"&amp;""),FALSE)</f>
        <v>#N/A</v>
      </c>
      <c r="AG15" s="71" t="e">
        <f t="shared" si="15"/>
        <v>#N/A</v>
      </c>
      <c r="AH15" s="102" t="e">
        <f ca="1">VLOOKUP($AG15,INDIRECT(CONCATENATE($CS15,"!",VLOOKUP($CS15,$AG$3:AH$8,AH$2,FALSE))),1,TRUE)</f>
        <v>#N/A</v>
      </c>
      <c r="AI15" s="102" t="e">
        <f ca="1">VLOOKUP($AG15,INDIRECT(CONCATENATE($CS15,"!",VLOOKUP($CS15,$AG$3:AI$8,AI$2,FALSE))),1,TRUE)</f>
        <v>#N/A</v>
      </c>
      <c r="AJ15" s="102" t="e">
        <f ca="1">VLOOKUP($AG15,INDIRECT(CONCATENATE($CS15,"!",VLOOKUP($CS15,$AG$3:AJ$8,AJ$2,FALSE))),1,TRUE)</f>
        <v>#N/A</v>
      </c>
      <c r="AK15" s="102" t="e">
        <f ca="1">VLOOKUP($AG15,INDIRECT(CONCATENATE($CS15,"!",VLOOKUP($CS15,$AG$3:AK$8,AK$2,FALSE))),1,TRUE)</f>
        <v>#N/A</v>
      </c>
      <c r="AL15" s="102" t="e">
        <f ca="1">VLOOKUP($AG15,INDIRECT(CONCATENATE($CS15,"!",VLOOKUP($CS15,$AG$3:AL$8,AL$2,FALSE))),1,TRUE)</f>
        <v>#N/A</v>
      </c>
      <c r="AM15" s="102" t="e">
        <f ca="1">VLOOKUP($AG15,INDIRECT(CONCATENATE($CS15,"!",VLOOKUP($CS15,$AG$3:AM$8,AM$2,FALSE))),1,TRUE)</f>
        <v>#N/A</v>
      </c>
      <c r="AN15" s="102" t="e">
        <f ca="1">VLOOKUP($AG15,INDIRECT(CONCATENATE($CS15,"!",VLOOKUP($CS15,$AG$3:AN$8,AN$2,FALSE))),1,TRUE)</f>
        <v>#N/A</v>
      </c>
      <c r="AO15" s="102" t="e">
        <f ca="1">VLOOKUP($AG15,INDIRECT(CONCATENATE($CS15,"!",VLOOKUP($CS15,$AG$3:AO$8,AO$2,FALSE))),1,TRUE)</f>
        <v>#N/A</v>
      </c>
      <c r="AP15" s="102" t="e">
        <f ca="1">VLOOKUP($AG15,INDIRECT(CONCATENATE($CS15,"!",VLOOKUP($CS15,$AG$3:AP$8,AP$2,FALSE))),1,TRUE)</f>
        <v>#N/A</v>
      </c>
      <c r="AQ15" s="102" t="e">
        <f ca="1">VLOOKUP($AG15,INDIRECT(CONCATENATE($CS15,"!",VLOOKUP($CS15,$AG$3:AQ$8,AQ$2,FALSE))),1,TRUE)</f>
        <v>#N/A</v>
      </c>
      <c r="AR15" s="102" t="e">
        <f ca="1">VLOOKUP($AG15,INDIRECT(CONCATENATE($CS15,"!",VLOOKUP($CS15,$AG$3:AR$8,AR$2,FALSE))),1,TRUE)</f>
        <v>#N/A</v>
      </c>
      <c r="AS15" s="102" t="e">
        <f ca="1">VLOOKUP($AG15,INDIRECT(CONCATENATE($CS15,"!",VLOOKUP($CS15,$AG$3:AS$8,AS$2,FALSE))),1,TRUE)</f>
        <v>#N/A</v>
      </c>
      <c r="AT15" s="102" t="e">
        <f ca="1">VLOOKUP($AG15,INDIRECT(CONCATENATE($CS15,"!",VLOOKUP($CS15,$AG$3:AT$8,AT$2,FALSE))),1,TRUE)</f>
        <v>#N/A</v>
      </c>
      <c r="AU15" s="102" t="e">
        <f ca="1">VLOOKUP($AG15,INDIRECT(CONCATENATE($CS15,"!",VLOOKUP($CS15,$AG$3:AU$8,AU$2,FALSE))),1,TRUE)</f>
        <v>#N/A</v>
      </c>
      <c r="AV15" s="102" t="e">
        <f ca="1">VLOOKUP($AG15,INDIRECT(CONCATENATE($CS15,"!",VLOOKUP($CS15,$AG$3:AV$8,AV$2,FALSE))),1,TRUE)</f>
        <v>#N/A</v>
      </c>
      <c r="AW15" s="102" t="e">
        <f ca="1">VLOOKUP($AG15,INDIRECT(CONCATENATE($CS15,"!",VLOOKUP($CS15,$AG$3:AW$8,AW$2,FALSE))),1,TRUE)</f>
        <v>#N/A</v>
      </c>
      <c r="AX15" s="102" t="e">
        <f ca="1">VLOOKUP($AG15,INDIRECT(CONCATENATE($CS15,"!",VLOOKUP($CS15,$AG$3:AX$8,AX$2,FALSE))),1,TRUE)</f>
        <v>#N/A</v>
      </c>
      <c r="AY15" s="102" t="e">
        <f ca="1">VLOOKUP($AG15,INDIRECT(CONCATENATE($CS15,"!",VLOOKUP($CS15,$AG$3:AY$8,AY$2,FALSE))),1,TRUE)</f>
        <v>#N/A</v>
      </c>
      <c r="AZ15" s="102" t="e">
        <f ca="1">VLOOKUP($AG15,INDIRECT(CONCATENATE($CS15,"!",VLOOKUP($CS15,$AG$3:AZ$8,AZ$2,FALSE))),1,TRUE)</f>
        <v>#N/A</v>
      </c>
      <c r="BA15" s="102"/>
      <c r="BB15" s="66">
        <f t="shared" si="16"/>
        <v>1</v>
      </c>
      <c r="BC15" s="59">
        <f t="shared" si="16"/>
        <v>1</v>
      </c>
      <c r="BD15" s="59">
        <f t="shared" si="17"/>
        <v>1</v>
      </c>
      <c r="BE15" s="59">
        <f t="shared" si="17"/>
        <v>1</v>
      </c>
      <c r="BF15" s="59">
        <f t="shared" si="18"/>
        <v>1</v>
      </c>
      <c r="BG15" s="59">
        <f t="shared" si="19"/>
        <v>1</v>
      </c>
      <c r="BH15" s="59">
        <f t="shared" si="20"/>
        <v>1</v>
      </c>
      <c r="BI15" s="59">
        <f t="shared" si="5"/>
        <v>1</v>
      </c>
      <c r="BJ15" s="59">
        <f t="shared" si="5"/>
        <v>1</v>
      </c>
      <c r="BK15" s="59">
        <f t="shared" si="5"/>
        <v>1</v>
      </c>
      <c r="BL15" s="59">
        <f t="shared" si="5"/>
        <v>1</v>
      </c>
      <c r="BM15" s="59">
        <f t="shared" si="5"/>
        <v>1</v>
      </c>
      <c r="BN15" s="59">
        <f t="shared" si="5"/>
        <v>1</v>
      </c>
      <c r="BO15" s="59">
        <f t="shared" si="5"/>
        <v>1</v>
      </c>
      <c r="BP15" s="59">
        <f t="shared" si="5"/>
        <v>1</v>
      </c>
      <c r="BQ15" s="59">
        <f t="shared" si="5"/>
        <v>1</v>
      </c>
      <c r="BR15" s="59">
        <f t="shared" si="5"/>
        <v>1</v>
      </c>
      <c r="BS15" s="59">
        <f t="shared" si="21"/>
        <v>1</v>
      </c>
      <c r="BT15" s="59">
        <f t="shared" si="21"/>
        <v>1</v>
      </c>
      <c r="BV15" s="67" t="e">
        <f>HLOOKUP(AE15,$BB$10:BU15,COUNTIF($AE$7:AE15,"&lt;&gt;"&amp;""),FALSE)</f>
        <v>#N/A</v>
      </c>
      <c r="BW15" s="59">
        <f t="shared" si="22"/>
        <v>1</v>
      </c>
      <c r="BX15" s="67" t="str">
        <f t="shared" si="38"/>
        <v/>
      </c>
      <c r="BY15" s="136" t="str">
        <f ca="1">IF(OR(AE15=$BC$10,AE15=$BE$10,AE15='Unc. Calculator'!$BL$10,AE15=$BM$10,AE15=$BN$10),VLOOKUP(BX15,INDIRECT(CONCATENATE(CS15,"!",HLOOKUP(AE15,$CV$10:CZ15,DG15,FALSE))),1,TRUE),"")</f>
        <v/>
      </c>
      <c r="BZ15" s="102" t="e">
        <f t="shared" ca="1" si="23"/>
        <v>#N/A</v>
      </c>
      <c r="CA15" s="102" t="e">
        <f t="shared" ca="1" si="24"/>
        <v>#N/A</v>
      </c>
      <c r="CB15" s="102" t="e">
        <f t="shared" ca="1" si="25"/>
        <v>#N/A</v>
      </c>
      <c r="CC15" s="102" t="e">
        <f t="shared" ca="1" si="26"/>
        <v>#N/A</v>
      </c>
      <c r="CD15" s="102" t="e">
        <f t="shared" ca="1" si="27"/>
        <v>#VALUE!</v>
      </c>
      <c r="CE15" s="68">
        <f>Worksheet!L10</f>
        <v>0</v>
      </c>
      <c r="CF15" s="68">
        <f>Worksheet!M10</f>
        <v>0</v>
      </c>
      <c r="CG15" s="68">
        <f>Worksheet!N10</f>
        <v>0</v>
      </c>
      <c r="CH15" s="68">
        <f>Worksheet!O10</f>
        <v>0</v>
      </c>
      <c r="CI15" s="68">
        <f>Worksheet!P10</f>
        <v>0</v>
      </c>
      <c r="CJ15" s="154" t="e">
        <f t="shared" ca="1" si="28"/>
        <v>#VALUE!</v>
      </c>
      <c r="CK15" s="154" t="e">
        <f t="shared" ca="1" si="29"/>
        <v>#VALUE!</v>
      </c>
      <c r="CL15" s="154" t="e">
        <f t="shared" ca="1" si="30"/>
        <v>#VALUE!</v>
      </c>
      <c r="CM15" s="154" t="e">
        <f t="shared" ca="1" si="31"/>
        <v>#VALUE!</v>
      </c>
      <c r="CN15" s="154" t="e">
        <f t="shared" ca="1" si="32"/>
        <v>#VALUE!</v>
      </c>
      <c r="CO15" s="131" t="e">
        <f t="shared" ca="1" si="33"/>
        <v>#N/A</v>
      </c>
      <c r="CP15" s="103">
        <f>Worksheet!R10</f>
        <v>0</v>
      </c>
      <c r="CQ15" s="58" t="str">
        <f t="shared" si="34"/>
        <v>1</v>
      </c>
      <c r="CR15" s="133" t="e">
        <f t="shared" si="35"/>
        <v>#N/A</v>
      </c>
      <c r="CS15" s="58" t="str">
        <f t="shared" si="36"/>
        <v>Standard1</v>
      </c>
      <c r="CU15" s="112" t="str">
        <f t="shared" ca="1" si="37"/>
        <v>$B$4:$P$1376</v>
      </c>
      <c r="CV15" s="102" t="str">
        <f>VLOOKUP($CS15,$CU$3:CV$8,2,FALSE)</f>
        <v>$I$230:$I$439</v>
      </c>
      <c r="CW15" s="102" t="str">
        <f>VLOOKUP($CS15,$CU$3:CW$8,3,FALSE)</f>
        <v>$I$471:$I$735</v>
      </c>
      <c r="CX15" s="102" t="str">
        <f>VLOOKUP($CS15,$CU$3:CX$8,4,FALSE)</f>
        <v>$I$736:$I$826</v>
      </c>
      <c r="CY15" s="102" t="str">
        <f>VLOOKUP($CS15,$CU$3:CY$8,5,FALSE)</f>
        <v>$I$827:$I$891</v>
      </c>
      <c r="CZ15" s="102" t="str">
        <f>VLOOKUP($CS15,$CU$3:CZ$8,6,FALSE)</f>
        <v>$I$892:$I$960</v>
      </c>
      <c r="DA15" s="102" t="str">
        <f>VLOOKUP($CS15,$CU$3:DA$8,7,FALSE)</f>
        <v>$I$1055:$I$1066</v>
      </c>
      <c r="DB15" s="102" t="str">
        <f>VLOOKUP($CS15,$CU$3:DB$8,8,FALSE)</f>
        <v>$I$1043:$I$1054</v>
      </c>
      <c r="DC15" s="102" t="str">
        <f>VLOOKUP($CS15,$CU$3:DC$8,8,FALSE)</f>
        <v>$I$1043:$I$1054</v>
      </c>
      <c r="DD15" s="102" t="str">
        <f>VLOOKUP($CS15,$CU$3:DD$8,8,FALSE)</f>
        <v>$I$1043:$I$1054</v>
      </c>
      <c r="DE15" s="102" t="str">
        <f>VLOOKUP($CS15,$CU$3:DE$8,8,FALSE)</f>
        <v>$I$1043:$I$1054</v>
      </c>
      <c r="DF15" s="102" t="str">
        <f>VLOOKUP($CS15,$CU$3:DF$8,8,FALSE)</f>
        <v>$I$1043:$I$1054</v>
      </c>
      <c r="DG15" s="58">
        <f>COUNTIF($CV$10:CV15,"&lt;&gt;"&amp;"")</f>
        <v>6</v>
      </c>
      <c r="DI15" s="58" t="str">
        <f t="shared" si="6"/>
        <v/>
      </c>
      <c r="DJ15" s="58" t="e">
        <f t="shared" ca="1" si="7"/>
        <v>#N/A</v>
      </c>
    </row>
    <row r="16" spans="2:115" x14ac:dyDescent="0.25">
      <c r="M16" s="58">
        <f>Worksheet!W11</f>
        <v>0</v>
      </c>
      <c r="N16" s="58">
        <f t="shared" ca="1" si="8"/>
        <v>0</v>
      </c>
      <c r="O16" s="213" t="str">
        <f t="shared" ca="1" si="1"/>
        <v>*</v>
      </c>
      <c r="Q16" s="59" t="e">
        <f t="shared" ca="1" si="9"/>
        <v>#N/A</v>
      </c>
      <c r="R16" s="58" t="str">
        <f>IF(Worksheet!J11=$S$2,$S$2,IF(Worksheet!J11=$S$3,$S$3,$S$1))</f>
        <v>5502A</v>
      </c>
      <c r="S16" s="60" t="str">
        <f t="shared" ca="1" si="10"/>
        <v>*</v>
      </c>
      <c r="T16" s="55" t="e">
        <f t="shared" si="11"/>
        <v>#N/A</v>
      </c>
      <c r="U16" s="62">
        <f>IF(Worksheet!T11="%",ABS(Worksheet!AA11),ABS(Worksheet!V11))</f>
        <v>0</v>
      </c>
      <c r="V16" s="155">
        <f>IF(Worksheet!T11="%",Worksheet!AB11,Worksheet!T11)</f>
        <v>0</v>
      </c>
      <c r="W16" s="61" t="str">
        <f>IF(Worksheet!T11="%","",IF(Worksheet!AA11&lt;&gt;"",Worksheet!AA11,""))</f>
        <v/>
      </c>
      <c r="X16" s="61" t="str">
        <f>IF(Worksheet!T11="%","",IF(Worksheet!AB11&lt;&gt;"",Worksheet!AB11,""))</f>
        <v/>
      </c>
      <c r="Y16" s="63" t="str">
        <f t="shared" si="12"/>
        <v/>
      </c>
      <c r="Z16" s="63" t="str">
        <f t="shared" si="2"/>
        <v>0</v>
      </c>
      <c r="AA16" s="63" t="str">
        <f t="shared" si="13"/>
        <v>DC</v>
      </c>
      <c r="AB16" s="63" t="str">
        <f t="shared" si="3"/>
        <v>DC0</v>
      </c>
      <c r="AC16" s="63" t="str">
        <f>IF(Worksheet!I11&lt;&gt;"",Worksheet!I11,"")</f>
        <v/>
      </c>
      <c r="AD16" s="63" t="str">
        <f t="shared" si="4"/>
        <v/>
      </c>
      <c r="AE16" s="134" t="str">
        <f t="shared" si="14"/>
        <v>DC0</v>
      </c>
      <c r="AF16" s="135" t="e">
        <f>HLOOKUP(AE16,$AH$10:BA16,COUNTIF($AE$7:AE16,"&lt;&gt;"&amp;""),FALSE)</f>
        <v>#N/A</v>
      </c>
      <c r="AG16" s="71" t="e">
        <f t="shared" si="15"/>
        <v>#N/A</v>
      </c>
      <c r="AH16" s="102" t="e">
        <f ca="1">VLOOKUP($AG16,INDIRECT(CONCATENATE($CS16,"!",VLOOKUP($CS16,$AG$3:AH$8,AH$2,FALSE))),1,TRUE)</f>
        <v>#N/A</v>
      </c>
      <c r="AI16" s="102" t="e">
        <f ca="1">VLOOKUP($AG16,INDIRECT(CONCATENATE($CS16,"!",VLOOKUP($CS16,$AG$3:AI$8,AI$2,FALSE))),1,TRUE)</f>
        <v>#N/A</v>
      </c>
      <c r="AJ16" s="102" t="e">
        <f ca="1">VLOOKUP($AG16,INDIRECT(CONCATENATE($CS16,"!",VLOOKUP($CS16,$AG$3:AJ$8,AJ$2,FALSE))),1,TRUE)</f>
        <v>#N/A</v>
      </c>
      <c r="AK16" s="102" t="e">
        <f ca="1">VLOOKUP($AG16,INDIRECT(CONCATENATE($CS16,"!",VLOOKUP($CS16,$AG$3:AK$8,AK$2,FALSE))),1,TRUE)</f>
        <v>#N/A</v>
      </c>
      <c r="AL16" s="102" t="e">
        <f ca="1">VLOOKUP($AG16,INDIRECT(CONCATENATE($CS16,"!",VLOOKUP($CS16,$AG$3:AL$8,AL$2,FALSE))),1,TRUE)</f>
        <v>#N/A</v>
      </c>
      <c r="AM16" s="102" t="e">
        <f ca="1">VLOOKUP($AG16,INDIRECT(CONCATENATE($CS16,"!",VLOOKUP($CS16,$AG$3:AM$8,AM$2,FALSE))),1,TRUE)</f>
        <v>#N/A</v>
      </c>
      <c r="AN16" s="102" t="e">
        <f ca="1">VLOOKUP($AG16,INDIRECT(CONCATENATE($CS16,"!",VLOOKUP($CS16,$AG$3:AN$8,AN$2,FALSE))),1,TRUE)</f>
        <v>#N/A</v>
      </c>
      <c r="AO16" s="102" t="e">
        <f ca="1">VLOOKUP($AG16,INDIRECT(CONCATENATE($CS16,"!",VLOOKUP($CS16,$AG$3:AO$8,AO$2,FALSE))),1,TRUE)</f>
        <v>#N/A</v>
      </c>
      <c r="AP16" s="102" t="e">
        <f ca="1">VLOOKUP($AG16,INDIRECT(CONCATENATE($CS16,"!",VLOOKUP($CS16,$AG$3:AP$8,AP$2,FALSE))),1,TRUE)</f>
        <v>#N/A</v>
      </c>
      <c r="AQ16" s="102" t="e">
        <f ca="1">VLOOKUP($AG16,INDIRECT(CONCATENATE($CS16,"!",VLOOKUP($CS16,$AG$3:AQ$8,AQ$2,FALSE))),1,TRUE)</f>
        <v>#N/A</v>
      </c>
      <c r="AR16" s="102" t="e">
        <f ca="1">VLOOKUP($AG16,INDIRECT(CONCATENATE($CS16,"!",VLOOKUP($CS16,$AG$3:AR$8,AR$2,FALSE))),1,TRUE)</f>
        <v>#N/A</v>
      </c>
      <c r="AS16" s="102" t="e">
        <f ca="1">VLOOKUP($AG16,INDIRECT(CONCATENATE($CS16,"!",VLOOKUP($CS16,$AG$3:AS$8,AS$2,FALSE))),1,TRUE)</f>
        <v>#N/A</v>
      </c>
      <c r="AT16" s="102" t="e">
        <f ca="1">VLOOKUP($AG16,INDIRECT(CONCATENATE($CS16,"!",VLOOKUP($CS16,$AG$3:AT$8,AT$2,FALSE))),1,TRUE)</f>
        <v>#N/A</v>
      </c>
      <c r="AU16" s="102" t="e">
        <f ca="1">VLOOKUP($AG16,INDIRECT(CONCATENATE($CS16,"!",VLOOKUP($CS16,$AG$3:AU$8,AU$2,FALSE))),1,TRUE)</f>
        <v>#N/A</v>
      </c>
      <c r="AV16" s="102" t="e">
        <f ca="1">VLOOKUP($AG16,INDIRECT(CONCATENATE($CS16,"!",VLOOKUP($CS16,$AG$3:AV$8,AV$2,FALSE))),1,TRUE)</f>
        <v>#N/A</v>
      </c>
      <c r="AW16" s="102" t="e">
        <f ca="1">VLOOKUP($AG16,INDIRECT(CONCATENATE($CS16,"!",VLOOKUP($CS16,$AG$3:AW$8,AW$2,FALSE))),1,TRUE)</f>
        <v>#N/A</v>
      </c>
      <c r="AX16" s="102" t="e">
        <f ca="1">VLOOKUP($AG16,INDIRECT(CONCATENATE($CS16,"!",VLOOKUP($CS16,$AG$3:AX$8,AX$2,FALSE))),1,TRUE)</f>
        <v>#N/A</v>
      </c>
      <c r="AY16" s="102" t="e">
        <f ca="1">VLOOKUP($AG16,INDIRECT(CONCATENATE($CS16,"!",VLOOKUP($CS16,$AG$3:AY$8,AY$2,FALSE))),1,TRUE)</f>
        <v>#N/A</v>
      </c>
      <c r="AZ16" s="102" t="e">
        <f ca="1">VLOOKUP($AG16,INDIRECT(CONCATENATE($CS16,"!",VLOOKUP($CS16,$AG$3:AZ$8,AZ$2,FALSE))),1,TRUE)</f>
        <v>#N/A</v>
      </c>
      <c r="BA16" s="102"/>
      <c r="BB16" s="66">
        <f t="shared" si="16"/>
        <v>1</v>
      </c>
      <c r="BC16" s="59">
        <f t="shared" si="16"/>
        <v>1</v>
      </c>
      <c r="BD16" s="59">
        <f t="shared" si="17"/>
        <v>1</v>
      </c>
      <c r="BE16" s="59">
        <f t="shared" si="17"/>
        <v>1</v>
      </c>
      <c r="BF16" s="59">
        <f t="shared" si="18"/>
        <v>1</v>
      </c>
      <c r="BG16" s="59">
        <f t="shared" si="19"/>
        <v>1</v>
      </c>
      <c r="BH16" s="59">
        <f t="shared" si="20"/>
        <v>1</v>
      </c>
      <c r="BI16" s="59">
        <f t="shared" si="5"/>
        <v>1</v>
      </c>
      <c r="BJ16" s="59">
        <f t="shared" si="5"/>
        <v>1</v>
      </c>
      <c r="BK16" s="59">
        <f t="shared" si="5"/>
        <v>1</v>
      </c>
      <c r="BL16" s="59">
        <f t="shared" si="5"/>
        <v>1</v>
      </c>
      <c r="BM16" s="59">
        <f t="shared" si="5"/>
        <v>1</v>
      </c>
      <c r="BN16" s="59">
        <f t="shared" si="5"/>
        <v>1</v>
      </c>
      <c r="BO16" s="59">
        <f t="shared" si="5"/>
        <v>1</v>
      </c>
      <c r="BP16" s="59">
        <f t="shared" si="5"/>
        <v>1</v>
      </c>
      <c r="BQ16" s="59">
        <f t="shared" si="5"/>
        <v>1</v>
      </c>
      <c r="BR16" s="59">
        <f t="shared" si="5"/>
        <v>1</v>
      </c>
      <c r="BS16" s="59">
        <f t="shared" si="21"/>
        <v>1</v>
      </c>
      <c r="BT16" s="59">
        <f t="shared" si="21"/>
        <v>1</v>
      </c>
      <c r="BV16" s="67" t="e">
        <f>HLOOKUP(AE16,$BB$10:BU16,COUNTIF($AE$7:AE16,"&lt;&gt;"&amp;""),FALSE)</f>
        <v>#N/A</v>
      </c>
      <c r="BW16" s="59">
        <f t="shared" si="22"/>
        <v>1</v>
      </c>
      <c r="BX16" s="67" t="str">
        <f t="shared" si="38"/>
        <v/>
      </c>
      <c r="BY16" s="136" t="str">
        <f ca="1">IF(OR(AE16=$BC$10,AE16=$BE$10,AE16=$BL$10,AE16=$BM$10,AE16=$BN$10),VLOOKUP(BX16,INDIRECT(CONCATENATE(CS16,"!",HLOOKUP(AE16,$CV$10:CZ16,DG16,FALSE))),1,TRUE),"")</f>
        <v/>
      </c>
      <c r="BZ16" s="102" t="e">
        <f t="shared" ca="1" si="23"/>
        <v>#N/A</v>
      </c>
      <c r="CA16" s="102" t="e">
        <f t="shared" ca="1" si="24"/>
        <v>#N/A</v>
      </c>
      <c r="CB16" s="102" t="e">
        <f t="shared" ca="1" si="25"/>
        <v>#N/A</v>
      </c>
      <c r="CC16" s="102" t="e">
        <f t="shared" ca="1" si="26"/>
        <v>#N/A</v>
      </c>
      <c r="CD16" s="102" t="e">
        <f t="shared" ca="1" si="27"/>
        <v>#VALUE!</v>
      </c>
      <c r="CE16" s="68">
        <f>Worksheet!L11</f>
        <v>0</v>
      </c>
      <c r="CF16" s="68">
        <f>Worksheet!M11</f>
        <v>0</v>
      </c>
      <c r="CG16" s="68">
        <f>Worksheet!N11</f>
        <v>0</v>
      </c>
      <c r="CH16" s="68">
        <f>Worksheet!O11</f>
        <v>0</v>
      </c>
      <c r="CI16" s="68">
        <f>Worksheet!P11</f>
        <v>0</v>
      </c>
      <c r="CJ16" s="154" t="e">
        <f t="shared" ca="1" si="28"/>
        <v>#VALUE!</v>
      </c>
      <c r="CK16" s="154" t="e">
        <f t="shared" ca="1" si="29"/>
        <v>#VALUE!</v>
      </c>
      <c r="CL16" s="154" t="e">
        <f t="shared" ca="1" si="30"/>
        <v>#VALUE!</v>
      </c>
      <c r="CM16" s="154" t="e">
        <f t="shared" ca="1" si="31"/>
        <v>#VALUE!</v>
      </c>
      <c r="CN16" s="154" t="e">
        <f t="shared" ca="1" si="32"/>
        <v>#VALUE!</v>
      </c>
      <c r="CO16" s="131" t="e">
        <f t="shared" ca="1" si="33"/>
        <v>#N/A</v>
      </c>
      <c r="CP16" s="103">
        <f>Worksheet!R11</f>
        <v>0</v>
      </c>
      <c r="CQ16" s="58" t="str">
        <f t="shared" si="34"/>
        <v>1</v>
      </c>
      <c r="CR16" s="133" t="e">
        <f t="shared" si="35"/>
        <v>#N/A</v>
      </c>
      <c r="CS16" s="58" t="str">
        <f t="shared" si="36"/>
        <v>Standard1</v>
      </c>
      <c r="CU16" s="112" t="str">
        <f t="shared" ca="1" si="37"/>
        <v>$B$4:$P$1376</v>
      </c>
      <c r="CV16" s="102" t="str">
        <f>VLOOKUP($CS16,$CU$3:CV$8,2,FALSE)</f>
        <v>$I$230:$I$439</v>
      </c>
      <c r="CW16" s="102" t="str">
        <f>VLOOKUP($CS16,$CU$3:CW$8,3,FALSE)</f>
        <v>$I$471:$I$735</v>
      </c>
      <c r="CX16" s="102" t="str">
        <f>VLOOKUP($CS16,$CU$3:CX$8,4,FALSE)</f>
        <v>$I$736:$I$826</v>
      </c>
      <c r="CY16" s="102" t="str">
        <f>VLOOKUP($CS16,$CU$3:CY$8,5,FALSE)</f>
        <v>$I$827:$I$891</v>
      </c>
      <c r="CZ16" s="102" t="str">
        <f>VLOOKUP($CS16,$CU$3:CZ$8,6,FALSE)</f>
        <v>$I$892:$I$960</v>
      </c>
      <c r="DA16" s="102" t="str">
        <f>VLOOKUP($CS16,$CU$3:DA$8,7,FALSE)</f>
        <v>$I$1055:$I$1066</v>
      </c>
      <c r="DB16" s="102" t="str">
        <f>VLOOKUP($CS16,$CU$3:DB$8,8,FALSE)</f>
        <v>$I$1043:$I$1054</v>
      </c>
      <c r="DC16" s="102" t="str">
        <f>VLOOKUP($CS16,$CU$3:DC$8,8,FALSE)</f>
        <v>$I$1043:$I$1054</v>
      </c>
      <c r="DD16" s="102" t="str">
        <f>VLOOKUP($CS16,$CU$3:DD$8,8,FALSE)</f>
        <v>$I$1043:$I$1054</v>
      </c>
      <c r="DE16" s="102" t="str">
        <f>VLOOKUP($CS16,$CU$3:DE$8,8,FALSE)</f>
        <v>$I$1043:$I$1054</v>
      </c>
      <c r="DF16" s="102" t="str">
        <f>VLOOKUP($CS16,$CU$3:DF$8,8,FALSE)</f>
        <v>$I$1043:$I$1054</v>
      </c>
      <c r="DG16" s="58">
        <f>COUNTIF($CV$10:CV16,"&lt;&gt;"&amp;"")</f>
        <v>7</v>
      </c>
      <c r="DI16" s="58" t="str">
        <f t="shared" si="6"/>
        <v/>
      </c>
      <c r="DJ16" s="58" t="e">
        <f t="shared" ca="1" si="7"/>
        <v>#N/A</v>
      </c>
    </row>
    <row r="17" spans="13:114" x14ac:dyDescent="0.25">
      <c r="M17" s="58">
        <f>Worksheet!W12</f>
        <v>0</v>
      </c>
      <c r="N17" s="58">
        <f t="shared" ca="1" si="8"/>
        <v>0</v>
      </c>
      <c r="O17" s="213" t="str">
        <f t="shared" ca="1" si="1"/>
        <v>*</v>
      </c>
      <c r="Q17" s="59" t="e">
        <f t="shared" ca="1" si="9"/>
        <v>#N/A</v>
      </c>
      <c r="R17" s="58" t="str">
        <f>IF(Worksheet!J12=$S$2,$S$2,IF(Worksheet!J12=$S$3,$S$3,$S$1))</f>
        <v>5502A</v>
      </c>
      <c r="S17" s="60" t="str">
        <f t="shared" ca="1" si="10"/>
        <v>*</v>
      </c>
      <c r="T17" s="55" t="e">
        <f t="shared" si="11"/>
        <v>#N/A</v>
      </c>
      <c r="U17" s="62">
        <f>IF(Worksheet!T12="%",ABS(Worksheet!AA12),ABS(Worksheet!V12))</f>
        <v>0</v>
      </c>
      <c r="V17" s="155">
        <f>IF(Worksheet!T12="%",Worksheet!AB12,Worksheet!T12)</f>
        <v>0</v>
      </c>
      <c r="W17" s="61" t="str">
        <f>IF(Worksheet!T12="%","",IF(Worksheet!AA12&lt;&gt;"",Worksheet!AA12,""))</f>
        <v/>
      </c>
      <c r="X17" s="61" t="str">
        <f>IF(Worksheet!T12="%","",IF(Worksheet!AB12&lt;&gt;"",Worksheet!AB12,""))</f>
        <v/>
      </c>
      <c r="Y17" s="63" t="str">
        <f t="shared" si="12"/>
        <v/>
      </c>
      <c r="Z17" s="63" t="str">
        <f t="shared" si="2"/>
        <v>0</v>
      </c>
      <c r="AA17" s="63" t="str">
        <f t="shared" si="13"/>
        <v>DC</v>
      </c>
      <c r="AB17" s="63" t="str">
        <f t="shared" si="3"/>
        <v>DC0</v>
      </c>
      <c r="AC17" s="63" t="str">
        <f>IF(Worksheet!I12&lt;&gt;"",Worksheet!I12,"")</f>
        <v/>
      </c>
      <c r="AD17" s="63" t="str">
        <f t="shared" si="4"/>
        <v/>
      </c>
      <c r="AE17" s="134" t="str">
        <f t="shared" si="14"/>
        <v>DC0</v>
      </c>
      <c r="AF17" s="135" t="e">
        <f>HLOOKUP(AE17,$AH$10:BA17,COUNTIF($AE$7:AE17,"&lt;&gt;"&amp;""),FALSE)</f>
        <v>#N/A</v>
      </c>
      <c r="AG17" s="71" t="e">
        <f t="shared" si="15"/>
        <v>#N/A</v>
      </c>
      <c r="AH17" s="102" t="e">
        <f ca="1">VLOOKUP($AG17,INDIRECT(CONCATENATE($CS17,"!",VLOOKUP($CS17,$AG$3:AH$8,AH$2,FALSE))),1,TRUE)</f>
        <v>#N/A</v>
      </c>
      <c r="AI17" s="102" t="e">
        <f ca="1">VLOOKUP($AG17,INDIRECT(CONCATENATE($CS17,"!",VLOOKUP($CS17,$AG$3:AI$8,AI$2,FALSE))),1,TRUE)</f>
        <v>#N/A</v>
      </c>
      <c r="AJ17" s="102" t="e">
        <f ca="1">VLOOKUP($AG17,INDIRECT(CONCATENATE($CS17,"!",VLOOKUP($CS17,$AG$3:AJ$8,AJ$2,FALSE))),1,TRUE)</f>
        <v>#N/A</v>
      </c>
      <c r="AK17" s="102" t="e">
        <f ca="1">VLOOKUP($AG17,INDIRECT(CONCATENATE($CS17,"!",VLOOKUP($CS17,$AG$3:AK$8,AK$2,FALSE))),1,TRUE)</f>
        <v>#N/A</v>
      </c>
      <c r="AL17" s="102" t="e">
        <f ca="1">VLOOKUP($AG17,INDIRECT(CONCATENATE($CS17,"!",VLOOKUP($CS17,$AG$3:AL$8,AL$2,FALSE))),1,TRUE)</f>
        <v>#N/A</v>
      </c>
      <c r="AM17" s="102" t="e">
        <f ca="1">VLOOKUP($AG17,INDIRECT(CONCATENATE($CS17,"!",VLOOKUP($CS17,$AG$3:AM$8,AM$2,FALSE))),1,TRUE)</f>
        <v>#N/A</v>
      </c>
      <c r="AN17" s="102" t="e">
        <f ca="1">VLOOKUP($AG17,INDIRECT(CONCATENATE($CS17,"!",VLOOKUP($CS17,$AG$3:AN$8,AN$2,FALSE))),1,TRUE)</f>
        <v>#N/A</v>
      </c>
      <c r="AO17" s="102" t="e">
        <f ca="1">VLOOKUP($AG17,INDIRECT(CONCATENATE($CS17,"!",VLOOKUP($CS17,$AG$3:AO$8,AO$2,FALSE))),1,TRUE)</f>
        <v>#N/A</v>
      </c>
      <c r="AP17" s="102" t="e">
        <f ca="1">VLOOKUP($AG17,INDIRECT(CONCATENATE($CS17,"!",VLOOKUP($CS17,$AG$3:AP$8,AP$2,FALSE))),1,TRUE)</f>
        <v>#N/A</v>
      </c>
      <c r="AQ17" s="102" t="e">
        <f ca="1">VLOOKUP($AG17,INDIRECT(CONCATENATE($CS17,"!",VLOOKUP($CS17,$AG$3:AQ$8,AQ$2,FALSE))),1,TRUE)</f>
        <v>#N/A</v>
      </c>
      <c r="AR17" s="102" t="e">
        <f ca="1">VLOOKUP($AG17,INDIRECT(CONCATENATE($CS17,"!",VLOOKUP($CS17,$AG$3:AR$8,AR$2,FALSE))),1,TRUE)</f>
        <v>#N/A</v>
      </c>
      <c r="AS17" s="102" t="e">
        <f ca="1">VLOOKUP($AG17,INDIRECT(CONCATENATE($CS17,"!",VLOOKUP($CS17,$AG$3:AS$8,AS$2,FALSE))),1,TRUE)</f>
        <v>#N/A</v>
      </c>
      <c r="AT17" s="102" t="e">
        <f ca="1">VLOOKUP($AG17,INDIRECT(CONCATENATE($CS17,"!",VLOOKUP($CS17,$AG$3:AT$8,AT$2,FALSE))),1,TRUE)</f>
        <v>#N/A</v>
      </c>
      <c r="AU17" s="102" t="e">
        <f ca="1">VLOOKUP($AG17,INDIRECT(CONCATENATE($CS17,"!",VLOOKUP($CS17,$AG$3:AU$8,AU$2,FALSE))),1,TRUE)</f>
        <v>#N/A</v>
      </c>
      <c r="AV17" s="102" t="e">
        <f ca="1">VLOOKUP($AG17,INDIRECT(CONCATENATE($CS17,"!",VLOOKUP($CS17,$AG$3:AV$8,AV$2,FALSE))),1,TRUE)</f>
        <v>#N/A</v>
      </c>
      <c r="AW17" s="102" t="e">
        <f ca="1">VLOOKUP($AG17,INDIRECT(CONCATENATE($CS17,"!",VLOOKUP($CS17,$AG$3:AW$8,AW$2,FALSE))),1,TRUE)</f>
        <v>#N/A</v>
      </c>
      <c r="AX17" s="102" t="e">
        <f ca="1">VLOOKUP($AG17,INDIRECT(CONCATENATE($CS17,"!",VLOOKUP($CS17,$AG$3:AX$8,AX$2,FALSE))),1,TRUE)</f>
        <v>#N/A</v>
      </c>
      <c r="AY17" s="102" t="e">
        <f ca="1">VLOOKUP($AG17,INDIRECT(CONCATENATE($CS17,"!",VLOOKUP($CS17,$AG$3:AY$8,AY$2,FALSE))),1,TRUE)</f>
        <v>#N/A</v>
      </c>
      <c r="AZ17" s="102" t="e">
        <f ca="1">VLOOKUP($AG17,INDIRECT(CONCATENATE($CS17,"!",VLOOKUP($CS17,$AG$3:AZ$8,AZ$2,FALSE))),1,TRUE)</f>
        <v>#N/A</v>
      </c>
      <c r="BA17" s="102"/>
      <c r="BB17" s="66">
        <f t="shared" si="16"/>
        <v>1</v>
      </c>
      <c r="BC17" s="59">
        <f t="shared" si="16"/>
        <v>1</v>
      </c>
      <c r="BD17" s="59">
        <f t="shared" si="17"/>
        <v>1</v>
      </c>
      <c r="BE17" s="59">
        <f t="shared" si="17"/>
        <v>1</v>
      </c>
      <c r="BF17" s="59">
        <f t="shared" si="18"/>
        <v>1</v>
      </c>
      <c r="BG17" s="59">
        <f t="shared" si="19"/>
        <v>1</v>
      </c>
      <c r="BH17" s="59">
        <f t="shared" si="20"/>
        <v>1</v>
      </c>
      <c r="BI17" s="59">
        <f t="shared" si="5"/>
        <v>1</v>
      </c>
      <c r="BJ17" s="59">
        <f t="shared" si="5"/>
        <v>1</v>
      </c>
      <c r="BK17" s="59">
        <f t="shared" si="5"/>
        <v>1</v>
      </c>
      <c r="BL17" s="59">
        <f t="shared" si="5"/>
        <v>1</v>
      </c>
      <c r="BM17" s="59">
        <f t="shared" si="5"/>
        <v>1</v>
      </c>
      <c r="BN17" s="59">
        <f t="shared" si="5"/>
        <v>1</v>
      </c>
      <c r="BO17" s="59">
        <f t="shared" si="5"/>
        <v>1</v>
      </c>
      <c r="BP17" s="59">
        <f t="shared" si="5"/>
        <v>1</v>
      </c>
      <c r="BQ17" s="59">
        <f t="shared" si="5"/>
        <v>1</v>
      </c>
      <c r="BR17" s="59">
        <f t="shared" si="5"/>
        <v>1</v>
      </c>
      <c r="BS17" s="59">
        <f t="shared" si="21"/>
        <v>1</v>
      </c>
      <c r="BT17" s="59">
        <f t="shared" si="21"/>
        <v>1</v>
      </c>
      <c r="BV17" s="67" t="e">
        <f>HLOOKUP(AE17,$BB$10:BU17,COUNTIF($AE$7:AE17,"&lt;&gt;"&amp;""),FALSE)</f>
        <v>#N/A</v>
      </c>
      <c r="BW17" s="59">
        <f t="shared" si="22"/>
        <v>1</v>
      </c>
      <c r="BX17" s="67" t="str">
        <f t="shared" si="38"/>
        <v/>
      </c>
      <c r="BY17" s="136" t="str">
        <f ca="1">IF(OR(AE17=$BC$10,AE17=$BE$10,AE17=$BL$10,AE17=$BM$10,AE17=$BN$10),VLOOKUP(BX17,INDIRECT(CONCATENATE(CS17,"!",HLOOKUP(AE17,$CV$10:CZ17,DG17,FALSE))),1,TRUE),"")</f>
        <v/>
      </c>
      <c r="BZ17" s="102" t="e">
        <f t="shared" ca="1" si="23"/>
        <v>#N/A</v>
      </c>
      <c r="CA17" s="102" t="e">
        <f t="shared" ca="1" si="24"/>
        <v>#N/A</v>
      </c>
      <c r="CB17" s="102" t="e">
        <f t="shared" ca="1" si="25"/>
        <v>#N/A</v>
      </c>
      <c r="CC17" s="102" t="e">
        <f t="shared" ca="1" si="26"/>
        <v>#N/A</v>
      </c>
      <c r="CD17" s="102" t="e">
        <f t="shared" ca="1" si="27"/>
        <v>#VALUE!</v>
      </c>
      <c r="CE17" s="68">
        <f>Worksheet!L12</f>
        <v>0</v>
      </c>
      <c r="CF17" s="68">
        <f>Worksheet!M12</f>
        <v>0</v>
      </c>
      <c r="CG17" s="68">
        <f>Worksheet!N12</f>
        <v>0</v>
      </c>
      <c r="CH17" s="68">
        <f>Worksheet!O12</f>
        <v>0</v>
      </c>
      <c r="CI17" s="68">
        <f>Worksheet!P12</f>
        <v>0</v>
      </c>
      <c r="CJ17" s="154" t="e">
        <f t="shared" ca="1" si="28"/>
        <v>#VALUE!</v>
      </c>
      <c r="CK17" s="154" t="e">
        <f t="shared" ca="1" si="29"/>
        <v>#VALUE!</v>
      </c>
      <c r="CL17" s="154" t="e">
        <f t="shared" ca="1" si="30"/>
        <v>#VALUE!</v>
      </c>
      <c r="CM17" s="154" t="e">
        <f t="shared" ca="1" si="31"/>
        <v>#VALUE!</v>
      </c>
      <c r="CN17" s="154" t="e">
        <f t="shared" ca="1" si="32"/>
        <v>#VALUE!</v>
      </c>
      <c r="CO17" s="131" t="e">
        <f t="shared" ca="1" si="33"/>
        <v>#N/A</v>
      </c>
      <c r="CP17" s="103">
        <f>Worksheet!R12</f>
        <v>0</v>
      </c>
      <c r="CQ17" s="58" t="str">
        <f t="shared" si="34"/>
        <v>1</v>
      </c>
      <c r="CR17" s="133" t="e">
        <f t="shared" si="35"/>
        <v>#N/A</v>
      </c>
      <c r="CS17" s="58" t="str">
        <f t="shared" si="36"/>
        <v>Standard1</v>
      </c>
      <c r="CU17" s="112" t="str">
        <f t="shared" ca="1" si="37"/>
        <v>$B$4:$P$1376</v>
      </c>
      <c r="CV17" s="102" t="str">
        <f>VLOOKUP($CS17,$CU$3:CV$8,2,FALSE)</f>
        <v>$I$230:$I$439</v>
      </c>
      <c r="CW17" s="102" t="str">
        <f>VLOOKUP($CS17,$CU$3:CW$8,3,FALSE)</f>
        <v>$I$471:$I$735</v>
      </c>
      <c r="CX17" s="102" t="str">
        <f>VLOOKUP($CS17,$CU$3:CX$8,4,FALSE)</f>
        <v>$I$736:$I$826</v>
      </c>
      <c r="CY17" s="102" t="str">
        <f>VLOOKUP($CS17,$CU$3:CY$8,5,FALSE)</f>
        <v>$I$827:$I$891</v>
      </c>
      <c r="CZ17" s="102" t="str">
        <f>VLOOKUP($CS17,$CU$3:CZ$8,6,FALSE)</f>
        <v>$I$892:$I$960</v>
      </c>
      <c r="DA17" s="102" t="str">
        <f>VLOOKUP($CS17,$CU$3:DA$8,7,FALSE)</f>
        <v>$I$1055:$I$1066</v>
      </c>
      <c r="DB17" s="102" t="str">
        <f>VLOOKUP($CS17,$CU$3:DB$8,8,FALSE)</f>
        <v>$I$1043:$I$1054</v>
      </c>
      <c r="DC17" s="102" t="str">
        <f>VLOOKUP($CS17,$CU$3:DC$8,8,FALSE)</f>
        <v>$I$1043:$I$1054</v>
      </c>
      <c r="DD17" s="102" t="str">
        <f>VLOOKUP($CS17,$CU$3:DD$8,8,FALSE)</f>
        <v>$I$1043:$I$1054</v>
      </c>
      <c r="DE17" s="102" t="str">
        <f>VLOOKUP($CS17,$CU$3:DE$8,8,FALSE)</f>
        <v>$I$1043:$I$1054</v>
      </c>
      <c r="DF17" s="102" t="str">
        <f>VLOOKUP($CS17,$CU$3:DF$8,8,FALSE)</f>
        <v>$I$1043:$I$1054</v>
      </c>
      <c r="DG17" s="58">
        <f>COUNTIF($CV$10:CV17,"&lt;&gt;"&amp;"")</f>
        <v>8</v>
      </c>
      <c r="DI17" s="58" t="str">
        <f t="shared" si="6"/>
        <v/>
      </c>
      <c r="DJ17" s="58" t="e">
        <f t="shared" ca="1" si="7"/>
        <v>#N/A</v>
      </c>
    </row>
    <row r="18" spans="13:114" x14ac:dyDescent="0.25">
      <c r="M18" s="58">
        <f>Worksheet!W13</f>
        <v>0</v>
      </c>
      <c r="N18" s="58">
        <f t="shared" ca="1" si="8"/>
        <v>0</v>
      </c>
      <c r="O18" s="213" t="str">
        <f t="shared" ca="1" si="1"/>
        <v>*</v>
      </c>
      <c r="Q18" s="59" t="e">
        <f t="shared" ca="1" si="9"/>
        <v>#N/A</v>
      </c>
      <c r="R18" s="58" t="str">
        <f>IF(Worksheet!J13=$S$2,$S$2,IF(Worksheet!J13=$S$3,$S$3,$S$1))</f>
        <v>5502A</v>
      </c>
      <c r="S18" s="60" t="str">
        <f t="shared" ca="1" si="10"/>
        <v>*</v>
      </c>
      <c r="T18" s="55" t="e">
        <f t="shared" si="11"/>
        <v>#N/A</v>
      </c>
      <c r="U18" s="62">
        <f>IF(Worksheet!T13="%",ABS(Worksheet!AA13),ABS(Worksheet!V13))</f>
        <v>0</v>
      </c>
      <c r="V18" s="155">
        <f>IF(Worksheet!T13="%",Worksheet!AB13,Worksheet!T13)</f>
        <v>0</v>
      </c>
      <c r="W18" s="61" t="str">
        <f>IF(Worksheet!T13="%","",IF(Worksheet!AA13&lt;&gt;"",Worksheet!AA13,""))</f>
        <v/>
      </c>
      <c r="X18" s="61" t="str">
        <f>IF(Worksheet!T13="%","",IF(Worksheet!AB13&lt;&gt;"",Worksheet!AB13,""))</f>
        <v/>
      </c>
      <c r="Y18" s="63" t="str">
        <f t="shared" si="12"/>
        <v/>
      </c>
      <c r="Z18" s="63" t="str">
        <f t="shared" si="2"/>
        <v>0</v>
      </c>
      <c r="AA18" s="63" t="str">
        <f t="shared" si="13"/>
        <v>DC</v>
      </c>
      <c r="AB18" s="63" t="str">
        <f t="shared" si="3"/>
        <v>DC0</v>
      </c>
      <c r="AC18" s="63" t="str">
        <f>IF(Worksheet!I13&lt;&gt;"",Worksheet!I13,"")</f>
        <v/>
      </c>
      <c r="AD18" s="63" t="str">
        <f t="shared" si="4"/>
        <v/>
      </c>
      <c r="AE18" s="134" t="str">
        <f t="shared" si="14"/>
        <v>DC0</v>
      </c>
      <c r="AF18" s="135" t="e">
        <f>HLOOKUP(AE18,$AH$10:BA18,COUNTIF($AE$7:AE18,"&lt;&gt;"&amp;""),FALSE)</f>
        <v>#N/A</v>
      </c>
      <c r="AG18" s="71" t="e">
        <f t="shared" si="15"/>
        <v>#N/A</v>
      </c>
      <c r="AH18" s="102" t="e">
        <f ca="1">VLOOKUP($AG18,INDIRECT(CONCATENATE($CS18,"!",VLOOKUP($CS18,$AG$3:AH$8,AH$2,FALSE))),1,TRUE)</f>
        <v>#N/A</v>
      </c>
      <c r="AI18" s="102" t="e">
        <f ca="1">VLOOKUP($AG18,INDIRECT(CONCATENATE($CS18,"!",VLOOKUP($CS18,$AG$3:AI$8,AI$2,FALSE))),1,TRUE)</f>
        <v>#N/A</v>
      </c>
      <c r="AJ18" s="102" t="e">
        <f ca="1">VLOOKUP($AG18,INDIRECT(CONCATENATE($CS18,"!",VLOOKUP($CS18,$AG$3:AJ$8,AJ$2,FALSE))),1,TRUE)</f>
        <v>#N/A</v>
      </c>
      <c r="AK18" s="102" t="e">
        <f ca="1">VLOOKUP($AG18,INDIRECT(CONCATENATE($CS18,"!",VLOOKUP($CS18,$AG$3:AK$8,AK$2,FALSE))),1,TRUE)</f>
        <v>#N/A</v>
      </c>
      <c r="AL18" s="102" t="e">
        <f ca="1">VLOOKUP($AG18,INDIRECT(CONCATENATE($CS18,"!",VLOOKUP($CS18,$AG$3:AL$8,AL$2,FALSE))),1,TRUE)</f>
        <v>#N/A</v>
      </c>
      <c r="AM18" s="102" t="e">
        <f ca="1">VLOOKUP($AG18,INDIRECT(CONCATENATE($CS18,"!",VLOOKUP($CS18,$AG$3:AM$8,AM$2,FALSE))),1,TRUE)</f>
        <v>#N/A</v>
      </c>
      <c r="AN18" s="102" t="e">
        <f ca="1">VLOOKUP($AG18,INDIRECT(CONCATENATE($CS18,"!",VLOOKUP($CS18,$AG$3:AN$8,AN$2,FALSE))),1,TRUE)</f>
        <v>#N/A</v>
      </c>
      <c r="AO18" s="102" t="e">
        <f ca="1">VLOOKUP($AG18,INDIRECT(CONCATENATE($CS18,"!",VLOOKUP($CS18,$AG$3:AO$8,AO$2,FALSE))),1,TRUE)</f>
        <v>#N/A</v>
      </c>
      <c r="AP18" s="102" t="e">
        <f ca="1">VLOOKUP($AG18,INDIRECT(CONCATENATE($CS18,"!",VLOOKUP($CS18,$AG$3:AP$8,AP$2,FALSE))),1,TRUE)</f>
        <v>#N/A</v>
      </c>
      <c r="AQ18" s="102" t="e">
        <f ca="1">VLOOKUP($AG18,INDIRECT(CONCATENATE($CS18,"!",VLOOKUP($CS18,$AG$3:AQ$8,AQ$2,FALSE))),1,TRUE)</f>
        <v>#N/A</v>
      </c>
      <c r="AR18" s="102" t="e">
        <f ca="1">VLOOKUP($AG18,INDIRECT(CONCATENATE($CS18,"!",VLOOKUP($CS18,$AG$3:AR$8,AR$2,FALSE))),1,TRUE)</f>
        <v>#N/A</v>
      </c>
      <c r="AS18" s="102" t="e">
        <f ca="1">VLOOKUP($AG18,INDIRECT(CONCATENATE($CS18,"!",VLOOKUP($CS18,$AG$3:AS$8,AS$2,FALSE))),1,TRUE)</f>
        <v>#N/A</v>
      </c>
      <c r="AT18" s="102" t="e">
        <f ca="1">VLOOKUP($AG18,INDIRECT(CONCATENATE($CS18,"!",VLOOKUP($CS18,$AG$3:AT$8,AT$2,FALSE))),1,TRUE)</f>
        <v>#N/A</v>
      </c>
      <c r="AU18" s="102" t="e">
        <f ca="1">VLOOKUP($AG18,INDIRECT(CONCATENATE($CS18,"!",VLOOKUP($CS18,$AG$3:AU$8,AU$2,FALSE))),1,TRUE)</f>
        <v>#N/A</v>
      </c>
      <c r="AV18" s="102" t="e">
        <f ca="1">VLOOKUP($AG18,INDIRECT(CONCATENATE($CS18,"!",VLOOKUP($CS18,$AG$3:AV$8,AV$2,FALSE))),1,TRUE)</f>
        <v>#N/A</v>
      </c>
      <c r="AW18" s="102" t="e">
        <f ca="1">VLOOKUP($AG18,INDIRECT(CONCATENATE($CS18,"!",VLOOKUP($CS18,$AG$3:AW$8,AW$2,FALSE))),1,TRUE)</f>
        <v>#N/A</v>
      </c>
      <c r="AX18" s="102" t="e">
        <f ca="1">VLOOKUP($AG18,INDIRECT(CONCATENATE($CS18,"!",VLOOKUP($CS18,$AG$3:AX$8,AX$2,FALSE))),1,TRUE)</f>
        <v>#N/A</v>
      </c>
      <c r="AY18" s="102" t="e">
        <f ca="1">VLOOKUP($AG18,INDIRECT(CONCATENATE($CS18,"!",VLOOKUP($CS18,$AG$3:AY$8,AY$2,FALSE))),1,TRUE)</f>
        <v>#N/A</v>
      </c>
      <c r="AZ18" s="102" t="e">
        <f ca="1">VLOOKUP($AG18,INDIRECT(CONCATENATE($CS18,"!",VLOOKUP($CS18,$AG$3:AZ$8,AZ$2,FALSE))),1,TRUE)</f>
        <v>#N/A</v>
      </c>
      <c r="BA18" s="102"/>
      <c r="BB18" s="66">
        <f t="shared" si="16"/>
        <v>1</v>
      </c>
      <c r="BC18" s="59">
        <f t="shared" si="16"/>
        <v>1</v>
      </c>
      <c r="BD18" s="59">
        <f t="shared" si="17"/>
        <v>1</v>
      </c>
      <c r="BE18" s="59">
        <f t="shared" si="17"/>
        <v>1</v>
      </c>
      <c r="BF18" s="59">
        <f t="shared" si="18"/>
        <v>1</v>
      </c>
      <c r="BG18" s="59">
        <f t="shared" si="19"/>
        <v>1</v>
      </c>
      <c r="BH18" s="59">
        <f t="shared" si="20"/>
        <v>1</v>
      </c>
      <c r="BI18" s="59">
        <f t="shared" si="5"/>
        <v>1</v>
      </c>
      <c r="BJ18" s="59">
        <f t="shared" si="5"/>
        <v>1</v>
      </c>
      <c r="BK18" s="59">
        <f t="shared" si="5"/>
        <v>1</v>
      </c>
      <c r="BL18" s="59">
        <f t="shared" si="5"/>
        <v>1</v>
      </c>
      <c r="BM18" s="59">
        <f t="shared" si="5"/>
        <v>1</v>
      </c>
      <c r="BN18" s="59">
        <f t="shared" si="5"/>
        <v>1</v>
      </c>
      <c r="BO18" s="59">
        <f t="shared" si="5"/>
        <v>1</v>
      </c>
      <c r="BP18" s="59">
        <f t="shared" si="5"/>
        <v>1</v>
      </c>
      <c r="BQ18" s="59">
        <f t="shared" si="5"/>
        <v>1</v>
      </c>
      <c r="BR18" s="59">
        <f t="shared" si="5"/>
        <v>1</v>
      </c>
      <c r="BS18" s="59">
        <f t="shared" si="21"/>
        <v>1</v>
      </c>
      <c r="BT18" s="59">
        <f t="shared" si="21"/>
        <v>1</v>
      </c>
      <c r="BV18" s="67" t="e">
        <f>HLOOKUP(AE18,$BB$10:BU18,COUNTIF($AE$7:AE18,"&lt;&gt;"&amp;""),FALSE)</f>
        <v>#N/A</v>
      </c>
      <c r="BW18" s="59">
        <f t="shared" si="22"/>
        <v>1</v>
      </c>
      <c r="BX18" s="67" t="str">
        <f t="shared" si="38"/>
        <v/>
      </c>
      <c r="BY18" s="136" t="str">
        <f ca="1">IF(OR(AE18=$BC$10,AE18=$BE$10,AE18=$BL$10,AE18=$BM$10,AE18=$BN$10),VLOOKUP(BX18,INDIRECT(CONCATENATE(CS18,"!",HLOOKUP(AE18,$CV$10:CZ18,DG18,FALSE))),1,TRUE),"")</f>
        <v/>
      </c>
      <c r="BZ18" s="102" t="e">
        <f t="shared" ca="1" si="23"/>
        <v>#N/A</v>
      </c>
      <c r="CA18" s="102" t="e">
        <f t="shared" ca="1" si="24"/>
        <v>#N/A</v>
      </c>
      <c r="CB18" s="102" t="e">
        <f t="shared" ca="1" si="25"/>
        <v>#N/A</v>
      </c>
      <c r="CC18" s="102" t="e">
        <f t="shared" ca="1" si="26"/>
        <v>#N/A</v>
      </c>
      <c r="CD18" s="102" t="e">
        <f t="shared" ca="1" si="27"/>
        <v>#VALUE!</v>
      </c>
      <c r="CE18" s="68">
        <f>Worksheet!L13</f>
        <v>0</v>
      </c>
      <c r="CF18" s="68">
        <f>Worksheet!M13</f>
        <v>0</v>
      </c>
      <c r="CG18" s="68">
        <f>Worksheet!N13</f>
        <v>0</v>
      </c>
      <c r="CH18" s="68">
        <f>Worksheet!O13</f>
        <v>0</v>
      </c>
      <c r="CI18" s="68">
        <f>Worksheet!P13</f>
        <v>0</v>
      </c>
      <c r="CJ18" s="154" t="e">
        <f t="shared" ca="1" si="28"/>
        <v>#VALUE!</v>
      </c>
      <c r="CK18" s="154" t="e">
        <f t="shared" ca="1" si="29"/>
        <v>#VALUE!</v>
      </c>
      <c r="CL18" s="154" t="e">
        <f t="shared" ca="1" si="30"/>
        <v>#VALUE!</v>
      </c>
      <c r="CM18" s="154" t="e">
        <f t="shared" ca="1" si="31"/>
        <v>#VALUE!</v>
      </c>
      <c r="CN18" s="154" t="e">
        <f t="shared" ca="1" si="32"/>
        <v>#VALUE!</v>
      </c>
      <c r="CO18" s="131" t="e">
        <f t="shared" ca="1" si="33"/>
        <v>#N/A</v>
      </c>
      <c r="CP18" s="103">
        <f>Worksheet!R13</f>
        <v>0</v>
      </c>
      <c r="CQ18" s="58" t="str">
        <f t="shared" si="34"/>
        <v>1</v>
      </c>
      <c r="CR18" s="133" t="e">
        <f t="shared" si="35"/>
        <v>#N/A</v>
      </c>
      <c r="CS18" s="58" t="str">
        <f t="shared" si="36"/>
        <v>Standard1</v>
      </c>
      <c r="CU18" s="112" t="str">
        <f t="shared" ca="1" si="37"/>
        <v>$B$4:$P$1376</v>
      </c>
      <c r="CV18" s="102" t="str">
        <f>VLOOKUP($CS18,$CU$3:CV$8,2,FALSE)</f>
        <v>$I$230:$I$439</v>
      </c>
      <c r="CW18" s="102" t="str">
        <f>VLOOKUP($CS18,$CU$3:CW$8,3,FALSE)</f>
        <v>$I$471:$I$735</v>
      </c>
      <c r="CX18" s="102" t="str">
        <f>VLOOKUP($CS18,$CU$3:CX$8,4,FALSE)</f>
        <v>$I$736:$I$826</v>
      </c>
      <c r="CY18" s="102" t="str">
        <f>VLOOKUP($CS18,$CU$3:CY$8,5,FALSE)</f>
        <v>$I$827:$I$891</v>
      </c>
      <c r="CZ18" s="102" t="str">
        <f>VLOOKUP($CS18,$CU$3:CZ$8,6,FALSE)</f>
        <v>$I$892:$I$960</v>
      </c>
      <c r="DA18" s="102" t="str">
        <f>VLOOKUP($CS18,$CU$3:DA$8,7,FALSE)</f>
        <v>$I$1055:$I$1066</v>
      </c>
      <c r="DB18" s="102" t="str">
        <f>VLOOKUP($CS18,$CU$3:DB$8,8,FALSE)</f>
        <v>$I$1043:$I$1054</v>
      </c>
      <c r="DC18" s="102" t="str">
        <f>VLOOKUP($CS18,$CU$3:DC$8,8,FALSE)</f>
        <v>$I$1043:$I$1054</v>
      </c>
      <c r="DD18" s="102" t="str">
        <f>VLOOKUP($CS18,$CU$3:DD$8,8,FALSE)</f>
        <v>$I$1043:$I$1054</v>
      </c>
      <c r="DE18" s="102" t="str">
        <f>VLOOKUP($CS18,$CU$3:DE$8,8,FALSE)</f>
        <v>$I$1043:$I$1054</v>
      </c>
      <c r="DF18" s="102" t="str">
        <f>VLOOKUP($CS18,$CU$3:DF$8,8,FALSE)</f>
        <v>$I$1043:$I$1054</v>
      </c>
      <c r="DG18" s="58">
        <f>COUNTIF($CV$10:CV18,"&lt;&gt;"&amp;"")</f>
        <v>9</v>
      </c>
      <c r="DI18" s="58" t="str">
        <f t="shared" si="6"/>
        <v/>
      </c>
      <c r="DJ18" s="58" t="e">
        <f t="shared" ca="1" si="7"/>
        <v>#N/A</v>
      </c>
    </row>
    <row r="19" spans="13:114" x14ac:dyDescent="0.25">
      <c r="M19" s="58">
        <f>Worksheet!W14</f>
        <v>0</v>
      </c>
      <c r="N19" s="58">
        <f t="shared" ca="1" si="8"/>
        <v>0</v>
      </c>
      <c r="O19" s="213" t="str">
        <f t="shared" ca="1" si="1"/>
        <v>*</v>
      </c>
      <c r="Q19" s="59" t="e">
        <f t="shared" ca="1" si="9"/>
        <v>#N/A</v>
      </c>
      <c r="R19" s="58" t="str">
        <f>IF(Worksheet!J14=$S$2,$S$2,IF(Worksheet!J14=$S$3,$S$3,$S$1))</f>
        <v>5502A</v>
      </c>
      <c r="S19" s="60" t="str">
        <f t="shared" ca="1" si="10"/>
        <v>*</v>
      </c>
      <c r="T19" s="55" t="e">
        <f t="shared" si="11"/>
        <v>#N/A</v>
      </c>
      <c r="U19" s="62">
        <f>IF(Worksheet!T14="%",ABS(Worksheet!AA14),ABS(Worksheet!V14))</f>
        <v>0</v>
      </c>
      <c r="V19" s="155">
        <f>IF(Worksheet!T14="%",Worksheet!AB14,Worksheet!T14)</f>
        <v>0</v>
      </c>
      <c r="W19" s="61" t="str">
        <f>IF(Worksheet!T14="%","",IF(Worksheet!AA14&lt;&gt;"",Worksheet!AA14,""))</f>
        <v/>
      </c>
      <c r="X19" s="61" t="str">
        <f>IF(Worksheet!T14="%","",IF(Worksheet!AB14&lt;&gt;"",Worksheet!AB14,""))</f>
        <v/>
      </c>
      <c r="Y19" s="63" t="str">
        <f t="shared" si="12"/>
        <v/>
      </c>
      <c r="Z19" s="63" t="str">
        <f t="shared" si="2"/>
        <v>0</v>
      </c>
      <c r="AA19" s="63" t="str">
        <f t="shared" si="13"/>
        <v>DC</v>
      </c>
      <c r="AB19" s="63" t="str">
        <f t="shared" si="3"/>
        <v>DC0</v>
      </c>
      <c r="AC19" s="63" t="str">
        <f>IF(Worksheet!I14&lt;&gt;"",Worksheet!I14,"")</f>
        <v/>
      </c>
      <c r="AD19" s="63" t="str">
        <f t="shared" si="4"/>
        <v/>
      </c>
      <c r="AE19" s="134" t="str">
        <f t="shared" si="14"/>
        <v>DC0</v>
      </c>
      <c r="AF19" s="135" t="e">
        <f>HLOOKUP(AE19,$AH$10:BA19,COUNTIF($AE$7:AE19,"&lt;&gt;"&amp;""),FALSE)</f>
        <v>#N/A</v>
      </c>
      <c r="AG19" s="71" t="e">
        <f t="shared" si="15"/>
        <v>#N/A</v>
      </c>
      <c r="AH19" s="102" t="e">
        <f ca="1">VLOOKUP($AG19,INDIRECT(CONCATENATE($CS19,"!",VLOOKUP($CS19,$AG$3:AH$8,AH$2,FALSE))),1,TRUE)</f>
        <v>#N/A</v>
      </c>
      <c r="AI19" s="102" t="e">
        <f ca="1">VLOOKUP($AG19,INDIRECT(CONCATENATE($CS19,"!",VLOOKUP($CS19,$AG$3:AI$8,AI$2,FALSE))),1,TRUE)</f>
        <v>#N/A</v>
      </c>
      <c r="AJ19" s="102" t="e">
        <f ca="1">VLOOKUP($AG19,INDIRECT(CONCATENATE($CS19,"!",VLOOKUP($CS19,$AG$3:AJ$8,AJ$2,FALSE))),1,TRUE)</f>
        <v>#N/A</v>
      </c>
      <c r="AK19" s="102" t="e">
        <f ca="1">VLOOKUP($AG19,INDIRECT(CONCATENATE($CS19,"!",VLOOKUP($CS19,$AG$3:AK$8,AK$2,FALSE))),1,TRUE)</f>
        <v>#N/A</v>
      </c>
      <c r="AL19" s="102" t="e">
        <f ca="1">VLOOKUP($AG19,INDIRECT(CONCATENATE($CS19,"!",VLOOKUP($CS19,$AG$3:AL$8,AL$2,FALSE))),1,TRUE)</f>
        <v>#N/A</v>
      </c>
      <c r="AM19" s="102" t="e">
        <f ca="1">VLOOKUP($AG19,INDIRECT(CONCATENATE($CS19,"!",VLOOKUP($CS19,$AG$3:AM$8,AM$2,FALSE))),1,TRUE)</f>
        <v>#N/A</v>
      </c>
      <c r="AN19" s="102" t="e">
        <f ca="1">VLOOKUP($AG19,INDIRECT(CONCATENATE($CS19,"!",VLOOKUP($CS19,$AG$3:AN$8,AN$2,FALSE))),1,TRUE)</f>
        <v>#N/A</v>
      </c>
      <c r="AO19" s="102" t="e">
        <f ca="1">VLOOKUP($AG19,INDIRECT(CONCATENATE($CS19,"!",VLOOKUP($CS19,$AG$3:AO$8,AO$2,FALSE))),1,TRUE)</f>
        <v>#N/A</v>
      </c>
      <c r="AP19" s="102" t="e">
        <f ca="1">VLOOKUP($AG19,INDIRECT(CONCATENATE($CS19,"!",VLOOKUP($CS19,$AG$3:AP$8,AP$2,FALSE))),1,TRUE)</f>
        <v>#N/A</v>
      </c>
      <c r="AQ19" s="102" t="e">
        <f ca="1">VLOOKUP($AG19,INDIRECT(CONCATENATE($CS19,"!",VLOOKUP($CS19,$AG$3:AQ$8,AQ$2,FALSE))),1,TRUE)</f>
        <v>#N/A</v>
      </c>
      <c r="AR19" s="102" t="e">
        <f ca="1">VLOOKUP($AG19,INDIRECT(CONCATENATE($CS19,"!",VLOOKUP($CS19,$AG$3:AR$8,AR$2,FALSE))),1,TRUE)</f>
        <v>#N/A</v>
      </c>
      <c r="AS19" s="102" t="e">
        <f ca="1">VLOOKUP($AG19,INDIRECT(CONCATENATE($CS19,"!",VLOOKUP($CS19,$AG$3:AS$8,AS$2,FALSE))),1,TRUE)</f>
        <v>#N/A</v>
      </c>
      <c r="AT19" s="102" t="e">
        <f ca="1">VLOOKUP($AG19,INDIRECT(CONCATENATE($CS19,"!",VLOOKUP($CS19,$AG$3:AT$8,AT$2,FALSE))),1,TRUE)</f>
        <v>#N/A</v>
      </c>
      <c r="AU19" s="102" t="e">
        <f ca="1">VLOOKUP($AG19,INDIRECT(CONCATENATE($CS19,"!",VLOOKUP($CS19,$AG$3:AU$8,AU$2,FALSE))),1,TRUE)</f>
        <v>#N/A</v>
      </c>
      <c r="AV19" s="102" t="e">
        <f ca="1">VLOOKUP($AG19,INDIRECT(CONCATENATE($CS19,"!",VLOOKUP($CS19,$AG$3:AV$8,AV$2,FALSE))),1,TRUE)</f>
        <v>#N/A</v>
      </c>
      <c r="AW19" s="102" t="e">
        <f ca="1">VLOOKUP($AG19,INDIRECT(CONCATENATE($CS19,"!",VLOOKUP($CS19,$AG$3:AW$8,AW$2,FALSE))),1,TRUE)</f>
        <v>#N/A</v>
      </c>
      <c r="AX19" s="102" t="e">
        <f ca="1">VLOOKUP($AG19,INDIRECT(CONCATENATE($CS19,"!",VLOOKUP($CS19,$AG$3:AX$8,AX$2,FALSE))),1,TRUE)</f>
        <v>#N/A</v>
      </c>
      <c r="AY19" s="102" t="e">
        <f ca="1">VLOOKUP($AG19,INDIRECT(CONCATENATE($CS19,"!",VLOOKUP($CS19,$AG$3:AY$8,AY$2,FALSE))),1,TRUE)</f>
        <v>#N/A</v>
      </c>
      <c r="AZ19" s="102" t="e">
        <f ca="1">VLOOKUP($AG19,INDIRECT(CONCATENATE($CS19,"!",VLOOKUP($CS19,$AG$3:AZ$8,AZ$2,FALSE))),1,TRUE)</f>
        <v>#N/A</v>
      </c>
      <c r="BA19" s="102"/>
      <c r="BB19" s="66">
        <f t="shared" si="16"/>
        <v>1</v>
      </c>
      <c r="BC19" s="59">
        <f t="shared" si="16"/>
        <v>1</v>
      </c>
      <c r="BD19" s="59">
        <f t="shared" si="17"/>
        <v>1</v>
      </c>
      <c r="BE19" s="59">
        <f t="shared" si="17"/>
        <v>1</v>
      </c>
      <c r="BF19" s="59">
        <f t="shared" si="18"/>
        <v>1</v>
      </c>
      <c r="BG19" s="59">
        <f t="shared" si="19"/>
        <v>1</v>
      </c>
      <c r="BH19" s="59">
        <f t="shared" si="20"/>
        <v>1</v>
      </c>
      <c r="BI19" s="59">
        <f t="shared" si="5"/>
        <v>1</v>
      </c>
      <c r="BJ19" s="59">
        <f t="shared" si="5"/>
        <v>1</v>
      </c>
      <c r="BK19" s="59">
        <f t="shared" si="5"/>
        <v>1</v>
      </c>
      <c r="BL19" s="59">
        <f t="shared" si="5"/>
        <v>1</v>
      </c>
      <c r="BM19" s="59">
        <f t="shared" si="5"/>
        <v>1</v>
      </c>
      <c r="BN19" s="59">
        <f t="shared" si="5"/>
        <v>1</v>
      </c>
      <c r="BO19" s="59">
        <f t="shared" si="5"/>
        <v>1</v>
      </c>
      <c r="BP19" s="59">
        <f t="shared" si="5"/>
        <v>1</v>
      </c>
      <c r="BQ19" s="59">
        <f t="shared" si="5"/>
        <v>1</v>
      </c>
      <c r="BR19" s="59">
        <f t="shared" si="5"/>
        <v>1</v>
      </c>
      <c r="BS19" s="59">
        <f t="shared" si="21"/>
        <v>1</v>
      </c>
      <c r="BT19" s="59">
        <f t="shared" si="21"/>
        <v>1</v>
      </c>
      <c r="BV19" s="67" t="e">
        <f>HLOOKUP(AE19,$BB$10:BU19,COUNTIF($AE$7:AE19,"&lt;&gt;"&amp;""),FALSE)</f>
        <v>#N/A</v>
      </c>
      <c r="BW19" s="59">
        <f t="shared" si="22"/>
        <v>1</v>
      </c>
      <c r="BX19" s="67" t="str">
        <f t="shared" si="38"/>
        <v/>
      </c>
      <c r="BY19" s="136" t="str">
        <f ca="1">IF(OR(AE19=$BC$10,AE19=$BE$10,AE19=$BL$10,AE19=$BM$10,AE19=$BN$10),VLOOKUP(BX19,INDIRECT(CONCATENATE(CS19,"!",HLOOKUP(AE19,$CV$10:CZ19,DG19,FALSE))),1,TRUE),"")</f>
        <v/>
      </c>
      <c r="BZ19" s="102" t="e">
        <f t="shared" ca="1" si="23"/>
        <v>#N/A</v>
      </c>
      <c r="CA19" s="102" t="e">
        <f t="shared" ca="1" si="24"/>
        <v>#N/A</v>
      </c>
      <c r="CB19" s="102" t="e">
        <f t="shared" ca="1" si="25"/>
        <v>#N/A</v>
      </c>
      <c r="CC19" s="102" t="e">
        <f t="shared" ca="1" si="26"/>
        <v>#N/A</v>
      </c>
      <c r="CD19" s="102" t="e">
        <f t="shared" ca="1" si="27"/>
        <v>#VALUE!</v>
      </c>
      <c r="CE19" s="68">
        <f>Worksheet!L14</f>
        <v>0</v>
      </c>
      <c r="CF19" s="68">
        <f>Worksheet!M14</f>
        <v>0</v>
      </c>
      <c r="CG19" s="68">
        <f>Worksheet!N14</f>
        <v>0</v>
      </c>
      <c r="CH19" s="68">
        <f>Worksheet!O14</f>
        <v>0</v>
      </c>
      <c r="CI19" s="68">
        <f>Worksheet!P14</f>
        <v>0</v>
      </c>
      <c r="CJ19" s="154" t="e">
        <f t="shared" ca="1" si="28"/>
        <v>#VALUE!</v>
      </c>
      <c r="CK19" s="154" t="e">
        <f t="shared" ca="1" si="29"/>
        <v>#VALUE!</v>
      </c>
      <c r="CL19" s="154" t="e">
        <f t="shared" ca="1" si="30"/>
        <v>#VALUE!</v>
      </c>
      <c r="CM19" s="154" t="e">
        <f t="shared" ca="1" si="31"/>
        <v>#VALUE!</v>
      </c>
      <c r="CN19" s="154" t="e">
        <f t="shared" ca="1" si="32"/>
        <v>#VALUE!</v>
      </c>
      <c r="CO19" s="131" t="e">
        <f t="shared" ca="1" si="33"/>
        <v>#N/A</v>
      </c>
      <c r="CP19" s="103">
        <f>Worksheet!R14</f>
        <v>0</v>
      </c>
      <c r="CQ19" s="58" t="str">
        <f t="shared" si="34"/>
        <v>1</v>
      </c>
      <c r="CR19" s="133" t="e">
        <f t="shared" si="35"/>
        <v>#N/A</v>
      </c>
      <c r="CS19" s="58" t="str">
        <f t="shared" si="36"/>
        <v>Standard1</v>
      </c>
      <c r="CU19" s="112" t="str">
        <f t="shared" ca="1" si="37"/>
        <v>$B$4:$P$1376</v>
      </c>
      <c r="CV19" s="102" t="str">
        <f>VLOOKUP($CS19,$CU$3:CV$8,2,FALSE)</f>
        <v>$I$230:$I$439</v>
      </c>
      <c r="CW19" s="102" t="str">
        <f>VLOOKUP($CS19,$CU$3:CW$8,3,FALSE)</f>
        <v>$I$471:$I$735</v>
      </c>
      <c r="CX19" s="102" t="str">
        <f>VLOOKUP($CS19,$CU$3:CX$8,4,FALSE)</f>
        <v>$I$736:$I$826</v>
      </c>
      <c r="CY19" s="102" t="str">
        <f>VLOOKUP($CS19,$CU$3:CY$8,5,FALSE)</f>
        <v>$I$827:$I$891</v>
      </c>
      <c r="CZ19" s="102" t="str">
        <f>VLOOKUP($CS19,$CU$3:CZ$8,6,FALSE)</f>
        <v>$I$892:$I$960</v>
      </c>
      <c r="DA19" s="102" t="str">
        <f>VLOOKUP($CS19,$CU$3:DA$8,7,FALSE)</f>
        <v>$I$1055:$I$1066</v>
      </c>
      <c r="DB19" s="102" t="str">
        <f>VLOOKUP($CS19,$CU$3:DB$8,8,FALSE)</f>
        <v>$I$1043:$I$1054</v>
      </c>
      <c r="DC19" s="102" t="str">
        <f>VLOOKUP($CS19,$CU$3:DC$8,8,FALSE)</f>
        <v>$I$1043:$I$1054</v>
      </c>
      <c r="DD19" s="102" t="str">
        <f>VLOOKUP($CS19,$CU$3:DD$8,8,FALSE)</f>
        <v>$I$1043:$I$1054</v>
      </c>
      <c r="DE19" s="102" t="str">
        <f>VLOOKUP($CS19,$CU$3:DE$8,8,FALSE)</f>
        <v>$I$1043:$I$1054</v>
      </c>
      <c r="DF19" s="102" t="str">
        <f>VLOOKUP($CS19,$CU$3:DF$8,8,FALSE)</f>
        <v>$I$1043:$I$1054</v>
      </c>
      <c r="DG19" s="58">
        <f>COUNTIF($CV$10:CV19,"&lt;&gt;"&amp;"")</f>
        <v>10</v>
      </c>
      <c r="DI19" s="58" t="str">
        <f t="shared" si="6"/>
        <v/>
      </c>
      <c r="DJ19" s="58" t="e">
        <f t="shared" ca="1" si="7"/>
        <v>#N/A</v>
      </c>
    </row>
    <row r="20" spans="13:114" x14ac:dyDescent="0.25">
      <c r="M20" s="58">
        <f>Worksheet!W15</f>
        <v>0</v>
      </c>
      <c r="N20" s="58">
        <f t="shared" ca="1" si="8"/>
        <v>0</v>
      </c>
      <c r="O20" s="213" t="str">
        <f t="shared" ca="1" si="1"/>
        <v>*</v>
      </c>
      <c r="Q20" s="59" t="e">
        <f t="shared" ca="1" si="9"/>
        <v>#N/A</v>
      </c>
      <c r="R20" s="58" t="str">
        <f>IF(Worksheet!J15=$S$2,$S$2,IF(Worksheet!J15=$S$3,$S$3,$S$1))</f>
        <v>5502A</v>
      </c>
      <c r="S20" s="60" t="str">
        <f t="shared" ca="1" si="10"/>
        <v>*</v>
      </c>
      <c r="T20" s="55" t="e">
        <f t="shared" si="11"/>
        <v>#N/A</v>
      </c>
      <c r="U20" s="62">
        <f>IF(Worksheet!T15="%",ABS(Worksheet!AA15),ABS(Worksheet!V15))</f>
        <v>0</v>
      </c>
      <c r="V20" s="155">
        <f>IF(Worksheet!T15="%",Worksheet!AB15,Worksheet!T15)</f>
        <v>0</v>
      </c>
      <c r="W20" s="61" t="str">
        <f>IF(Worksheet!T15="%","",IF(Worksheet!AA15&lt;&gt;"",Worksheet!AA15,""))</f>
        <v/>
      </c>
      <c r="X20" s="61" t="str">
        <f>IF(Worksheet!T15="%","",IF(Worksheet!AB15&lt;&gt;"",Worksheet!AB15,""))</f>
        <v/>
      </c>
      <c r="Y20" s="63" t="str">
        <f t="shared" si="12"/>
        <v/>
      </c>
      <c r="Z20" s="63" t="str">
        <f t="shared" si="2"/>
        <v>0</v>
      </c>
      <c r="AA20" s="63" t="str">
        <f t="shared" si="13"/>
        <v>DC</v>
      </c>
      <c r="AB20" s="63" t="str">
        <f t="shared" si="3"/>
        <v>DC0</v>
      </c>
      <c r="AC20" s="63" t="str">
        <f>IF(Worksheet!I15&lt;&gt;"",Worksheet!I15,"")</f>
        <v/>
      </c>
      <c r="AD20" s="63" t="str">
        <f t="shared" si="4"/>
        <v/>
      </c>
      <c r="AE20" s="134" t="str">
        <f t="shared" si="14"/>
        <v>DC0</v>
      </c>
      <c r="AF20" s="135" t="e">
        <f>HLOOKUP(AE20,$AH$10:BA20,COUNTIF($AE$7:AE20,"&lt;&gt;"&amp;""),FALSE)</f>
        <v>#N/A</v>
      </c>
      <c r="AG20" s="71" t="e">
        <f t="shared" si="15"/>
        <v>#N/A</v>
      </c>
      <c r="AH20" s="102" t="e">
        <f ca="1">VLOOKUP($AG20,INDIRECT(CONCATENATE($CS20,"!",VLOOKUP($CS20,$AG$3:AH$8,AH$2,FALSE))),1,TRUE)</f>
        <v>#N/A</v>
      </c>
      <c r="AI20" s="102" t="e">
        <f ca="1">VLOOKUP($AG20,INDIRECT(CONCATENATE($CS20,"!",VLOOKUP($CS20,$AG$3:AI$8,AI$2,FALSE))),1,TRUE)</f>
        <v>#N/A</v>
      </c>
      <c r="AJ20" s="102" t="e">
        <f ca="1">VLOOKUP($AG20,INDIRECT(CONCATENATE($CS20,"!",VLOOKUP($CS20,$AG$3:AJ$8,AJ$2,FALSE))),1,TRUE)</f>
        <v>#N/A</v>
      </c>
      <c r="AK20" s="102" t="e">
        <f ca="1">VLOOKUP($AG20,INDIRECT(CONCATENATE($CS20,"!",VLOOKUP($CS20,$AG$3:AK$8,AK$2,FALSE))),1,TRUE)</f>
        <v>#N/A</v>
      </c>
      <c r="AL20" s="102" t="e">
        <f ca="1">VLOOKUP($AG20,INDIRECT(CONCATENATE($CS20,"!",VLOOKUP($CS20,$AG$3:AL$8,AL$2,FALSE))),1,TRUE)</f>
        <v>#N/A</v>
      </c>
      <c r="AM20" s="102" t="e">
        <f ca="1">VLOOKUP($AG20,INDIRECT(CONCATENATE($CS20,"!",VLOOKUP($CS20,$AG$3:AM$8,AM$2,FALSE))),1,TRUE)</f>
        <v>#N/A</v>
      </c>
      <c r="AN20" s="102" t="e">
        <f ca="1">VLOOKUP($AG20,INDIRECT(CONCATENATE($CS20,"!",VLOOKUP($CS20,$AG$3:AN$8,AN$2,FALSE))),1,TRUE)</f>
        <v>#N/A</v>
      </c>
      <c r="AO20" s="102" t="e">
        <f ca="1">VLOOKUP($AG20,INDIRECT(CONCATENATE($CS20,"!",VLOOKUP($CS20,$AG$3:AO$8,AO$2,FALSE))),1,TRUE)</f>
        <v>#N/A</v>
      </c>
      <c r="AP20" s="102" t="e">
        <f ca="1">VLOOKUP($AG20,INDIRECT(CONCATENATE($CS20,"!",VLOOKUP($CS20,$AG$3:AP$8,AP$2,FALSE))),1,TRUE)</f>
        <v>#N/A</v>
      </c>
      <c r="AQ20" s="102" t="e">
        <f ca="1">VLOOKUP($AG20,INDIRECT(CONCATENATE($CS20,"!",VLOOKUP($CS20,$AG$3:AQ$8,AQ$2,FALSE))),1,TRUE)</f>
        <v>#N/A</v>
      </c>
      <c r="AR20" s="102" t="e">
        <f ca="1">VLOOKUP($AG20,INDIRECT(CONCATENATE($CS20,"!",VLOOKUP($CS20,$AG$3:AR$8,AR$2,FALSE))),1,TRUE)</f>
        <v>#N/A</v>
      </c>
      <c r="AS20" s="102" t="e">
        <f ca="1">VLOOKUP($AG20,INDIRECT(CONCATENATE($CS20,"!",VLOOKUP($CS20,$AG$3:AS$8,AS$2,FALSE))),1,TRUE)</f>
        <v>#N/A</v>
      </c>
      <c r="AT20" s="102" t="e">
        <f ca="1">VLOOKUP($AG20,INDIRECT(CONCATENATE($CS20,"!",VLOOKUP($CS20,$AG$3:AT$8,AT$2,FALSE))),1,TRUE)</f>
        <v>#N/A</v>
      </c>
      <c r="AU20" s="102" t="e">
        <f ca="1">VLOOKUP($AG20,INDIRECT(CONCATENATE($CS20,"!",VLOOKUP($CS20,$AG$3:AU$8,AU$2,FALSE))),1,TRUE)</f>
        <v>#N/A</v>
      </c>
      <c r="AV20" s="102" t="e">
        <f ca="1">VLOOKUP($AG20,INDIRECT(CONCATENATE($CS20,"!",VLOOKUP($CS20,$AG$3:AV$8,AV$2,FALSE))),1,TRUE)</f>
        <v>#N/A</v>
      </c>
      <c r="AW20" s="102" t="e">
        <f ca="1">VLOOKUP($AG20,INDIRECT(CONCATENATE($CS20,"!",VLOOKUP($CS20,$AG$3:AW$8,AW$2,FALSE))),1,TRUE)</f>
        <v>#N/A</v>
      </c>
      <c r="AX20" s="102" t="e">
        <f ca="1">VLOOKUP($AG20,INDIRECT(CONCATENATE($CS20,"!",VLOOKUP($CS20,$AG$3:AX$8,AX$2,FALSE))),1,TRUE)</f>
        <v>#N/A</v>
      </c>
      <c r="AY20" s="102" t="e">
        <f ca="1">VLOOKUP($AG20,INDIRECT(CONCATENATE($CS20,"!",VLOOKUP($CS20,$AG$3:AY$8,AY$2,FALSE))),1,TRUE)</f>
        <v>#N/A</v>
      </c>
      <c r="AZ20" s="102" t="e">
        <f ca="1">VLOOKUP($AG20,INDIRECT(CONCATENATE($CS20,"!",VLOOKUP($CS20,$AG$3:AZ$8,AZ$2,FALSE))),1,TRUE)</f>
        <v>#N/A</v>
      </c>
      <c r="BA20" s="102"/>
      <c r="BB20" s="66">
        <f t="shared" si="16"/>
        <v>1</v>
      </c>
      <c r="BC20" s="59">
        <f t="shared" si="16"/>
        <v>1</v>
      </c>
      <c r="BD20" s="59">
        <f t="shared" si="17"/>
        <v>1</v>
      </c>
      <c r="BE20" s="59">
        <f t="shared" si="17"/>
        <v>1</v>
      </c>
      <c r="BF20" s="59">
        <f t="shared" si="18"/>
        <v>1</v>
      </c>
      <c r="BG20" s="59">
        <f t="shared" si="19"/>
        <v>1</v>
      </c>
      <c r="BH20" s="59">
        <f t="shared" si="20"/>
        <v>1</v>
      </c>
      <c r="BI20" s="59">
        <f t="shared" si="5"/>
        <v>1</v>
      </c>
      <c r="BJ20" s="59">
        <f t="shared" si="5"/>
        <v>1</v>
      </c>
      <c r="BK20" s="59">
        <f t="shared" si="5"/>
        <v>1</v>
      </c>
      <c r="BL20" s="59">
        <f t="shared" si="5"/>
        <v>1</v>
      </c>
      <c r="BM20" s="59">
        <f t="shared" si="5"/>
        <v>1</v>
      </c>
      <c r="BN20" s="59">
        <f t="shared" si="5"/>
        <v>1</v>
      </c>
      <c r="BO20" s="59">
        <f t="shared" si="5"/>
        <v>1</v>
      </c>
      <c r="BP20" s="59">
        <f t="shared" si="5"/>
        <v>1</v>
      </c>
      <c r="BQ20" s="59">
        <f t="shared" si="5"/>
        <v>1</v>
      </c>
      <c r="BR20" s="59">
        <f t="shared" si="5"/>
        <v>1</v>
      </c>
      <c r="BS20" s="59">
        <f t="shared" si="21"/>
        <v>1</v>
      </c>
      <c r="BT20" s="59">
        <f t="shared" si="21"/>
        <v>1</v>
      </c>
      <c r="BV20" s="67" t="e">
        <f>HLOOKUP(AE20,$BB$10:BU20,COUNTIF($AE$7:AE20,"&lt;&gt;"&amp;""),FALSE)</f>
        <v>#N/A</v>
      </c>
      <c r="BW20" s="59">
        <f t="shared" si="22"/>
        <v>1</v>
      </c>
      <c r="BX20" s="67" t="str">
        <f t="shared" si="38"/>
        <v/>
      </c>
      <c r="BY20" s="136" t="str">
        <f ca="1">IF(OR(AE20=$BC$10,AE20=$BE$10,AE20=$BL$10,AE20=$BM$10,AE20=$BN$10),VLOOKUP(BX20,INDIRECT(CONCATENATE(CS20,"!",HLOOKUP(AE20,$CV$10:CZ20,DG20,FALSE))),1,TRUE),"")</f>
        <v/>
      </c>
      <c r="BZ20" s="102" t="e">
        <f t="shared" ca="1" si="23"/>
        <v>#N/A</v>
      </c>
      <c r="CA20" s="102" t="e">
        <f t="shared" ca="1" si="24"/>
        <v>#N/A</v>
      </c>
      <c r="CB20" s="102" t="e">
        <f t="shared" ca="1" si="25"/>
        <v>#N/A</v>
      </c>
      <c r="CC20" s="102" t="e">
        <f t="shared" ca="1" si="26"/>
        <v>#N/A</v>
      </c>
      <c r="CD20" s="102" t="e">
        <f t="shared" ca="1" si="27"/>
        <v>#VALUE!</v>
      </c>
      <c r="CE20" s="68">
        <f>Worksheet!L15</f>
        <v>0</v>
      </c>
      <c r="CF20" s="68">
        <f>Worksheet!M15</f>
        <v>0</v>
      </c>
      <c r="CG20" s="68">
        <f>Worksheet!N15</f>
        <v>0</v>
      </c>
      <c r="CH20" s="68">
        <f>Worksheet!O15</f>
        <v>0</v>
      </c>
      <c r="CI20" s="68">
        <f>Worksheet!P15</f>
        <v>0</v>
      </c>
      <c r="CJ20" s="154" t="e">
        <f t="shared" ca="1" si="28"/>
        <v>#VALUE!</v>
      </c>
      <c r="CK20" s="154" t="e">
        <f t="shared" ca="1" si="29"/>
        <v>#VALUE!</v>
      </c>
      <c r="CL20" s="154" t="e">
        <f t="shared" ca="1" si="30"/>
        <v>#VALUE!</v>
      </c>
      <c r="CM20" s="154" t="e">
        <f t="shared" ca="1" si="31"/>
        <v>#VALUE!</v>
      </c>
      <c r="CN20" s="154" t="e">
        <f t="shared" ca="1" si="32"/>
        <v>#VALUE!</v>
      </c>
      <c r="CO20" s="131" t="e">
        <f t="shared" ca="1" si="33"/>
        <v>#N/A</v>
      </c>
      <c r="CP20" s="103">
        <f>Worksheet!R15</f>
        <v>0</v>
      </c>
      <c r="CQ20" s="58" t="str">
        <f t="shared" si="34"/>
        <v>1</v>
      </c>
      <c r="CR20" s="133" t="e">
        <f t="shared" si="35"/>
        <v>#N/A</v>
      </c>
      <c r="CS20" s="58" t="str">
        <f t="shared" si="36"/>
        <v>Standard1</v>
      </c>
      <c r="CU20" s="112" t="str">
        <f t="shared" ca="1" si="37"/>
        <v>$B$4:$P$1376</v>
      </c>
      <c r="CV20" s="102" t="str">
        <f>VLOOKUP($CS20,$CU$3:CV$8,2,FALSE)</f>
        <v>$I$230:$I$439</v>
      </c>
      <c r="CW20" s="102" t="str">
        <f>VLOOKUP($CS20,$CU$3:CW$8,3,FALSE)</f>
        <v>$I$471:$I$735</v>
      </c>
      <c r="CX20" s="102" t="str">
        <f>VLOOKUP($CS20,$CU$3:CX$8,4,FALSE)</f>
        <v>$I$736:$I$826</v>
      </c>
      <c r="CY20" s="102" t="str">
        <f>VLOOKUP($CS20,$CU$3:CY$8,5,FALSE)</f>
        <v>$I$827:$I$891</v>
      </c>
      <c r="CZ20" s="102" t="str">
        <f>VLOOKUP($CS20,$CU$3:CZ$8,6,FALSE)</f>
        <v>$I$892:$I$960</v>
      </c>
      <c r="DA20" s="102" t="str">
        <f>VLOOKUP($CS20,$CU$3:DA$8,7,FALSE)</f>
        <v>$I$1055:$I$1066</v>
      </c>
      <c r="DB20" s="102" t="str">
        <f>VLOOKUP($CS20,$CU$3:DB$8,8,FALSE)</f>
        <v>$I$1043:$I$1054</v>
      </c>
      <c r="DC20" s="102" t="str">
        <f>VLOOKUP($CS20,$CU$3:DC$8,8,FALSE)</f>
        <v>$I$1043:$I$1054</v>
      </c>
      <c r="DD20" s="102" t="str">
        <f>VLOOKUP($CS20,$CU$3:DD$8,8,FALSE)</f>
        <v>$I$1043:$I$1054</v>
      </c>
      <c r="DE20" s="102" t="str">
        <f>VLOOKUP($CS20,$CU$3:DE$8,8,FALSE)</f>
        <v>$I$1043:$I$1054</v>
      </c>
      <c r="DF20" s="102" t="str">
        <f>VLOOKUP($CS20,$CU$3:DF$8,8,FALSE)</f>
        <v>$I$1043:$I$1054</v>
      </c>
      <c r="DG20" s="58">
        <f>COUNTIF($CV$10:CV20,"&lt;&gt;"&amp;"")</f>
        <v>11</v>
      </c>
      <c r="DI20" s="58" t="str">
        <f t="shared" si="6"/>
        <v/>
      </c>
      <c r="DJ20" s="58" t="e">
        <f t="shared" ca="1" si="7"/>
        <v>#N/A</v>
      </c>
    </row>
    <row r="21" spans="13:114" x14ac:dyDescent="0.25">
      <c r="M21" s="58">
        <f>Worksheet!W16</f>
        <v>0</v>
      </c>
      <c r="N21" s="58">
        <f t="shared" ca="1" si="8"/>
        <v>0</v>
      </c>
      <c r="O21" s="213" t="str">
        <f t="shared" ca="1" si="1"/>
        <v>*</v>
      </c>
      <c r="Q21" s="59" t="e">
        <f t="shared" ca="1" si="9"/>
        <v>#N/A</v>
      </c>
      <c r="R21" s="58" t="str">
        <f>IF(Worksheet!J16=$S$2,$S$2,IF(Worksheet!J16=$S$3,$S$3,$S$1))</f>
        <v>5502A</v>
      </c>
      <c r="S21" s="60" t="str">
        <f t="shared" ca="1" si="10"/>
        <v>*</v>
      </c>
      <c r="T21" s="55" t="e">
        <f t="shared" si="11"/>
        <v>#N/A</v>
      </c>
      <c r="U21" s="62">
        <f>IF(Worksheet!T16="%",ABS(Worksheet!AA16),ABS(Worksheet!V16))</f>
        <v>0</v>
      </c>
      <c r="V21" s="155">
        <f>IF(Worksheet!T16="%",Worksheet!AB16,Worksheet!T16)</f>
        <v>0</v>
      </c>
      <c r="W21" s="61" t="str">
        <f>IF(Worksheet!T16="%","",IF(Worksheet!AA16&lt;&gt;"",Worksheet!AA16,""))</f>
        <v/>
      </c>
      <c r="X21" s="61" t="str">
        <f>IF(Worksheet!T16="%","",IF(Worksheet!AB16&lt;&gt;"",Worksheet!AB16,""))</f>
        <v/>
      </c>
      <c r="Y21" s="63" t="str">
        <f t="shared" si="12"/>
        <v/>
      </c>
      <c r="Z21" s="63" t="str">
        <f t="shared" si="2"/>
        <v>0</v>
      </c>
      <c r="AA21" s="63" t="str">
        <f t="shared" si="13"/>
        <v>DC</v>
      </c>
      <c r="AB21" s="63" t="str">
        <f t="shared" si="3"/>
        <v>DC0</v>
      </c>
      <c r="AC21" s="63" t="str">
        <f>IF(Worksheet!I16&lt;&gt;"",Worksheet!I16,"")</f>
        <v/>
      </c>
      <c r="AD21" s="63" t="str">
        <f t="shared" si="4"/>
        <v/>
      </c>
      <c r="AE21" s="134" t="str">
        <f t="shared" si="14"/>
        <v>DC0</v>
      </c>
      <c r="AF21" s="135" t="e">
        <f>HLOOKUP(AE21,$AH$10:BA21,COUNTIF($AE$7:AE21,"&lt;&gt;"&amp;""),FALSE)</f>
        <v>#N/A</v>
      </c>
      <c r="AG21" s="71" t="e">
        <f t="shared" si="15"/>
        <v>#N/A</v>
      </c>
      <c r="AH21" s="102" t="e">
        <f ca="1">VLOOKUP($AG21,INDIRECT(CONCATENATE($CS21,"!",VLOOKUP($CS21,$AG$3:AH$8,AH$2,FALSE))),1,TRUE)</f>
        <v>#N/A</v>
      </c>
      <c r="AI21" s="102" t="e">
        <f ca="1">VLOOKUP($AG21,INDIRECT(CONCATENATE($CS21,"!",VLOOKUP($CS21,$AG$3:AI$8,AI$2,FALSE))),1,TRUE)</f>
        <v>#N/A</v>
      </c>
      <c r="AJ21" s="102" t="e">
        <f ca="1">VLOOKUP($AG21,INDIRECT(CONCATENATE($CS21,"!",VLOOKUP($CS21,$AG$3:AJ$8,AJ$2,FALSE))),1,TRUE)</f>
        <v>#N/A</v>
      </c>
      <c r="AK21" s="102" t="e">
        <f ca="1">VLOOKUP($AG21,INDIRECT(CONCATENATE($CS21,"!",VLOOKUP($CS21,$AG$3:AK$8,AK$2,FALSE))),1,TRUE)</f>
        <v>#N/A</v>
      </c>
      <c r="AL21" s="102" t="e">
        <f ca="1">VLOOKUP($AG21,INDIRECT(CONCATENATE($CS21,"!",VLOOKUP($CS21,$AG$3:AL$8,AL$2,FALSE))),1,TRUE)</f>
        <v>#N/A</v>
      </c>
      <c r="AM21" s="102" t="e">
        <f ca="1">VLOOKUP($AG21,INDIRECT(CONCATENATE($CS21,"!",VLOOKUP($CS21,$AG$3:AM$8,AM$2,FALSE))),1,TRUE)</f>
        <v>#N/A</v>
      </c>
      <c r="AN21" s="102" t="e">
        <f ca="1">VLOOKUP($AG21,INDIRECT(CONCATENATE($CS21,"!",VLOOKUP($CS21,$AG$3:AN$8,AN$2,FALSE))),1,TRUE)</f>
        <v>#N/A</v>
      </c>
      <c r="AO21" s="102" t="e">
        <f ca="1">VLOOKUP($AG21,INDIRECT(CONCATENATE($CS21,"!",VLOOKUP($CS21,$AG$3:AO$8,AO$2,FALSE))),1,TRUE)</f>
        <v>#N/A</v>
      </c>
      <c r="AP21" s="102" t="e">
        <f ca="1">VLOOKUP($AG21,INDIRECT(CONCATENATE($CS21,"!",VLOOKUP($CS21,$AG$3:AP$8,AP$2,FALSE))),1,TRUE)</f>
        <v>#N/A</v>
      </c>
      <c r="AQ21" s="102" t="e">
        <f ca="1">VLOOKUP($AG21,INDIRECT(CONCATENATE($CS21,"!",VLOOKUP($CS21,$AG$3:AQ$8,AQ$2,FALSE))),1,TRUE)</f>
        <v>#N/A</v>
      </c>
      <c r="AR21" s="102" t="e">
        <f ca="1">VLOOKUP($AG21,INDIRECT(CONCATENATE($CS21,"!",VLOOKUP($CS21,$AG$3:AR$8,AR$2,FALSE))),1,TRUE)</f>
        <v>#N/A</v>
      </c>
      <c r="AS21" s="102" t="e">
        <f ca="1">VLOOKUP($AG21,INDIRECT(CONCATENATE($CS21,"!",VLOOKUP($CS21,$AG$3:AS$8,AS$2,FALSE))),1,TRUE)</f>
        <v>#N/A</v>
      </c>
      <c r="AT21" s="102" t="e">
        <f ca="1">VLOOKUP($AG21,INDIRECT(CONCATENATE($CS21,"!",VLOOKUP($CS21,$AG$3:AT$8,AT$2,FALSE))),1,TRUE)</f>
        <v>#N/A</v>
      </c>
      <c r="AU21" s="102" t="e">
        <f ca="1">VLOOKUP($AG21,INDIRECT(CONCATENATE($CS21,"!",VLOOKUP($CS21,$AG$3:AU$8,AU$2,FALSE))),1,TRUE)</f>
        <v>#N/A</v>
      </c>
      <c r="AV21" s="102" t="e">
        <f ca="1">VLOOKUP($AG21,INDIRECT(CONCATENATE($CS21,"!",VLOOKUP($CS21,$AG$3:AV$8,AV$2,FALSE))),1,TRUE)</f>
        <v>#N/A</v>
      </c>
      <c r="AW21" s="102" t="e">
        <f ca="1">VLOOKUP($AG21,INDIRECT(CONCATENATE($CS21,"!",VLOOKUP($CS21,$AG$3:AW$8,AW$2,FALSE))),1,TRUE)</f>
        <v>#N/A</v>
      </c>
      <c r="AX21" s="102" t="e">
        <f ca="1">VLOOKUP($AG21,INDIRECT(CONCATENATE($CS21,"!",VLOOKUP($CS21,$AG$3:AX$8,AX$2,FALSE))),1,TRUE)</f>
        <v>#N/A</v>
      </c>
      <c r="AY21" s="102" t="e">
        <f ca="1">VLOOKUP($AG21,INDIRECT(CONCATENATE($CS21,"!",VLOOKUP($CS21,$AG$3:AY$8,AY$2,FALSE))),1,TRUE)</f>
        <v>#N/A</v>
      </c>
      <c r="AZ21" s="102" t="e">
        <f ca="1">VLOOKUP($AG21,INDIRECT(CONCATENATE($CS21,"!",VLOOKUP($CS21,$AG$3:AZ$8,AZ$2,FALSE))),1,TRUE)</f>
        <v>#N/A</v>
      </c>
      <c r="BA21" s="102"/>
      <c r="BB21" s="66">
        <f t="shared" si="16"/>
        <v>1</v>
      </c>
      <c r="BC21" s="59">
        <f t="shared" si="16"/>
        <v>1</v>
      </c>
      <c r="BD21" s="59">
        <f t="shared" si="17"/>
        <v>1</v>
      </c>
      <c r="BE21" s="59">
        <f t="shared" si="17"/>
        <v>1</v>
      </c>
      <c r="BF21" s="59">
        <f t="shared" si="18"/>
        <v>1</v>
      </c>
      <c r="BG21" s="59">
        <f t="shared" si="19"/>
        <v>1</v>
      </c>
      <c r="BH21" s="59">
        <f t="shared" si="20"/>
        <v>1</v>
      </c>
      <c r="BI21" s="59">
        <f t="shared" si="5"/>
        <v>1</v>
      </c>
      <c r="BJ21" s="59">
        <f t="shared" si="5"/>
        <v>1</v>
      </c>
      <c r="BK21" s="59">
        <f t="shared" si="5"/>
        <v>1</v>
      </c>
      <c r="BL21" s="59">
        <f t="shared" si="5"/>
        <v>1</v>
      </c>
      <c r="BM21" s="59">
        <f t="shared" si="5"/>
        <v>1</v>
      </c>
      <c r="BN21" s="59">
        <f t="shared" si="5"/>
        <v>1</v>
      </c>
      <c r="BO21" s="59">
        <f t="shared" si="5"/>
        <v>1</v>
      </c>
      <c r="BP21" s="59">
        <f t="shared" si="5"/>
        <v>1</v>
      </c>
      <c r="BQ21" s="59">
        <f t="shared" si="5"/>
        <v>1</v>
      </c>
      <c r="BR21" s="59">
        <f t="shared" si="5"/>
        <v>1</v>
      </c>
      <c r="BS21" s="59">
        <f t="shared" si="21"/>
        <v>1</v>
      </c>
      <c r="BT21" s="59">
        <f t="shared" si="21"/>
        <v>1</v>
      </c>
      <c r="BV21" s="67" t="e">
        <f>HLOOKUP(AE21,$BB$10:BU21,COUNTIF($AE$7:AE21,"&lt;&gt;"&amp;""),FALSE)</f>
        <v>#N/A</v>
      </c>
      <c r="BW21" s="59">
        <f t="shared" si="22"/>
        <v>1</v>
      </c>
      <c r="BX21" s="67" t="str">
        <f t="shared" si="38"/>
        <v/>
      </c>
      <c r="BY21" s="136" t="str">
        <f ca="1">IF(OR(AE21=$BC$10,AE21=$BE$10,AE21=$BL$10,AE21=$BM$10,AE21=$BN$10),VLOOKUP(BX21,INDIRECT(CONCATENATE(CS21,"!",HLOOKUP(AE21,$CV$10:CZ21,DG21,FALSE))),1,TRUE),"")</f>
        <v/>
      </c>
      <c r="BZ21" s="102" t="e">
        <f t="shared" ca="1" si="23"/>
        <v>#N/A</v>
      </c>
      <c r="CA21" s="102" t="e">
        <f t="shared" ca="1" si="24"/>
        <v>#N/A</v>
      </c>
      <c r="CB21" s="102" t="e">
        <f t="shared" ca="1" si="25"/>
        <v>#N/A</v>
      </c>
      <c r="CC21" s="102" t="e">
        <f t="shared" ca="1" si="26"/>
        <v>#N/A</v>
      </c>
      <c r="CD21" s="102" t="e">
        <f t="shared" ca="1" si="27"/>
        <v>#VALUE!</v>
      </c>
      <c r="CE21" s="68">
        <f>Worksheet!L16</f>
        <v>0</v>
      </c>
      <c r="CF21" s="68">
        <f>Worksheet!M16</f>
        <v>0</v>
      </c>
      <c r="CG21" s="68">
        <f>Worksheet!N16</f>
        <v>0</v>
      </c>
      <c r="CH21" s="68">
        <f>Worksheet!O16</f>
        <v>0</v>
      </c>
      <c r="CI21" s="68">
        <f>Worksheet!P16</f>
        <v>0</v>
      </c>
      <c r="CJ21" s="154" t="e">
        <f t="shared" ca="1" si="28"/>
        <v>#VALUE!</v>
      </c>
      <c r="CK21" s="154" t="e">
        <f t="shared" ca="1" si="29"/>
        <v>#VALUE!</v>
      </c>
      <c r="CL21" s="154" t="e">
        <f t="shared" ca="1" si="30"/>
        <v>#VALUE!</v>
      </c>
      <c r="CM21" s="154" t="e">
        <f t="shared" ca="1" si="31"/>
        <v>#VALUE!</v>
      </c>
      <c r="CN21" s="154" t="e">
        <f t="shared" ca="1" si="32"/>
        <v>#VALUE!</v>
      </c>
      <c r="CO21" s="131" t="e">
        <f t="shared" ca="1" si="33"/>
        <v>#N/A</v>
      </c>
      <c r="CP21" s="103">
        <f>Worksheet!R16</f>
        <v>0</v>
      </c>
      <c r="CQ21" s="58" t="str">
        <f t="shared" si="34"/>
        <v>1</v>
      </c>
      <c r="CR21" s="133" t="e">
        <f t="shared" si="35"/>
        <v>#N/A</v>
      </c>
      <c r="CS21" s="58" t="str">
        <f t="shared" si="36"/>
        <v>Standard1</v>
      </c>
      <c r="CU21" s="112" t="str">
        <f t="shared" ca="1" si="37"/>
        <v>$B$4:$P$1376</v>
      </c>
      <c r="CV21" s="102" t="str">
        <f>VLOOKUP($CS21,$CU$3:CV$8,2,FALSE)</f>
        <v>$I$230:$I$439</v>
      </c>
      <c r="CW21" s="102" t="str">
        <f>VLOOKUP($CS21,$CU$3:CW$8,3,FALSE)</f>
        <v>$I$471:$I$735</v>
      </c>
      <c r="CX21" s="102" t="str">
        <f>VLOOKUP($CS21,$CU$3:CX$8,4,FALSE)</f>
        <v>$I$736:$I$826</v>
      </c>
      <c r="CY21" s="102" t="str">
        <f>VLOOKUP($CS21,$CU$3:CY$8,5,FALSE)</f>
        <v>$I$827:$I$891</v>
      </c>
      <c r="CZ21" s="102" t="str">
        <f>VLOOKUP($CS21,$CU$3:CZ$8,6,FALSE)</f>
        <v>$I$892:$I$960</v>
      </c>
      <c r="DA21" s="102" t="str">
        <f>VLOOKUP($CS21,$CU$3:DA$8,7,FALSE)</f>
        <v>$I$1055:$I$1066</v>
      </c>
      <c r="DB21" s="102" t="str">
        <f>VLOOKUP($CS21,$CU$3:DB$8,8,FALSE)</f>
        <v>$I$1043:$I$1054</v>
      </c>
      <c r="DC21" s="102" t="str">
        <f>VLOOKUP($CS21,$CU$3:DC$8,8,FALSE)</f>
        <v>$I$1043:$I$1054</v>
      </c>
      <c r="DD21" s="102" t="str">
        <f>VLOOKUP($CS21,$CU$3:DD$8,8,FALSE)</f>
        <v>$I$1043:$I$1054</v>
      </c>
      <c r="DE21" s="102" t="str">
        <f>VLOOKUP($CS21,$CU$3:DE$8,8,FALSE)</f>
        <v>$I$1043:$I$1054</v>
      </c>
      <c r="DF21" s="102" t="str">
        <f>VLOOKUP($CS21,$CU$3:DF$8,8,FALSE)</f>
        <v>$I$1043:$I$1054</v>
      </c>
      <c r="DG21" s="58">
        <f>COUNTIF($CV$10:CV21,"&lt;&gt;"&amp;"")</f>
        <v>12</v>
      </c>
      <c r="DI21" s="58" t="str">
        <f t="shared" si="6"/>
        <v/>
      </c>
      <c r="DJ21" s="58" t="e">
        <f t="shared" ca="1" si="7"/>
        <v>#N/A</v>
      </c>
    </row>
    <row r="22" spans="13:114" x14ac:dyDescent="0.25">
      <c r="M22" s="58">
        <f>Worksheet!W17</f>
        <v>0</v>
      </c>
      <c r="N22" s="58">
        <f t="shared" ca="1" si="8"/>
        <v>0</v>
      </c>
      <c r="O22" s="213" t="str">
        <f t="shared" ca="1" si="1"/>
        <v>*</v>
      </c>
      <c r="Q22" s="59" t="e">
        <f t="shared" ca="1" si="9"/>
        <v>#N/A</v>
      </c>
      <c r="R22" s="58" t="str">
        <f>IF(Worksheet!J17=$S$2,$S$2,IF(Worksheet!J17=$S$3,$S$3,$S$1))</f>
        <v>5502A</v>
      </c>
      <c r="S22" s="60" t="str">
        <f t="shared" ca="1" si="10"/>
        <v>*</v>
      </c>
      <c r="T22" s="55" t="e">
        <f t="shared" si="11"/>
        <v>#N/A</v>
      </c>
      <c r="U22" s="62">
        <f>IF(Worksheet!T17="%",ABS(Worksheet!AA17),ABS(Worksheet!V17))</f>
        <v>0</v>
      </c>
      <c r="V22" s="155">
        <f>IF(Worksheet!T17="%",Worksheet!AB17,Worksheet!T17)</f>
        <v>0</v>
      </c>
      <c r="W22" s="61" t="str">
        <f>IF(Worksheet!T17="%","",IF(Worksheet!AA17&lt;&gt;"",Worksheet!AA17,""))</f>
        <v/>
      </c>
      <c r="X22" s="61" t="str">
        <f>IF(Worksheet!T17="%","",IF(Worksheet!AB17&lt;&gt;"",Worksheet!AB17,""))</f>
        <v/>
      </c>
      <c r="Y22" s="63" t="str">
        <f t="shared" si="12"/>
        <v/>
      </c>
      <c r="Z22" s="63" t="str">
        <f t="shared" si="2"/>
        <v>0</v>
      </c>
      <c r="AA22" s="63" t="str">
        <f t="shared" si="13"/>
        <v>DC</v>
      </c>
      <c r="AB22" s="63" t="str">
        <f t="shared" si="3"/>
        <v>DC0</v>
      </c>
      <c r="AC22" s="63" t="str">
        <f>IF(Worksheet!I17&lt;&gt;"",Worksheet!I17,"")</f>
        <v/>
      </c>
      <c r="AD22" s="63" t="str">
        <f t="shared" si="4"/>
        <v/>
      </c>
      <c r="AE22" s="134" t="str">
        <f t="shared" si="14"/>
        <v>DC0</v>
      </c>
      <c r="AF22" s="135" t="e">
        <f>HLOOKUP(AE22,$AH$10:BA22,COUNTIF($AE$7:AE22,"&lt;&gt;"&amp;""),FALSE)</f>
        <v>#N/A</v>
      </c>
      <c r="AG22" s="71" t="e">
        <f t="shared" si="15"/>
        <v>#N/A</v>
      </c>
      <c r="AH22" s="102" t="e">
        <f ca="1">VLOOKUP($AG22,INDIRECT(CONCATENATE($CS22,"!",VLOOKUP($CS22,$AG$3:AH$8,AH$2,FALSE))),1,TRUE)</f>
        <v>#N/A</v>
      </c>
      <c r="AI22" s="102" t="e">
        <f ca="1">VLOOKUP($AG22,INDIRECT(CONCATENATE($CS22,"!",VLOOKUP($CS22,$AG$3:AI$8,AI$2,FALSE))),1,TRUE)</f>
        <v>#N/A</v>
      </c>
      <c r="AJ22" s="102" t="e">
        <f ca="1">VLOOKUP($AG22,INDIRECT(CONCATENATE($CS22,"!",VLOOKUP($CS22,$AG$3:AJ$8,AJ$2,FALSE))),1,TRUE)</f>
        <v>#N/A</v>
      </c>
      <c r="AK22" s="102" t="e">
        <f ca="1">VLOOKUP($AG22,INDIRECT(CONCATENATE($CS22,"!",VLOOKUP($CS22,$AG$3:AK$8,AK$2,FALSE))),1,TRUE)</f>
        <v>#N/A</v>
      </c>
      <c r="AL22" s="102" t="e">
        <f ca="1">VLOOKUP($AG22,INDIRECT(CONCATENATE($CS22,"!",VLOOKUP($CS22,$AG$3:AL$8,AL$2,FALSE))),1,TRUE)</f>
        <v>#N/A</v>
      </c>
      <c r="AM22" s="102" t="e">
        <f ca="1">VLOOKUP($AG22,INDIRECT(CONCATENATE($CS22,"!",VLOOKUP($CS22,$AG$3:AM$8,AM$2,FALSE))),1,TRUE)</f>
        <v>#N/A</v>
      </c>
      <c r="AN22" s="102" t="e">
        <f ca="1">VLOOKUP($AG22,INDIRECT(CONCATENATE($CS22,"!",VLOOKUP($CS22,$AG$3:AN$8,AN$2,FALSE))),1,TRUE)</f>
        <v>#N/A</v>
      </c>
      <c r="AO22" s="102" t="e">
        <f ca="1">VLOOKUP($AG22,INDIRECT(CONCATENATE($CS22,"!",VLOOKUP($CS22,$AG$3:AO$8,AO$2,FALSE))),1,TRUE)</f>
        <v>#N/A</v>
      </c>
      <c r="AP22" s="102" t="e">
        <f ca="1">VLOOKUP($AG22,INDIRECT(CONCATENATE($CS22,"!",VLOOKUP($CS22,$AG$3:AP$8,AP$2,FALSE))),1,TRUE)</f>
        <v>#N/A</v>
      </c>
      <c r="AQ22" s="102" t="e">
        <f ca="1">VLOOKUP($AG22,INDIRECT(CONCATENATE($CS22,"!",VLOOKUP($CS22,$AG$3:AQ$8,AQ$2,FALSE))),1,TRUE)</f>
        <v>#N/A</v>
      </c>
      <c r="AR22" s="102" t="e">
        <f ca="1">VLOOKUP($AG22,INDIRECT(CONCATENATE($CS22,"!",VLOOKUP($CS22,$AG$3:AR$8,AR$2,FALSE))),1,TRUE)</f>
        <v>#N/A</v>
      </c>
      <c r="AS22" s="102" t="e">
        <f ca="1">VLOOKUP($AG22,INDIRECT(CONCATENATE($CS22,"!",VLOOKUP($CS22,$AG$3:AS$8,AS$2,FALSE))),1,TRUE)</f>
        <v>#N/A</v>
      </c>
      <c r="AT22" s="102" t="e">
        <f ca="1">VLOOKUP($AG22,INDIRECT(CONCATENATE($CS22,"!",VLOOKUP($CS22,$AG$3:AT$8,AT$2,FALSE))),1,TRUE)</f>
        <v>#N/A</v>
      </c>
      <c r="AU22" s="102" t="e">
        <f ca="1">VLOOKUP($AG22,INDIRECT(CONCATENATE($CS22,"!",VLOOKUP($CS22,$AG$3:AU$8,AU$2,FALSE))),1,TRUE)</f>
        <v>#N/A</v>
      </c>
      <c r="AV22" s="102" t="e">
        <f ca="1">VLOOKUP($AG22,INDIRECT(CONCATENATE($CS22,"!",VLOOKUP($CS22,$AG$3:AV$8,AV$2,FALSE))),1,TRUE)</f>
        <v>#N/A</v>
      </c>
      <c r="AW22" s="102" t="e">
        <f ca="1">VLOOKUP($AG22,INDIRECT(CONCATENATE($CS22,"!",VLOOKUP($CS22,$AG$3:AW$8,AW$2,FALSE))),1,TRUE)</f>
        <v>#N/A</v>
      </c>
      <c r="AX22" s="102" t="e">
        <f ca="1">VLOOKUP($AG22,INDIRECT(CONCATENATE($CS22,"!",VLOOKUP($CS22,$AG$3:AX$8,AX$2,FALSE))),1,TRUE)</f>
        <v>#N/A</v>
      </c>
      <c r="AY22" s="102" t="e">
        <f ca="1">VLOOKUP($AG22,INDIRECT(CONCATENATE($CS22,"!",VLOOKUP($CS22,$AG$3:AY$8,AY$2,FALSE))),1,TRUE)</f>
        <v>#N/A</v>
      </c>
      <c r="AZ22" s="102" t="e">
        <f ca="1">VLOOKUP($AG22,INDIRECT(CONCATENATE($CS22,"!",VLOOKUP($CS22,$AG$3:AZ$8,AZ$2,FALSE))),1,TRUE)</f>
        <v>#N/A</v>
      </c>
      <c r="BA22" s="102"/>
      <c r="BB22" s="66">
        <f t="shared" si="16"/>
        <v>1</v>
      </c>
      <c r="BC22" s="59">
        <f t="shared" si="16"/>
        <v>1</v>
      </c>
      <c r="BD22" s="59">
        <f t="shared" si="17"/>
        <v>1</v>
      </c>
      <c r="BE22" s="59">
        <f t="shared" si="17"/>
        <v>1</v>
      </c>
      <c r="BF22" s="59">
        <f t="shared" si="18"/>
        <v>1</v>
      </c>
      <c r="BG22" s="59">
        <f t="shared" si="19"/>
        <v>1</v>
      </c>
      <c r="BH22" s="59">
        <f t="shared" si="20"/>
        <v>1</v>
      </c>
      <c r="BI22" s="59">
        <f t="shared" si="5"/>
        <v>1</v>
      </c>
      <c r="BJ22" s="59">
        <f t="shared" si="5"/>
        <v>1</v>
      </c>
      <c r="BK22" s="59">
        <f t="shared" si="5"/>
        <v>1</v>
      </c>
      <c r="BL22" s="59">
        <f t="shared" si="5"/>
        <v>1</v>
      </c>
      <c r="BM22" s="59">
        <f t="shared" si="5"/>
        <v>1</v>
      </c>
      <c r="BN22" s="59">
        <f t="shared" si="5"/>
        <v>1</v>
      </c>
      <c r="BO22" s="59">
        <f t="shared" si="5"/>
        <v>1</v>
      </c>
      <c r="BP22" s="59">
        <f t="shared" si="5"/>
        <v>1</v>
      </c>
      <c r="BQ22" s="59">
        <f t="shared" si="5"/>
        <v>1</v>
      </c>
      <c r="BR22" s="59">
        <f t="shared" si="5"/>
        <v>1</v>
      </c>
      <c r="BS22" s="59">
        <f t="shared" si="21"/>
        <v>1</v>
      </c>
      <c r="BT22" s="59">
        <f t="shared" si="21"/>
        <v>1</v>
      </c>
      <c r="BV22" s="67" t="e">
        <f>HLOOKUP(AE22,$BB$10:BU22,COUNTIF($AE$7:AE22,"&lt;&gt;"&amp;""),FALSE)</f>
        <v>#N/A</v>
      </c>
      <c r="BW22" s="59">
        <f t="shared" si="22"/>
        <v>1</v>
      </c>
      <c r="BX22" s="67" t="str">
        <f t="shared" si="38"/>
        <v/>
      </c>
      <c r="BY22" s="136" t="str">
        <f ca="1">IF(OR(AE22=$BC$10,AE22=$BE$10,AE22=$BL$10,AE22=$BM$10,AE22=$BN$10),VLOOKUP(BX22,INDIRECT(CONCATENATE(CS22,"!",HLOOKUP(AE22,$CV$10:CZ22,DG22,FALSE))),1,TRUE),"")</f>
        <v/>
      </c>
      <c r="BZ22" s="102" t="e">
        <f t="shared" ca="1" si="23"/>
        <v>#N/A</v>
      </c>
      <c r="CA22" s="102" t="e">
        <f t="shared" ca="1" si="24"/>
        <v>#N/A</v>
      </c>
      <c r="CB22" s="102" t="e">
        <f t="shared" ca="1" si="25"/>
        <v>#N/A</v>
      </c>
      <c r="CC22" s="102" t="e">
        <f t="shared" ca="1" si="26"/>
        <v>#N/A</v>
      </c>
      <c r="CD22" s="102" t="e">
        <f t="shared" ca="1" si="27"/>
        <v>#VALUE!</v>
      </c>
      <c r="CE22" s="68">
        <f>Worksheet!L17</f>
        <v>0</v>
      </c>
      <c r="CF22" s="68">
        <f>Worksheet!M17</f>
        <v>0</v>
      </c>
      <c r="CG22" s="68">
        <f>Worksheet!N17</f>
        <v>0</v>
      </c>
      <c r="CH22" s="68">
        <f>Worksheet!O17</f>
        <v>0</v>
      </c>
      <c r="CI22" s="68">
        <f>Worksheet!P17</f>
        <v>0</v>
      </c>
      <c r="CJ22" s="154" t="e">
        <f t="shared" ca="1" si="28"/>
        <v>#VALUE!</v>
      </c>
      <c r="CK22" s="154" t="e">
        <f t="shared" ca="1" si="29"/>
        <v>#VALUE!</v>
      </c>
      <c r="CL22" s="154" t="e">
        <f t="shared" ca="1" si="30"/>
        <v>#VALUE!</v>
      </c>
      <c r="CM22" s="154" t="e">
        <f t="shared" ca="1" si="31"/>
        <v>#VALUE!</v>
      </c>
      <c r="CN22" s="154" t="e">
        <f t="shared" ca="1" si="32"/>
        <v>#VALUE!</v>
      </c>
      <c r="CO22" s="131" t="e">
        <f t="shared" ca="1" si="33"/>
        <v>#N/A</v>
      </c>
      <c r="CP22" s="103">
        <f>Worksheet!R17</f>
        <v>0</v>
      </c>
      <c r="CQ22" s="58" t="str">
        <f t="shared" si="34"/>
        <v>1</v>
      </c>
      <c r="CR22" s="133" t="e">
        <f t="shared" si="35"/>
        <v>#N/A</v>
      </c>
      <c r="CS22" s="58" t="str">
        <f t="shared" si="36"/>
        <v>Standard1</v>
      </c>
      <c r="CU22" s="112" t="str">
        <f t="shared" ca="1" si="37"/>
        <v>$B$4:$P$1376</v>
      </c>
      <c r="CV22" s="102" t="str">
        <f>VLOOKUP($CS22,$CU$3:CV$8,2,FALSE)</f>
        <v>$I$230:$I$439</v>
      </c>
      <c r="CW22" s="102" t="str">
        <f>VLOOKUP($CS22,$CU$3:CW$8,3,FALSE)</f>
        <v>$I$471:$I$735</v>
      </c>
      <c r="CX22" s="102" t="str">
        <f>VLOOKUP($CS22,$CU$3:CX$8,4,FALSE)</f>
        <v>$I$736:$I$826</v>
      </c>
      <c r="CY22" s="102" t="str">
        <f>VLOOKUP($CS22,$CU$3:CY$8,5,FALSE)</f>
        <v>$I$827:$I$891</v>
      </c>
      <c r="CZ22" s="102" t="str">
        <f>VLOOKUP($CS22,$CU$3:CZ$8,6,FALSE)</f>
        <v>$I$892:$I$960</v>
      </c>
      <c r="DA22" s="102" t="str">
        <f>VLOOKUP($CS22,$CU$3:DA$8,7,FALSE)</f>
        <v>$I$1055:$I$1066</v>
      </c>
      <c r="DB22" s="102" t="str">
        <f>VLOOKUP($CS22,$CU$3:DB$8,8,FALSE)</f>
        <v>$I$1043:$I$1054</v>
      </c>
      <c r="DC22" s="102" t="str">
        <f>VLOOKUP($CS22,$CU$3:DC$8,8,FALSE)</f>
        <v>$I$1043:$I$1054</v>
      </c>
      <c r="DD22" s="102" t="str">
        <f>VLOOKUP($CS22,$CU$3:DD$8,8,FALSE)</f>
        <v>$I$1043:$I$1054</v>
      </c>
      <c r="DE22" s="102" t="str">
        <f>VLOOKUP($CS22,$CU$3:DE$8,8,FALSE)</f>
        <v>$I$1043:$I$1054</v>
      </c>
      <c r="DF22" s="102" t="str">
        <f>VLOOKUP($CS22,$CU$3:DF$8,8,FALSE)</f>
        <v>$I$1043:$I$1054</v>
      </c>
      <c r="DG22" s="58">
        <f>COUNTIF($CV$10:CV22,"&lt;&gt;"&amp;"")</f>
        <v>13</v>
      </c>
      <c r="DI22" s="58" t="str">
        <f t="shared" si="6"/>
        <v/>
      </c>
      <c r="DJ22" s="58" t="e">
        <f t="shared" ca="1" si="7"/>
        <v>#N/A</v>
      </c>
    </row>
    <row r="23" spans="13:114" x14ac:dyDescent="0.25">
      <c r="M23" s="58">
        <f>Worksheet!W18</f>
        <v>0</v>
      </c>
      <c r="N23" s="58">
        <f t="shared" ca="1" si="8"/>
        <v>0</v>
      </c>
      <c r="O23" s="213" t="str">
        <f t="shared" ca="1" si="1"/>
        <v>*</v>
      </c>
      <c r="Q23" s="59" t="e">
        <f t="shared" ref="Q23:Q55" ca="1" si="39">CONCATENATE(AE23,CR23,AF23,BY23)</f>
        <v>#N/A</v>
      </c>
      <c r="R23" s="58" t="str">
        <f>IF(Worksheet!J18=$S$2,$S$2,IF(Worksheet!J18=$S$3,$S$3,$S$1))</f>
        <v>5502A</v>
      </c>
      <c r="S23" s="60" t="str">
        <f t="shared" ca="1" si="10"/>
        <v>*</v>
      </c>
      <c r="T23" s="55" t="e">
        <f t="shared" ref="T23:T49" si="40">CR23</f>
        <v>#N/A</v>
      </c>
      <c r="U23" s="62">
        <f>IF(Worksheet!T18="%",ABS(Worksheet!AA18),ABS(Worksheet!V18))</f>
        <v>0</v>
      </c>
      <c r="V23" s="155">
        <f>IF(Worksheet!T18="%",Worksheet!AB18,Worksheet!T18)</f>
        <v>0</v>
      </c>
      <c r="W23" s="61" t="str">
        <f>IF(Worksheet!T18="%","",IF(Worksheet!AA18&lt;&gt;"",Worksheet!AA18,""))</f>
        <v/>
      </c>
      <c r="X23" s="61" t="str">
        <f>IF(Worksheet!T18="%","",IF(Worksheet!AB18&lt;&gt;"",Worksheet!AB18,""))</f>
        <v/>
      </c>
      <c r="Y23" s="63" t="str">
        <f t="shared" ref="Y23:Y49" si="41">IF(OR(LEFT(RIGHT(V23,2),1)="°",LEFT(RIGHT(V23,2),1)="Ω",LEFT(RIGHT(V23,2),1)=Z23),"",LEFT(RIGHT(V23,2),1))</f>
        <v/>
      </c>
      <c r="Z23" s="63" t="str">
        <f t="shared" si="2"/>
        <v>0</v>
      </c>
      <c r="AA23" s="63" t="str">
        <f t="shared" ref="AA23:AA49" si="42">IF(X23&lt;&gt;"","AC","DC")</f>
        <v>DC</v>
      </c>
      <c r="AB23" s="63" t="str">
        <f t="shared" si="3"/>
        <v>DC0</v>
      </c>
      <c r="AC23" s="63" t="str">
        <f>IF(Worksheet!I18&lt;&gt;"",Worksheet!I18,"")</f>
        <v/>
      </c>
      <c r="AD23" s="63" t="str">
        <f t="shared" si="4"/>
        <v/>
      </c>
      <c r="AE23" s="134" t="str">
        <f t="shared" si="14"/>
        <v>DC0</v>
      </c>
      <c r="AF23" s="135" t="e">
        <f>HLOOKUP(AE23,$AH$10:BA23,COUNTIF($AE$7:AE23,"&lt;&gt;"&amp;""),FALSE)</f>
        <v>#N/A</v>
      </c>
      <c r="AG23" s="71" t="e">
        <f t="shared" ref="AG23:AG49" si="43">U23*BV23</f>
        <v>#N/A</v>
      </c>
      <c r="AH23" s="102" t="e">
        <f ca="1">VLOOKUP($AG23,INDIRECT(CONCATENATE($CS23,"!",VLOOKUP($CS23,$AG$3:AH$8,AH$2,FALSE))),1,TRUE)</f>
        <v>#N/A</v>
      </c>
      <c r="AI23" s="102" t="e">
        <f ca="1">VLOOKUP($AG23,INDIRECT(CONCATENATE($CS23,"!",VLOOKUP($CS23,$AG$3:AI$8,AI$2,FALSE))),1,TRUE)</f>
        <v>#N/A</v>
      </c>
      <c r="AJ23" s="102" t="e">
        <f ca="1">VLOOKUP($AG23,INDIRECT(CONCATENATE($CS23,"!",VLOOKUP($CS23,$AG$3:AJ$8,AJ$2,FALSE))),1,TRUE)</f>
        <v>#N/A</v>
      </c>
      <c r="AK23" s="102" t="e">
        <f ca="1">VLOOKUP($AG23,INDIRECT(CONCATENATE($CS23,"!",VLOOKUP($CS23,$AG$3:AK$8,AK$2,FALSE))),1,TRUE)</f>
        <v>#N/A</v>
      </c>
      <c r="AL23" s="102" t="e">
        <f ca="1">VLOOKUP($AG23,INDIRECT(CONCATENATE($CS23,"!",VLOOKUP($CS23,$AG$3:AL$8,AL$2,FALSE))),1,TRUE)</f>
        <v>#N/A</v>
      </c>
      <c r="AM23" s="102" t="e">
        <f ca="1">VLOOKUP($AG23,INDIRECT(CONCATENATE($CS23,"!",VLOOKUP($CS23,$AG$3:AM$8,AM$2,FALSE))),1,TRUE)</f>
        <v>#N/A</v>
      </c>
      <c r="AN23" s="102" t="e">
        <f ca="1">VLOOKUP($AG23,INDIRECT(CONCATENATE($CS23,"!",VLOOKUP($CS23,$AG$3:AN$8,AN$2,FALSE))),1,TRUE)</f>
        <v>#N/A</v>
      </c>
      <c r="AO23" s="102" t="e">
        <f ca="1">VLOOKUP($AG23,INDIRECT(CONCATENATE($CS23,"!",VLOOKUP($CS23,$AG$3:AO$8,AO$2,FALSE))),1,TRUE)</f>
        <v>#N/A</v>
      </c>
      <c r="AP23" s="102" t="e">
        <f ca="1">VLOOKUP($AG23,INDIRECT(CONCATENATE($CS23,"!",VLOOKUP($CS23,$AG$3:AP$8,AP$2,FALSE))),1,TRUE)</f>
        <v>#N/A</v>
      </c>
      <c r="AQ23" s="102" t="e">
        <f ca="1">VLOOKUP($AG23,INDIRECT(CONCATENATE($CS23,"!",VLOOKUP($CS23,$AG$3:AQ$8,AQ$2,FALSE))),1,TRUE)</f>
        <v>#N/A</v>
      </c>
      <c r="AR23" s="102" t="e">
        <f ca="1">VLOOKUP($AG23,INDIRECT(CONCATENATE($CS23,"!",VLOOKUP($CS23,$AG$3:AR$8,AR$2,FALSE))),1,TRUE)</f>
        <v>#N/A</v>
      </c>
      <c r="AS23" s="102" t="e">
        <f ca="1">VLOOKUP($AG23,INDIRECT(CONCATENATE($CS23,"!",VLOOKUP($CS23,$AG$3:AS$8,AS$2,FALSE))),1,TRUE)</f>
        <v>#N/A</v>
      </c>
      <c r="AT23" s="102" t="e">
        <f ca="1">VLOOKUP($AG23,INDIRECT(CONCATENATE($CS23,"!",VLOOKUP($CS23,$AG$3:AT$8,AT$2,FALSE))),1,TRUE)</f>
        <v>#N/A</v>
      </c>
      <c r="AU23" s="102" t="e">
        <f ca="1">VLOOKUP($AG23,INDIRECT(CONCATENATE($CS23,"!",VLOOKUP($CS23,$AG$3:AU$8,AU$2,FALSE))),1,TRUE)</f>
        <v>#N/A</v>
      </c>
      <c r="AV23" s="102" t="e">
        <f ca="1">VLOOKUP($AG23,INDIRECT(CONCATENATE($CS23,"!",VLOOKUP($CS23,$AG$3:AV$8,AV$2,FALSE))),1,TRUE)</f>
        <v>#N/A</v>
      </c>
      <c r="AW23" s="102" t="e">
        <f ca="1">VLOOKUP($AG23,INDIRECT(CONCATENATE($CS23,"!",VLOOKUP($CS23,$AG$3:AW$8,AW$2,FALSE))),1,TRUE)</f>
        <v>#N/A</v>
      </c>
      <c r="AX23" s="102" t="e">
        <f ca="1">VLOOKUP($AG23,INDIRECT(CONCATENATE($CS23,"!",VLOOKUP($CS23,$AG$3:AX$8,AX$2,FALSE))),1,TRUE)</f>
        <v>#N/A</v>
      </c>
      <c r="AY23" s="102" t="e">
        <f ca="1">VLOOKUP($AG23,INDIRECT(CONCATENATE($CS23,"!",VLOOKUP($CS23,$AG$3:AY$8,AY$2,FALSE))),1,TRUE)</f>
        <v>#N/A</v>
      </c>
      <c r="AZ23" s="102" t="e">
        <f ca="1">VLOOKUP($AG23,INDIRECT(CONCATENATE($CS23,"!",VLOOKUP($CS23,$AG$3:AZ$8,AZ$2,FALSE))),1,TRUE)</f>
        <v>#N/A</v>
      </c>
      <c r="BA23" s="102"/>
      <c r="BB23" s="66">
        <f t="shared" si="16"/>
        <v>1</v>
      </c>
      <c r="BC23" s="59">
        <f t="shared" si="16"/>
        <v>1</v>
      </c>
      <c r="BD23" s="59">
        <f t="shared" si="17"/>
        <v>1</v>
      </c>
      <c r="BE23" s="59">
        <f t="shared" si="17"/>
        <v>1</v>
      </c>
      <c r="BF23" s="59">
        <f t="shared" si="18"/>
        <v>1</v>
      </c>
      <c r="BG23" s="59">
        <f t="shared" si="19"/>
        <v>1</v>
      </c>
      <c r="BH23" s="59">
        <f t="shared" si="20"/>
        <v>1</v>
      </c>
      <c r="BI23" s="59">
        <f t="shared" si="5"/>
        <v>1</v>
      </c>
      <c r="BJ23" s="59">
        <f t="shared" si="5"/>
        <v>1</v>
      </c>
      <c r="BK23" s="59">
        <f t="shared" si="5"/>
        <v>1</v>
      </c>
      <c r="BL23" s="59">
        <f t="shared" si="5"/>
        <v>1</v>
      </c>
      <c r="BM23" s="59">
        <f t="shared" si="5"/>
        <v>1</v>
      </c>
      <c r="BN23" s="59">
        <f t="shared" si="5"/>
        <v>1</v>
      </c>
      <c r="BO23" s="59">
        <f t="shared" si="5"/>
        <v>1</v>
      </c>
      <c r="BP23" s="59">
        <f t="shared" si="5"/>
        <v>1</v>
      </c>
      <c r="BQ23" s="59">
        <f t="shared" si="5"/>
        <v>1</v>
      </c>
      <c r="BR23" s="59">
        <f t="shared" si="5"/>
        <v>1</v>
      </c>
      <c r="BS23" s="59">
        <f t="shared" si="21"/>
        <v>1</v>
      </c>
      <c r="BT23" s="59">
        <f t="shared" si="21"/>
        <v>1</v>
      </c>
      <c r="BV23" s="67" t="e">
        <f>HLOOKUP(AE23,$BB$10:BU23,COUNTIF($AE$7:AE23,"&lt;&gt;"&amp;""),FALSE)</f>
        <v>#N/A</v>
      </c>
      <c r="BW23" s="59">
        <f t="shared" si="22"/>
        <v>1</v>
      </c>
      <c r="BX23" s="67" t="str">
        <f t="shared" si="38"/>
        <v/>
      </c>
      <c r="BY23" s="136" t="str">
        <f ca="1">IF(OR(AE23=$BC$10,AE23=$BE$10,AE23=$BL$10,AE23=$BM$10,AE23=$BN$10),VLOOKUP(BX23,INDIRECT(CONCATENATE(CS23,"!",HLOOKUP(AE23,$CV$10:CZ23,DG23,FALSE))),1,TRUE),"")</f>
        <v/>
      </c>
      <c r="BZ23" s="102" t="e">
        <f t="shared" ca="1" si="23"/>
        <v>#N/A</v>
      </c>
      <c r="CA23" s="102" t="e">
        <f t="shared" ca="1" si="24"/>
        <v>#N/A</v>
      </c>
      <c r="CB23" s="102" t="e">
        <f t="shared" ca="1" si="25"/>
        <v>#N/A</v>
      </c>
      <c r="CC23" s="102" t="e">
        <f t="shared" ca="1" si="26"/>
        <v>#N/A</v>
      </c>
      <c r="CD23" s="102" t="e">
        <f t="shared" ca="1" si="27"/>
        <v>#VALUE!</v>
      </c>
      <c r="CE23" s="68">
        <f>Worksheet!L18</f>
        <v>0</v>
      </c>
      <c r="CF23" s="68">
        <f>Worksheet!M18</f>
        <v>0</v>
      </c>
      <c r="CG23" s="68">
        <f>Worksheet!N18</f>
        <v>0</v>
      </c>
      <c r="CH23" s="68">
        <f>Worksheet!O18</f>
        <v>0</v>
      </c>
      <c r="CI23" s="68">
        <f>Worksheet!P18</f>
        <v>0</v>
      </c>
      <c r="CJ23" s="154" t="e">
        <f t="shared" ca="1" si="28"/>
        <v>#VALUE!</v>
      </c>
      <c r="CK23" s="154" t="e">
        <f t="shared" ca="1" si="29"/>
        <v>#VALUE!</v>
      </c>
      <c r="CL23" s="154" t="e">
        <f t="shared" ca="1" si="30"/>
        <v>#VALUE!</v>
      </c>
      <c r="CM23" s="154" t="e">
        <f t="shared" ca="1" si="31"/>
        <v>#VALUE!</v>
      </c>
      <c r="CN23" s="154" t="e">
        <f t="shared" ca="1" si="32"/>
        <v>#VALUE!</v>
      </c>
      <c r="CO23" s="131" t="e">
        <f t="shared" ref="CO23:CO49" ca="1" si="44">VLOOKUP(Q23,INDIRECT(CONCATENATE(CS23,"!",$CU23)),7,FALSE)</f>
        <v>#N/A</v>
      </c>
      <c r="CP23" s="103">
        <f>Worksheet!R18</f>
        <v>0</v>
      </c>
      <c r="CQ23" s="58" t="str">
        <f t="shared" si="34"/>
        <v>1</v>
      </c>
      <c r="CR23" s="133" t="e">
        <f t="shared" ref="CR23:CR49" si="45">VALUE(CQ23)*BV23</f>
        <v>#N/A</v>
      </c>
      <c r="CS23" s="58" t="str">
        <f t="shared" si="36"/>
        <v>Standard1</v>
      </c>
      <c r="CU23" s="112" t="str">
        <f t="shared" ref="CU23:CU49" ca="1" si="46">ADDRESS(4,2,1)&amp;":"&amp;ADDRESS(COUNTIF(INDIRECT(CONCATENATE(CS23,"!","C:C")),"&lt;&gt;"&amp;""),16,1)</f>
        <v>$B$4:$P$1376</v>
      </c>
      <c r="CV23" s="102" t="str">
        <f>VLOOKUP($CS23,$CU$3:CV$8,2,FALSE)</f>
        <v>$I$230:$I$439</v>
      </c>
      <c r="CW23" s="102" t="str">
        <f>VLOOKUP($CS23,$CU$3:CW$8,3,FALSE)</f>
        <v>$I$471:$I$735</v>
      </c>
      <c r="CX23" s="102" t="str">
        <f>VLOOKUP($CS23,$CU$3:CX$8,4,FALSE)</f>
        <v>$I$736:$I$826</v>
      </c>
      <c r="CY23" s="102" t="str">
        <f>VLOOKUP($CS23,$CU$3:CY$8,5,FALSE)</f>
        <v>$I$827:$I$891</v>
      </c>
      <c r="CZ23" s="102" t="str">
        <f>VLOOKUP($CS23,$CU$3:CZ$8,6,FALSE)</f>
        <v>$I$892:$I$960</v>
      </c>
      <c r="DA23" s="102" t="str">
        <f>VLOOKUP($CS23,$CU$3:DA$8,7,FALSE)</f>
        <v>$I$1055:$I$1066</v>
      </c>
      <c r="DB23" s="102" t="str">
        <f>VLOOKUP($CS23,$CU$3:DB$8,8,FALSE)</f>
        <v>$I$1043:$I$1054</v>
      </c>
      <c r="DC23" s="102" t="str">
        <f>VLOOKUP($CS23,$CU$3:DC$8,8,FALSE)</f>
        <v>$I$1043:$I$1054</v>
      </c>
      <c r="DD23" s="102" t="str">
        <f>VLOOKUP($CS23,$CU$3:DD$8,8,FALSE)</f>
        <v>$I$1043:$I$1054</v>
      </c>
      <c r="DE23" s="102" t="str">
        <f>VLOOKUP($CS23,$CU$3:DE$8,8,FALSE)</f>
        <v>$I$1043:$I$1054</v>
      </c>
      <c r="DF23" s="102" t="str">
        <f>VLOOKUP($CS23,$CU$3:DF$8,8,FALSE)</f>
        <v>$I$1043:$I$1054</v>
      </c>
      <c r="DG23" s="58">
        <f>COUNTIF($CV$10:CV23,"&lt;&gt;"&amp;"")</f>
        <v>14</v>
      </c>
      <c r="DI23" s="58" t="str">
        <f t="shared" si="6"/>
        <v/>
      </c>
      <c r="DJ23" s="58" t="e">
        <f t="shared" ca="1" si="7"/>
        <v>#N/A</v>
      </c>
    </row>
    <row r="24" spans="13:114" x14ac:dyDescent="0.25">
      <c r="M24" s="58">
        <f>Worksheet!W19</f>
        <v>0</v>
      </c>
      <c r="N24" s="58">
        <f t="shared" ca="1" si="8"/>
        <v>0</v>
      </c>
      <c r="O24" s="213" t="str">
        <f t="shared" ca="1" si="1"/>
        <v>*</v>
      </c>
      <c r="Q24" s="59" t="e">
        <f t="shared" ca="1" si="39"/>
        <v>#N/A</v>
      </c>
      <c r="R24" s="58" t="str">
        <f>IF(Worksheet!J19=$S$2,$S$2,IF(Worksheet!J19=$S$3,$S$3,$S$1))</f>
        <v>5502A</v>
      </c>
      <c r="S24" s="60" t="str">
        <f t="shared" ca="1" si="10"/>
        <v>*</v>
      </c>
      <c r="T24" s="55" t="e">
        <f t="shared" si="40"/>
        <v>#N/A</v>
      </c>
      <c r="U24" s="62">
        <f>IF(Worksheet!T19="%",ABS(Worksheet!AA19),ABS(Worksheet!V19))</f>
        <v>0</v>
      </c>
      <c r="V24" s="155">
        <f>IF(Worksheet!T19="%",Worksheet!AB19,Worksheet!T19)</f>
        <v>0</v>
      </c>
      <c r="W24" s="61" t="str">
        <f>IF(Worksheet!T19="%","",IF(Worksheet!AA19&lt;&gt;"",Worksheet!AA19,""))</f>
        <v/>
      </c>
      <c r="X24" s="61" t="str">
        <f>IF(Worksheet!T19="%","",IF(Worksheet!AB19&lt;&gt;"",Worksheet!AB19,""))</f>
        <v/>
      </c>
      <c r="Y24" s="63" t="str">
        <f t="shared" si="41"/>
        <v/>
      </c>
      <c r="Z24" s="63" t="str">
        <f t="shared" si="2"/>
        <v>0</v>
      </c>
      <c r="AA24" s="63" t="str">
        <f t="shared" si="42"/>
        <v>DC</v>
      </c>
      <c r="AB24" s="63" t="str">
        <f t="shared" si="3"/>
        <v>DC0</v>
      </c>
      <c r="AC24" s="63" t="str">
        <f>IF(Worksheet!I19&lt;&gt;"",Worksheet!I19,"")</f>
        <v/>
      </c>
      <c r="AD24" s="63" t="str">
        <f t="shared" si="4"/>
        <v/>
      </c>
      <c r="AE24" s="134" t="str">
        <f t="shared" si="14"/>
        <v>DC0</v>
      </c>
      <c r="AF24" s="135" t="e">
        <f>HLOOKUP(AE24,$AH$10:BA24,COUNTIF($AE$7:AE24,"&lt;&gt;"&amp;""),FALSE)</f>
        <v>#N/A</v>
      </c>
      <c r="AG24" s="71" t="e">
        <f t="shared" si="43"/>
        <v>#N/A</v>
      </c>
      <c r="AH24" s="102" t="e">
        <f ca="1">VLOOKUP($AG24,INDIRECT(CONCATENATE($CS24,"!",VLOOKUP($CS24,$AG$3:AH$8,AH$2,FALSE))),1,TRUE)</f>
        <v>#N/A</v>
      </c>
      <c r="AI24" s="102" t="e">
        <f ca="1">VLOOKUP($AG24,INDIRECT(CONCATENATE($CS24,"!",VLOOKUP($CS24,$AG$3:AI$8,AI$2,FALSE))),1,TRUE)</f>
        <v>#N/A</v>
      </c>
      <c r="AJ24" s="102" t="e">
        <f ca="1">VLOOKUP($AG24,INDIRECT(CONCATENATE($CS24,"!",VLOOKUP($CS24,$AG$3:AJ$8,AJ$2,FALSE))),1,TRUE)</f>
        <v>#N/A</v>
      </c>
      <c r="AK24" s="102" t="e">
        <f ca="1">VLOOKUP($AG24,INDIRECT(CONCATENATE($CS24,"!",VLOOKUP($CS24,$AG$3:AK$8,AK$2,FALSE))),1,TRUE)</f>
        <v>#N/A</v>
      </c>
      <c r="AL24" s="102" t="e">
        <f ca="1">VLOOKUP($AG24,INDIRECT(CONCATENATE($CS24,"!",VLOOKUP($CS24,$AG$3:AL$8,AL$2,FALSE))),1,TRUE)</f>
        <v>#N/A</v>
      </c>
      <c r="AM24" s="102" t="e">
        <f ca="1">VLOOKUP($AG24,INDIRECT(CONCATENATE($CS24,"!",VLOOKUP($CS24,$AG$3:AM$8,AM$2,FALSE))),1,TRUE)</f>
        <v>#N/A</v>
      </c>
      <c r="AN24" s="102" t="e">
        <f ca="1">VLOOKUP($AG24,INDIRECT(CONCATENATE($CS24,"!",VLOOKUP($CS24,$AG$3:AN$8,AN$2,FALSE))),1,TRUE)</f>
        <v>#N/A</v>
      </c>
      <c r="AO24" s="102" t="e">
        <f ca="1">VLOOKUP($AG24,INDIRECT(CONCATENATE($CS24,"!",VLOOKUP($CS24,$AG$3:AO$8,AO$2,FALSE))),1,TRUE)</f>
        <v>#N/A</v>
      </c>
      <c r="AP24" s="102" t="e">
        <f ca="1">VLOOKUP($AG24,INDIRECT(CONCATENATE($CS24,"!",VLOOKUP($CS24,$AG$3:AP$8,AP$2,FALSE))),1,TRUE)</f>
        <v>#N/A</v>
      </c>
      <c r="AQ24" s="102" t="e">
        <f ca="1">VLOOKUP($AG24,INDIRECT(CONCATENATE($CS24,"!",VLOOKUP($CS24,$AG$3:AQ$8,AQ$2,FALSE))),1,TRUE)</f>
        <v>#N/A</v>
      </c>
      <c r="AR24" s="102" t="e">
        <f ca="1">VLOOKUP($AG24,INDIRECT(CONCATENATE($CS24,"!",VLOOKUP($CS24,$AG$3:AR$8,AR$2,FALSE))),1,TRUE)</f>
        <v>#N/A</v>
      </c>
      <c r="AS24" s="102" t="e">
        <f ca="1">VLOOKUP($AG24,INDIRECT(CONCATENATE($CS24,"!",VLOOKUP($CS24,$AG$3:AS$8,AS$2,FALSE))),1,TRUE)</f>
        <v>#N/A</v>
      </c>
      <c r="AT24" s="102" t="e">
        <f ca="1">VLOOKUP($AG24,INDIRECT(CONCATENATE($CS24,"!",VLOOKUP($CS24,$AG$3:AT$8,AT$2,FALSE))),1,TRUE)</f>
        <v>#N/A</v>
      </c>
      <c r="AU24" s="102" t="e">
        <f ca="1">VLOOKUP($AG24,INDIRECT(CONCATENATE($CS24,"!",VLOOKUP($CS24,$AG$3:AU$8,AU$2,FALSE))),1,TRUE)</f>
        <v>#N/A</v>
      </c>
      <c r="AV24" s="102" t="e">
        <f ca="1">VLOOKUP($AG24,INDIRECT(CONCATENATE($CS24,"!",VLOOKUP($CS24,$AG$3:AV$8,AV$2,FALSE))),1,TRUE)</f>
        <v>#N/A</v>
      </c>
      <c r="AW24" s="102" t="e">
        <f ca="1">VLOOKUP($AG24,INDIRECT(CONCATENATE($CS24,"!",VLOOKUP($CS24,$AG$3:AW$8,AW$2,FALSE))),1,TRUE)</f>
        <v>#N/A</v>
      </c>
      <c r="AX24" s="102" t="e">
        <f ca="1">VLOOKUP($AG24,INDIRECT(CONCATENATE($CS24,"!",VLOOKUP($CS24,$AG$3:AX$8,AX$2,FALSE))),1,TRUE)</f>
        <v>#N/A</v>
      </c>
      <c r="AY24" s="102" t="e">
        <f ca="1">VLOOKUP($AG24,INDIRECT(CONCATENATE($CS24,"!",VLOOKUP($CS24,$AG$3:AY$8,AY$2,FALSE))),1,TRUE)</f>
        <v>#N/A</v>
      </c>
      <c r="AZ24" s="102" t="e">
        <f ca="1">VLOOKUP($AG24,INDIRECT(CONCATENATE($CS24,"!",VLOOKUP($CS24,$AG$3:AZ$8,AZ$2,FALSE))),1,TRUE)</f>
        <v>#N/A</v>
      </c>
      <c r="BA24" s="102"/>
      <c r="BB24" s="66">
        <f t="shared" si="16"/>
        <v>1</v>
      </c>
      <c r="BC24" s="59">
        <f t="shared" si="16"/>
        <v>1</v>
      </c>
      <c r="BD24" s="59">
        <f t="shared" si="17"/>
        <v>1</v>
      </c>
      <c r="BE24" s="59">
        <f t="shared" si="17"/>
        <v>1</v>
      </c>
      <c r="BF24" s="59">
        <f t="shared" si="18"/>
        <v>1</v>
      </c>
      <c r="BG24" s="59">
        <f t="shared" si="19"/>
        <v>1</v>
      </c>
      <c r="BH24" s="59">
        <f t="shared" si="20"/>
        <v>1</v>
      </c>
      <c r="BI24" s="59">
        <f t="shared" si="5"/>
        <v>1</v>
      </c>
      <c r="BJ24" s="59">
        <f t="shared" si="5"/>
        <v>1</v>
      </c>
      <c r="BK24" s="59">
        <f t="shared" si="5"/>
        <v>1</v>
      </c>
      <c r="BL24" s="59">
        <f t="shared" si="5"/>
        <v>1</v>
      </c>
      <c r="BM24" s="59">
        <f t="shared" si="5"/>
        <v>1</v>
      </c>
      <c r="BN24" s="59">
        <f t="shared" si="5"/>
        <v>1</v>
      </c>
      <c r="BO24" s="59">
        <f t="shared" si="5"/>
        <v>1</v>
      </c>
      <c r="BP24" s="59">
        <f t="shared" si="5"/>
        <v>1</v>
      </c>
      <c r="BQ24" s="59">
        <f t="shared" si="5"/>
        <v>1</v>
      </c>
      <c r="BR24" s="59">
        <f t="shared" si="5"/>
        <v>1</v>
      </c>
      <c r="BS24" s="59">
        <f t="shared" si="21"/>
        <v>1</v>
      </c>
      <c r="BT24" s="59">
        <f t="shared" si="21"/>
        <v>1</v>
      </c>
      <c r="BV24" s="67" t="e">
        <f>HLOOKUP(AE24,$BB$10:BU24,COUNTIF($AE$7:AE24,"&lt;&gt;"&amp;""),FALSE)</f>
        <v>#N/A</v>
      </c>
      <c r="BW24" s="59">
        <f t="shared" si="22"/>
        <v>1</v>
      </c>
      <c r="BX24" s="67" t="str">
        <f t="shared" si="38"/>
        <v/>
      </c>
      <c r="BY24" s="136" t="str">
        <f ca="1">IF(OR(AE24=$BC$10,AE24=$BE$10,AE24=$BL$10,AE24=$BM$10,AE24=$BN$10),VLOOKUP(BX24,INDIRECT(CONCATENATE(CS24,"!",HLOOKUP(AE24,$CV$10:CZ24,DG24,FALSE))),1,TRUE),"")</f>
        <v/>
      </c>
      <c r="BZ24" s="102" t="e">
        <f t="shared" ca="1" si="23"/>
        <v>#N/A</v>
      </c>
      <c r="CA24" s="102" t="e">
        <f t="shared" ca="1" si="24"/>
        <v>#N/A</v>
      </c>
      <c r="CB24" s="102" t="e">
        <f t="shared" ca="1" si="25"/>
        <v>#N/A</v>
      </c>
      <c r="CC24" s="102" t="e">
        <f t="shared" ca="1" si="26"/>
        <v>#N/A</v>
      </c>
      <c r="CD24" s="102" t="e">
        <f t="shared" ca="1" si="27"/>
        <v>#VALUE!</v>
      </c>
      <c r="CE24" s="68">
        <f>Worksheet!L19</f>
        <v>0</v>
      </c>
      <c r="CF24" s="68">
        <f>Worksheet!M19</f>
        <v>0</v>
      </c>
      <c r="CG24" s="68">
        <f>Worksheet!N19</f>
        <v>0</v>
      </c>
      <c r="CH24" s="68">
        <f>Worksheet!O19</f>
        <v>0</v>
      </c>
      <c r="CI24" s="68">
        <f>Worksheet!P19</f>
        <v>0</v>
      </c>
      <c r="CJ24" s="154" t="e">
        <f t="shared" ca="1" si="28"/>
        <v>#VALUE!</v>
      </c>
      <c r="CK24" s="154" t="e">
        <f t="shared" ca="1" si="29"/>
        <v>#VALUE!</v>
      </c>
      <c r="CL24" s="154" t="e">
        <f t="shared" ca="1" si="30"/>
        <v>#VALUE!</v>
      </c>
      <c r="CM24" s="154" t="e">
        <f t="shared" ca="1" si="31"/>
        <v>#VALUE!</v>
      </c>
      <c r="CN24" s="154" t="e">
        <f t="shared" ca="1" si="32"/>
        <v>#VALUE!</v>
      </c>
      <c r="CO24" s="131" t="e">
        <f t="shared" ca="1" si="44"/>
        <v>#N/A</v>
      </c>
      <c r="CP24" s="103">
        <f>Worksheet!R19</f>
        <v>0</v>
      </c>
      <c r="CQ24" s="58" t="str">
        <f t="shared" si="34"/>
        <v>1</v>
      </c>
      <c r="CR24" s="133" t="e">
        <f t="shared" si="45"/>
        <v>#N/A</v>
      </c>
      <c r="CS24" s="58" t="str">
        <f t="shared" si="36"/>
        <v>Standard1</v>
      </c>
      <c r="CU24" s="112" t="str">
        <f t="shared" ca="1" si="46"/>
        <v>$B$4:$P$1376</v>
      </c>
      <c r="CV24" s="102" t="str">
        <f>VLOOKUP($CS24,$CU$3:CV$8,2,FALSE)</f>
        <v>$I$230:$I$439</v>
      </c>
      <c r="CW24" s="102" t="str">
        <f>VLOOKUP($CS24,$CU$3:CW$8,3,FALSE)</f>
        <v>$I$471:$I$735</v>
      </c>
      <c r="CX24" s="102" t="str">
        <f>VLOOKUP($CS24,$CU$3:CX$8,4,FALSE)</f>
        <v>$I$736:$I$826</v>
      </c>
      <c r="CY24" s="102" t="str">
        <f>VLOOKUP($CS24,$CU$3:CY$8,5,FALSE)</f>
        <v>$I$827:$I$891</v>
      </c>
      <c r="CZ24" s="102" t="str">
        <f>VLOOKUP($CS24,$CU$3:CZ$8,6,FALSE)</f>
        <v>$I$892:$I$960</v>
      </c>
      <c r="DA24" s="102" t="str">
        <f>VLOOKUP($CS24,$CU$3:DA$8,7,FALSE)</f>
        <v>$I$1055:$I$1066</v>
      </c>
      <c r="DB24" s="102" t="str">
        <f>VLOOKUP($CS24,$CU$3:DB$8,8,FALSE)</f>
        <v>$I$1043:$I$1054</v>
      </c>
      <c r="DC24" s="102" t="str">
        <f>VLOOKUP($CS24,$CU$3:DC$8,8,FALSE)</f>
        <v>$I$1043:$I$1054</v>
      </c>
      <c r="DD24" s="102" t="str">
        <f>VLOOKUP($CS24,$CU$3:DD$8,8,FALSE)</f>
        <v>$I$1043:$I$1054</v>
      </c>
      <c r="DE24" s="102" t="str">
        <f>VLOOKUP($CS24,$CU$3:DE$8,8,FALSE)</f>
        <v>$I$1043:$I$1054</v>
      </c>
      <c r="DF24" s="102" t="str">
        <f>VLOOKUP($CS24,$CU$3:DF$8,8,FALSE)</f>
        <v>$I$1043:$I$1054</v>
      </c>
      <c r="DG24" s="58">
        <f>COUNTIF($CV$10:CV24,"&lt;&gt;"&amp;"")</f>
        <v>15</v>
      </c>
      <c r="DI24" s="58" t="str">
        <f t="shared" si="6"/>
        <v/>
      </c>
      <c r="DJ24" s="58" t="e">
        <f t="shared" ca="1" si="7"/>
        <v>#N/A</v>
      </c>
    </row>
    <row r="25" spans="13:114" x14ac:dyDescent="0.25">
      <c r="M25" s="58">
        <f>Worksheet!W20</f>
        <v>0</v>
      </c>
      <c r="N25" s="58">
        <f t="shared" ca="1" si="8"/>
        <v>0</v>
      </c>
      <c r="O25" s="213" t="str">
        <f t="shared" ca="1" si="1"/>
        <v>*</v>
      </c>
      <c r="Q25" s="59" t="e">
        <f t="shared" ca="1" si="39"/>
        <v>#N/A</v>
      </c>
      <c r="R25" s="58" t="str">
        <f>IF(Worksheet!J20=$S$2,$S$2,IF(Worksheet!J20=$S$3,$S$3,$S$1))</f>
        <v>5502A</v>
      </c>
      <c r="S25" s="60" t="str">
        <f t="shared" ca="1" si="10"/>
        <v>*</v>
      </c>
      <c r="T25" s="55" t="e">
        <f t="shared" si="40"/>
        <v>#N/A</v>
      </c>
      <c r="U25" s="62">
        <f>IF(Worksheet!T20="%",ABS(Worksheet!AA20),ABS(Worksheet!V20))</f>
        <v>0</v>
      </c>
      <c r="V25" s="155">
        <f>IF(Worksheet!T20="%",Worksheet!AB20,Worksheet!T20)</f>
        <v>0</v>
      </c>
      <c r="W25" s="61" t="str">
        <f>IF(Worksheet!T20="%","",IF(Worksheet!AA20&lt;&gt;"",Worksheet!AA20,""))</f>
        <v/>
      </c>
      <c r="X25" s="61" t="str">
        <f>IF(Worksheet!T20="%","",IF(Worksheet!AB20&lt;&gt;"",Worksheet!AB20,""))</f>
        <v/>
      </c>
      <c r="Y25" s="63" t="str">
        <f t="shared" si="41"/>
        <v/>
      </c>
      <c r="Z25" s="63" t="str">
        <f t="shared" si="2"/>
        <v>0</v>
      </c>
      <c r="AA25" s="63" t="str">
        <f t="shared" si="42"/>
        <v>DC</v>
      </c>
      <c r="AB25" s="63" t="str">
        <f t="shared" si="3"/>
        <v>DC0</v>
      </c>
      <c r="AC25" s="63" t="str">
        <f>IF(Worksheet!I20&lt;&gt;"",Worksheet!I20,"")</f>
        <v/>
      </c>
      <c r="AD25" s="63" t="str">
        <f t="shared" si="4"/>
        <v/>
      </c>
      <c r="AE25" s="134" t="str">
        <f t="shared" si="14"/>
        <v>DC0</v>
      </c>
      <c r="AF25" s="135" t="e">
        <f>HLOOKUP(AE25,$AH$10:BA25,COUNTIF($AE$7:AE25,"&lt;&gt;"&amp;""),FALSE)</f>
        <v>#N/A</v>
      </c>
      <c r="AG25" s="71" t="e">
        <f t="shared" si="43"/>
        <v>#N/A</v>
      </c>
      <c r="AH25" s="102" t="e">
        <f ca="1">VLOOKUP($AG25,INDIRECT(CONCATENATE($CS25,"!",VLOOKUP($CS25,$AG$3:AH$8,AH$2,FALSE))),1,TRUE)</f>
        <v>#N/A</v>
      </c>
      <c r="AI25" s="102" t="e">
        <f ca="1">VLOOKUP($AG25,INDIRECT(CONCATENATE($CS25,"!",VLOOKUP($CS25,$AG$3:AI$8,AI$2,FALSE))),1,TRUE)</f>
        <v>#N/A</v>
      </c>
      <c r="AJ25" s="102" t="e">
        <f ca="1">VLOOKUP($AG25,INDIRECT(CONCATENATE($CS25,"!",VLOOKUP($CS25,$AG$3:AJ$8,AJ$2,FALSE))),1,TRUE)</f>
        <v>#N/A</v>
      </c>
      <c r="AK25" s="102" t="e">
        <f ca="1">VLOOKUP($AG25,INDIRECT(CONCATENATE($CS25,"!",VLOOKUP($CS25,$AG$3:AK$8,AK$2,FALSE))),1,TRUE)</f>
        <v>#N/A</v>
      </c>
      <c r="AL25" s="102" t="e">
        <f ca="1">VLOOKUP($AG25,INDIRECT(CONCATENATE($CS25,"!",VLOOKUP($CS25,$AG$3:AL$8,AL$2,FALSE))),1,TRUE)</f>
        <v>#N/A</v>
      </c>
      <c r="AM25" s="102" t="e">
        <f ca="1">VLOOKUP($AG25,INDIRECT(CONCATENATE($CS25,"!",VLOOKUP($CS25,$AG$3:AM$8,AM$2,FALSE))),1,TRUE)</f>
        <v>#N/A</v>
      </c>
      <c r="AN25" s="102" t="e">
        <f ca="1">VLOOKUP($AG25,INDIRECT(CONCATENATE($CS25,"!",VLOOKUP($CS25,$AG$3:AN$8,AN$2,FALSE))),1,TRUE)</f>
        <v>#N/A</v>
      </c>
      <c r="AO25" s="102" t="e">
        <f ca="1">VLOOKUP($AG25,INDIRECT(CONCATENATE($CS25,"!",VLOOKUP($CS25,$AG$3:AO$8,AO$2,FALSE))),1,TRUE)</f>
        <v>#N/A</v>
      </c>
      <c r="AP25" s="102" t="e">
        <f ca="1">VLOOKUP($AG25,INDIRECT(CONCATENATE($CS25,"!",VLOOKUP($CS25,$AG$3:AP$8,AP$2,FALSE))),1,TRUE)</f>
        <v>#N/A</v>
      </c>
      <c r="AQ25" s="102" t="e">
        <f ca="1">VLOOKUP($AG25,INDIRECT(CONCATENATE($CS25,"!",VLOOKUP($CS25,$AG$3:AQ$8,AQ$2,FALSE))),1,TRUE)</f>
        <v>#N/A</v>
      </c>
      <c r="AR25" s="102" t="e">
        <f ca="1">VLOOKUP($AG25,INDIRECT(CONCATENATE($CS25,"!",VLOOKUP($CS25,$AG$3:AR$8,AR$2,FALSE))),1,TRUE)</f>
        <v>#N/A</v>
      </c>
      <c r="AS25" s="102" t="e">
        <f ca="1">VLOOKUP($AG25,INDIRECT(CONCATENATE($CS25,"!",VLOOKUP($CS25,$AG$3:AS$8,AS$2,FALSE))),1,TRUE)</f>
        <v>#N/A</v>
      </c>
      <c r="AT25" s="102" t="e">
        <f ca="1">VLOOKUP($AG25,INDIRECT(CONCATENATE($CS25,"!",VLOOKUP($CS25,$AG$3:AT$8,AT$2,FALSE))),1,TRUE)</f>
        <v>#N/A</v>
      </c>
      <c r="AU25" s="102" t="e">
        <f ca="1">VLOOKUP($AG25,INDIRECT(CONCATENATE($CS25,"!",VLOOKUP($CS25,$AG$3:AU$8,AU$2,FALSE))),1,TRUE)</f>
        <v>#N/A</v>
      </c>
      <c r="AV25" s="102" t="e">
        <f ca="1">VLOOKUP($AG25,INDIRECT(CONCATENATE($CS25,"!",VLOOKUP($CS25,$AG$3:AV$8,AV$2,FALSE))),1,TRUE)</f>
        <v>#N/A</v>
      </c>
      <c r="AW25" s="102" t="e">
        <f ca="1">VLOOKUP($AG25,INDIRECT(CONCATENATE($CS25,"!",VLOOKUP($CS25,$AG$3:AW$8,AW$2,FALSE))),1,TRUE)</f>
        <v>#N/A</v>
      </c>
      <c r="AX25" s="102" t="e">
        <f ca="1">VLOOKUP($AG25,INDIRECT(CONCATENATE($CS25,"!",VLOOKUP($CS25,$AG$3:AX$8,AX$2,FALSE))),1,TRUE)</f>
        <v>#N/A</v>
      </c>
      <c r="AY25" s="102" t="e">
        <f ca="1">VLOOKUP($AG25,INDIRECT(CONCATENATE($CS25,"!",VLOOKUP($CS25,$AG$3:AY$8,AY$2,FALSE))),1,TRUE)</f>
        <v>#N/A</v>
      </c>
      <c r="AZ25" s="102" t="e">
        <f ca="1">VLOOKUP($AG25,INDIRECT(CONCATENATE($CS25,"!",VLOOKUP($CS25,$AG$3:AZ$8,AZ$2,FALSE))),1,TRUE)</f>
        <v>#N/A</v>
      </c>
      <c r="BA25" s="102"/>
      <c r="BB25" s="66">
        <f t="shared" si="16"/>
        <v>1</v>
      </c>
      <c r="BC25" s="59">
        <f t="shared" si="16"/>
        <v>1</v>
      </c>
      <c r="BD25" s="59">
        <f t="shared" si="17"/>
        <v>1</v>
      </c>
      <c r="BE25" s="59">
        <f t="shared" si="17"/>
        <v>1</v>
      </c>
      <c r="BF25" s="59">
        <f t="shared" si="18"/>
        <v>1</v>
      </c>
      <c r="BG25" s="59">
        <f t="shared" si="19"/>
        <v>1</v>
      </c>
      <c r="BH25" s="59">
        <f t="shared" si="20"/>
        <v>1</v>
      </c>
      <c r="BI25" s="59">
        <f t="shared" si="5"/>
        <v>1</v>
      </c>
      <c r="BJ25" s="59">
        <f t="shared" si="5"/>
        <v>1</v>
      </c>
      <c r="BK25" s="59">
        <f t="shared" si="5"/>
        <v>1</v>
      </c>
      <c r="BL25" s="59">
        <f t="shared" si="5"/>
        <v>1</v>
      </c>
      <c r="BM25" s="59">
        <f t="shared" si="5"/>
        <v>1</v>
      </c>
      <c r="BN25" s="59">
        <f t="shared" si="5"/>
        <v>1</v>
      </c>
      <c r="BO25" s="59">
        <f t="shared" si="5"/>
        <v>1</v>
      </c>
      <c r="BP25" s="59">
        <f t="shared" si="5"/>
        <v>1</v>
      </c>
      <c r="BQ25" s="59">
        <f t="shared" si="5"/>
        <v>1</v>
      </c>
      <c r="BR25" s="59">
        <f t="shared" si="5"/>
        <v>1</v>
      </c>
      <c r="BS25" s="59">
        <f t="shared" si="21"/>
        <v>1</v>
      </c>
      <c r="BT25" s="59">
        <f t="shared" si="21"/>
        <v>1</v>
      </c>
      <c r="BV25" s="67" t="e">
        <f>HLOOKUP(AE25,$BB$10:BU25,COUNTIF($AE$7:AE25,"&lt;&gt;"&amp;""),FALSE)</f>
        <v>#N/A</v>
      </c>
      <c r="BW25" s="59">
        <f t="shared" si="22"/>
        <v>1</v>
      </c>
      <c r="BX25" s="67" t="str">
        <f t="shared" si="38"/>
        <v/>
      </c>
      <c r="BY25" s="136" t="str">
        <f ca="1">IF(OR(AE25=$BC$10,AE25=$BE$10,AE25=$BL$10,AE25=$BM$10,AE25=$BN$10),VLOOKUP(BX25,INDIRECT(CONCATENATE(CS25,"!",HLOOKUP(AE25,$CV$10:CZ25,DG25,FALSE))),1,TRUE),"")</f>
        <v/>
      </c>
      <c r="BZ25" s="102" t="e">
        <f t="shared" ca="1" si="23"/>
        <v>#N/A</v>
      </c>
      <c r="CA25" s="102" t="e">
        <f t="shared" ca="1" si="24"/>
        <v>#N/A</v>
      </c>
      <c r="CB25" s="102" t="e">
        <f t="shared" ca="1" si="25"/>
        <v>#N/A</v>
      </c>
      <c r="CC25" s="102" t="e">
        <f t="shared" ca="1" si="26"/>
        <v>#N/A</v>
      </c>
      <c r="CD25" s="102" t="e">
        <f t="shared" ca="1" si="27"/>
        <v>#VALUE!</v>
      </c>
      <c r="CE25" s="68">
        <f>Worksheet!L20</f>
        <v>0</v>
      </c>
      <c r="CF25" s="68">
        <f>Worksheet!M20</f>
        <v>0</v>
      </c>
      <c r="CG25" s="68">
        <f>Worksheet!N20</f>
        <v>0</v>
      </c>
      <c r="CH25" s="68">
        <f>Worksheet!O20</f>
        <v>0</v>
      </c>
      <c r="CI25" s="68">
        <f>Worksheet!P20</f>
        <v>0</v>
      </c>
      <c r="CJ25" s="154" t="e">
        <f t="shared" ca="1" si="28"/>
        <v>#VALUE!</v>
      </c>
      <c r="CK25" s="154" t="e">
        <f t="shared" ca="1" si="29"/>
        <v>#VALUE!</v>
      </c>
      <c r="CL25" s="154" t="e">
        <f t="shared" ca="1" si="30"/>
        <v>#VALUE!</v>
      </c>
      <c r="CM25" s="154" t="e">
        <f t="shared" ca="1" si="31"/>
        <v>#VALUE!</v>
      </c>
      <c r="CN25" s="154" t="e">
        <f t="shared" ca="1" si="32"/>
        <v>#VALUE!</v>
      </c>
      <c r="CO25" s="131" t="e">
        <f t="shared" ca="1" si="44"/>
        <v>#N/A</v>
      </c>
      <c r="CP25" s="103">
        <f>Worksheet!R20</f>
        <v>0</v>
      </c>
      <c r="CQ25" s="58" t="str">
        <f t="shared" si="34"/>
        <v>1</v>
      </c>
      <c r="CR25" s="133" t="e">
        <f t="shared" si="45"/>
        <v>#N/A</v>
      </c>
      <c r="CS25" s="58" t="str">
        <f t="shared" si="36"/>
        <v>Standard1</v>
      </c>
      <c r="CU25" s="112" t="str">
        <f t="shared" ca="1" si="46"/>
        <v>$B$4:$P$1376</v>
      </c>
      <c r="CV25" s="102" t="str">
        <f>VLOOKUP($CS25,$CU$3:CV$8,2,FALSE)</f>
        <v>$I$230:$I$439</v>
      </c>
      <c r="CW25" s="102" t="str">
        <f>VLOOKUP($CS25,$CU$3:CW$8,3,FALSE)</f>
        <v>$I$471:$I$735</v>
      </c>
      <c r="CX25" s="102" t="str">
        <f>VLOOKUP($CS25,$CU$3:CX$8,4,FALSE)</f>
        <v>$I$736:$I$826</v>
      </c>
      <c r="CY25" s="102" t="str">
        <f>VLOOKUP($CS25,$CU$3:CY$8,5,FALSE)</f>
        <v>$I$827:$I$891</v>
      </c>
      <c r="CZ25" s="102" t="str">
        <f>VLOOKUP($CS25,$CU$3:CZ$8,6,FALSE)</f>
        <v>$I$892:$I$960</v>
      </c>
      <c r="DA25" s="102" t="str">
        <f>VLOOKUP($CS25,$CU$3:DA$8,7,FALSE)</f>
        <v>$I$1055:$I$1066</v>
      </c>
      <c r="DB25" s="102" t="str">
        <f>VLOOKUP($CS25,$CU$3:DB$8,8,FALSE)</f>
        <v>$I$1043:$I$1054</v>
      </c>
      <c r="DC25" s="102" t="str">
        <f>VLOOKUP($CS25,$CU$3:DC$8,8,FALSE)</f>
        <v>$I$1043:$I$1054</v>
      </c>
      <c r="DD25" s="102" t="str">
        <f>VLOOKUP($CS25,$CU$3:DD$8,8,FALSE)</f>
        <v>$I$1043:$I$1054</v>
      </c>
      <c r="DE25" s="102" t="str">
        <f>VLOOKUP($CS25,$CU$3:DE$8,8,FALSE)</f>
        <v>$I$1043:$I$1054</v>
      </c>
      <c r="DF25" s="102" t="str">
        <f>VLOOKUP($CS25,$CU$3:DF$8,8,FALSE)</f>
        <v>$I$1043:$I$1054</v>
      </c>
      <c r="DG25" s="58">
        <f>COUNTIF($CV$10:CV25,"&lt;&gt;"&amp;"")</f>
        <v>16</v>
      </c>
      <c r="DI25" s="58" t="str">
        <f t="shared" si="6"/>
        <v/>
      </c>
      <c r="DJ25" s="58" t="e">
        <f t="shared" ca="1" si="7"/>
        <v>#N/A</v>
      </c>
    </row>
    <row r="26" spans="13:114" x14ac:dyDescent="0.25">
      <c r="M26" s="58">
        <f>Worksheet!W21</f>
        <v>0</v>
      </c>
      <c r="N26" s="58">
        <f t="shared" ca="1" si="8"/>
        <v>0</v>
      </c>
      <c r="O26" s="213" t="str">
        <f t="shared" ca="1" si="1"/>
        <v>*</v>
      </c>
      <c r="Q26" s="59" t="e">
        <f t="shared" ca="1" si="39"/>
        <v>#N/A</v>
      </c>
      <c r="R26" s="58" t="str">
        <f>IF(Worksheet!J21=$S$2,$S$2,IF(Worksheet!J21=$S$3,$S$3,$S$1))</f>
        <v>5502A</v>
      </c>
      <c r="S26" s="60" t="str">
        <f t="shared" ca="1" si="10"/>
        <v>*</v>
      </c>
      <c r="T26" s="55" t="e">
        <f t="shared" si="40"/>
        <v>#N/A</v>
      </c>
      <c r="U26" s="62">
        <f>IF(Worksheet!T21="%",ABS(Worksheet!AA21),ABS(Worksheet!V21))</f>
        <v>0</v>
      </c>
      <c r="V26" s="155">
        <f>IF(Worksheet!T21="%",Worksheet!AB21,Worksheet!T21)</f>
        <v>0</v>
      </c>
      <c r="W26" s="61" t="str">
        <f>IF(Worksheet!T21="%","",IF(Worksheet!AA21&lt;&gt;"",Worksheet!AA21,""))</f>
        <v/>
      </c>
      <c r="X26" s="61" t="str">
        <f>IF(Worksheet!T21="%","",IF(Worksheet!AB21&lt;&gt;"",Worksheet!AB21,""))</f>
        <v/>
      </c>
      <c r="Y26" s="63" t="str">
        <f t="shared" si="41"/>
        <v/>
      </c>
      <c r="Z26" s="63" t="str">
        <f t="shared" si="2"/>
        <v>0</v>
      </c>
      <c r="AA26" s="63" t="str">
        <f t="shared" si="42"/>
        <v>DC</v>
      </c>
      <c r="AB26" s="63" t="str">
        <f t="shared" si="3"/>
        <v>DC0</v>
      </c>
      <c r="AC26" s="63" t="str">
        <f>IF(Worksheet!I21&lt;&gt;"",Worksheet!I21,"")</f>
        <v/>
      </c>
      <c r="AD26" s="63" t="str">
        <f t="shared" si="4"/>
        <v/>
      </c>
      <c r="AE26" s="134" t="str">
        <f t="shared" si="14"/>
        <v>DC0</v>
      </c>
      <c r="AF26" s="135" t="e">
        <f>HLOOKUP(AE26,$AH$10:BA26,COUNTIF($AE$7:AE26,"&lt;&gt;"&amp;""),FALSE)</f>
        <v>#N/A</v>
      </c>
      <c r="AG26" s="71" t="e">
        <f t="shared" si="43"/>
        <v>#N/A</v>
      </c>
      <c r="AH26" s="102" t="e">
        <f ca="1">VLOOKUP($AG26,INDIRECT(CONCATENATE($CS26,"!",VLOOKUP($CS26,$AG$3:AH$8,AH$2,FALSE))),1,TRUE)</f>
        <v>#N/A</v>
      </c>
      <c r="AI26" s="102" t="e">
        <f ca="1">VLOOKUP($AG26,INDIRECT(CONCATENATE($CS26,"!",VLOOKUP($CS26,$AG$3:AI$8,AI$2,FALSE))),1,TRUE)</f>
        <v>#N/A</v>
      </c>
      <c r="AJ26" s="102" t="e">
        <f ca="1">VLOOKUP($AG26,INDIRECT(CONCATENATE($CS26,"!",VLOOKUP($CS26,$AG$3:AJ$8,AJ$2,FALSE))),1,TRUE)</f>
        <v>#N/A</v>
      </c>
      <c r="AK26" s="102" t="e">
        <f ca="1">VLOOKUP($AG26,INDIRECT(CONCATENATE($CS26,"!",VLOOKUP($CS26,$AG$3:AK$8,AK$2,FALSE))),1,TRUE)</f>
        <v>#N/A</v>
      </c>
      <c r="AL26" s="102" t="e">
        <f ca="1">VLOOKUP($AG26,INDIRECT(CONCATENATE($CS26,"!",VLOOKUP($CS26,$AG$3:AL$8,AL$2,FALSE))),1,TRUE)</f>
        <v>#N/A</v>
      </c>
      <c r="AM26" s="102" t="e">
        <f ca="1">VLOOKUP($AG26,INDIRECT(CONCATENATE($CS26,"!",VLOOKUP($CS26,$AG$3:AM$8,AM$2,FALSE))),1,TRUE)</f>
        <v>#N/A</v>
      </c>
      <c r="AN26" s="102" t="e">
        <f ca="1">VLOOKUP($AG26,INDIRECT(CONCATENATE($CS26,"!",VLOOKUP($CS26,$AG$3:AN$8,AN$2,FALSE))),1,TRUE)</f>
        <v>#N/A</v>
      </c>
      <c r="AO26" s="102" t="e">
        <f ca="1">VLOOKUP($AG26,INDIRECT(CONCATENATE($CS26,"!",VLOOKUP($CS26,$AG$3:AO$8,AO$2,FALSE))),1,TRUE)</f>
        <v>#N/A</v>
      </c>
      <c r="AP26" s="102" t="e">
        <f ca="1">VLOOKUP($AG26,INDIRECT(CONCATENATE($CS26,"!",VLOOKUP($CS26,$AG$3:AP$8,AP$2,FALSE))),1,TRUE)</f>
        <v>#N/A</v>
      </c>
      <c r="AQ26" s="102" t="e">
        <f ca="1">VLOOKUP($AG26,INDIRECT(CONCATENATE($CS26,"!",VLOOKUP($CS26,$AG$3:AQ$8,AQ$2,FALSE))),1,TRUE)</f>
        <v>#N/A</v>
      </c>
      <c r="AR26" s="102" t="e">
        <f ca="1">VLOOKUP($AG26,INDIRECT(CONCATENATE($CS26,"!",VLOOKUP($CS26,$AG$3:AR$8,AR$2,FALSE))),1,TRUE)</f>
        <v>#N/A</v>
      </c>
      <c r="AS26" s="102" t="e">
        <f ca="1">VLOOKUP($AG26,INDIRECT(CONCATENATE($CS26,"!",VLOOKUP($CS26,$AG$3:AS$8,AS$2,FALSE))),1,TRUE)</f>
        <v>#N/A</v>
      </c>
      <c r="AT26" s="102" t="e">
        <f ca="1">VLOOKUP($AG26,INDIRECT(CONCATENATE($CS26,"!",VLOOKUP($CS26,$AG$3:AT$8,AT$2,FALSE))),1,TRUE)</f>
        <v>#N/A</v>
      </c>
      <c r="AU26" s="102" t="e">
        <f ca="1">VLOOKUP($AG26,INDIRECT(CONCATENATE($CS26,"!",VLOOKUP($CS26,$AG$3:AU$8,AU$2,FALSE))),1,TRUE)</f>
        <v>#N/A</v>
      </c>
      <c r="AV26" s="102" t="e">
        <f ca="1">VLOOKUP($AG26,INDIRECT(CONCATENATE($CS26,"!",VLOOKUP($CS26,$AG$3:AV$8,AV$2,FALSE))),1,TRUE)</f>
        <v>#N/A</v>
      </c>
      <c r="AW26" s="102" t="e">
        <f ca="1">VLOOKUP($AG26,INDIRECT(CONCATENATE($CS26,"!",VLOOKUP($CS26,$AG$3:AW$8,AW$2,FALSE))),1,TRUE)</f>
        <v>#N/A</v>
      </c>
      <c r="AX26" s="102" t="e">
        <f ca="1">VLOOKUP($AG26,INDIRECT(CONCATENATE($CS26,"!",VLOOKUP($CS26,$AG$3:AX$8,AX$2,FALSE))),1,TRUE)</f>
        <v>#N/A</v>
      </c>
      <c r="AY26" s="102" t="e">
        <f ca="1">VLOOKUP($AG26,INDIRECT(CONCATENATE($CS26,"!",VLOOKUP($CS26,$AG$3:AY$8,AY$2,FALSE))),1,TRUE)</f>
        <v>#N/A</v>
      </c>
      <c r="AZ26" s="102" t="e">
        <f ca="1">VLOOKUP($AG26,INDIRECT(CONCATENATE($CS26,"!",VLOOKUP($CS26,$AG$3:AZ$8,AZ$2,FALSE))),1,TRUE)</f>
        <v>#N/A</v>
      </c>
      <c r="BA26" s="102"/>
      <c r="BB26" s="66">
        <f t="shared" si="16"/>
        <v>1</v>
      </c>
      <c r="BC26" s="59">
        <f t="shared" si="16"/>
        <v>1</v>
      </c>
      <c r="BD26" s="59">
        <f t="shared" si="17"/>
        <v>1</v>
      </c>
      <c r="BE26" s="59">
        <f t="shared" si="17"/>
        <v>1</v>
      </c>
      <c r="BF26" s="59">
        <f t="shared" si="18"/>
        <v>1</v>
      </c>
      <c r="BG26" s="59">
        <f t="shared" si="19"/>
        <v>1</v>
      </c>
      <c r="BH26" s="59">
        <f t="shared" si="20"/>
        <v>1</v>
      </c>
      <c r="BI26" s="59">
        <f t="shared" si="5"/>
        <v>1</v>
      </c>
      <c r="BJ26" s="59">
        <f t="shared" si="5"/>
        <v>1</v>
      </c>
      <c r="BK26" s="59">
        <f t="shared" si="5"/>
        <v>1</v>
      </c>
      <c r="BL26" s="59">
        <f t="shared" si="5"/>
        <v>1</v>
      </c>
      <c r="BM26" s="59">
        <f t="shared" si="5"/>
        <v>1</v>
      </c>
      <c r="BN26" s="59">
        <f t="shared" si="5"/>
        <v>1</v>
      </c>
      <c r="BO26" s="59">
        <f t="shared" si="5"/>
        <v>1</v>
      </c>
      <c r="BP26" s="59">
        <f t="shared" si="5"/>
        <v>1</v>
      </c>
      <c r="BQ26" s="59">
        <f t="shared" si="5"/>
        <v>1</v>
      </c>
      <c r="BR26" s="59">
        <f t="shared" si="5"/>
        <v>1</v>
      </c>
      <c r="BS26" s="59">
        <f t="shared" si="21"/>
        <v>1</v>
      </c>
      <c r="BT26" s="59">
        <f t="shared" si="21"/>
        <v>1</v>
      </c>
      <c r="BV26" s="67" t="e">
        <f>HLOOKUP(AE26,$BB$10:BU26,COUNTIF($AE$7:AE26,"&lt;&gt;"&amp;""),FALSE)</f>
        <v>#N/A</v>
      </c>
      <c r="BW26" s="59">
        <f t="shared" si="22"/>
        <v>1</v>
      </c>
      <c r="BX26" s="67" t="str">
        <f t="shared" si="38"/>
        <v/>
      </c>
      <c r="BY26" s="136" t="str">
        <f ca="1">IF(OR(AE26=$BC$10,AE26=$BE$10,AE26=$BL$10,AE26=$BM$10,AE26=$BN$10),VLOOKUP(BX26,INDIRECT(CONCATENATE(CS26,"!",HLOOKUP(AE26,$CV$10:CZ26,DG26,FALSE))),1,TRUE),"")</f>
        <v/>
      </c>
      <c r="BZ26" s="102" t="e">
        <f t="shared" ca="1" si="23"/>
        <v>#N/A</v>
      </c>
      <c r="CA26" s="102" t="e">
        <f t="shared" ca="1" si="24"/>
        <v>#N/A</v>
      </c>
      <c r="CB26" s="102" t="e">
        <f t="shared" ca="1" si="25"/>
        <v>#N/A</v>
      </c>
      <c r="CC26" s="102" t="e">
        <f t="shared" ca="1" si="26"/>
        <v>#N/A</v>
      </c>
      <c r="CD26" s="102" t="e">
        <f t="shared" ca="1" si="27"/>
        <v>#VALUE!</v>
      </c>
      <c r="CE26" s="68">
        <f>Worksheet!L21</f>
        <v>0</v>
      </c>
      <c r="CF26" s="68">
        <f>Worksheet!M21</f>
        <v>0</v>
      </c>
      <c r="CG26" s="68">
        <f>Worksheet!N21</f>
        <v>0</v>
      </c>
      <c r="CH26" s="68">
        <f>Worksheet!O21</f>
        <v>0</v>
      </c>
      <c r="CI26" s="68">
        <f>Worksheet!P21</f>
        <v>0</v>
      </c>
      <c r="CJ26" s="154" t="e">
        <f t="shared" ca="1" si="28"/>
        <v>#VALUE!</v>
      </c>
      <c r="CK26" s="154" t="e">
        <f t="shared" ca="1" si="29"/>
        <v>#VALUE!</v>
      </c>
      <c r="CL26" s="154" t="e">
        <f t="shared" ca="1" si="30"/>
        <v>#VALUE!</v>
      </c>
      <c r="CM26" s="154" t="e">
        <f t="shared" ca="1" si="31"/>
        <v>#VALUE!</v>
      </c>
      <c r="CN26" s="154" t="e">
        <f t="shared" ca="1" si="32"/>
        <v>#VALUE!</v>
      </c>
      <c r="CO26" s="131" t="e">
        <f t="shared" ca="1" si="44"/>
        <v>#N/A</v>
      </c>
      <c r="CP26" s="103">
        <f>Worksheet!R21</f>
        <v>0</v>
      </c>
      <c r="CQ26" s="58" t="str">
        <f t="shared" si="34"/>
        <v>1</v>
      </c>
      <c r="CR26" s="133" t="e">
        <f t="shared" si="45"/>
        <v>#N/A</v>
      </c>
      <c r="CS26" s="58" t="str">
        <f t="shared" si="36"/>
        <v>Standard1</v>
      </c>
      <c r="CU26" s="112" t="str">
        <f t="shared" ca="1" si="46"/>
        <v>$B$4:$P$1376</v>
      </c>
      <c r="CV26" s="102" t="str">
        <f>VLOOKUP($CS26,$CU$3:CV$8,2,FALSE)</f>
        <v>$I$230:$I$439</v>
      </c>
      <c r="CW26" s="102" t="str">
        <f>VLOOKUP($CS26,$CU$3:CW$8,3,FALSE)</f>
        <v>$I$471:$I$735</v>
      </c>
      <c r="CX26" s="102" t="str">
        <f>VLOOKUP($CS26,$CU$3:CX$8,4,FALSE)</f>
        <v>$I$736:$I$826</v>
      </c>
      <c r="CY26" s="102" t="str">
        <f>VLOOKUP($CS26,$CU$3:CY$8,5,FALSE)</f>
        <v>$I$827:$I$891</v>
      </c>
      <c r="CZ26" s="102" t="str">
        <f>VLOOKUP($CS26,$CU$3:CZ$8,6,FALSE)</f>
        <v>$I$892:$I$960</v>
      </c>
      <c r="DA26" s="102" t="str">
        <f>VLOOKUP($CS26,$CU$3:DA$8,7,FALSE)</f>
        <v>$I$1055:$I$1066</v>
      </c>
      <c r="DB26" s="102" t="str">
        <f>VLOOKUP($CS26,$CU$3:DB$8,8,FALSE)</f>
        <v>$I$1043:$I$1054</v>
      </c>
      <c r="DC26" s="102" t="str">
        <f>VLOOKUP($CS26,$CU$3:DC$8,8,FALSE)</f>
        <v>$I$1043:$I$1054</v>
      </c>
      <c r="DD26" s="102" t="str">
        <f>VLOOKUP($CS26,$CU$3:DD$8,8,FALSE)</f>
        <v>$I$1043:$I$1054</v>
      </c>
      <c r="DE26" s="102" t="str">
        <f>VLOOKUP($CS26,$CU$3:DE$8,8,FALSE)</f>
        <v>$I$1043:$I$1054</v>
      </c>
      <c r="DF26" s="102" t="str">
        <f>VLOOKUP($CS26,$CU$3:DF$8,8,FALSE)</f>
        <v>$I$1043:$I$1054</v>
      </c>
      <c r="DG26" s="58">
        <f>COUNTIF($CV$10:CV26,"&lt;&gt;"&amp;"")</f>
        <v>17</v>
      </c>
      <c r="DI26" s="58" t="str">
        <f t="shared" si="6"/>
        <v/>
      </c>
      <c r="DJ26" s="58" t="e">
        <f t="shared" ca="1" si="7"/>
        <v>#N/A</v>
      </c>
    </row>
    <row r="27" spans="13:114" x14ac:dyDescent="0.25">
      <c r="M27" s="58">
        <f>Worksheet!W22</f>
        <v>0</v>
      </c>
      <c r="N27" s="58">
        <f t="shared" ca="1" si="8"/>
        <v>0</v>
      </c>
      <c r="O27" s="213" t="str">
        <f t="shared" ca="1" si="1"/>
        <v>*</v>
      </c>
      <c r="Q27" s="59" t="e">
        <f t="shared" ca="1" si="39"/>
        <v>#N/A</v>
      </c>
      <c r="R27" s="58" t="str">
        <f>IF(Worksheet!J22=$S$2,$S$2,IF(Worksheet!J22=$S$3,$S$3,$S$1))</f>
        <v>5502A</v>
      </c>
      <c r="S27" s="60" t="str">
        <f t="shared" ca="1" si="10"/>
        <v>*</v>
      </c>
      <c r="T27" s="55" t="e">
        <f t="shared" si="40"/>
        <v>#N/A</v>
      </c>
      <c r="U27" s="62">
        <f>IF(Worksheet!T22="%",ABS(Worksheet!AA22),ABS(Worksheet!V22))</f>
        <v>0</v>
      </c>
      <c r="V27" s="155">
        <f>IF(Worksheet!T22="%",Worksheet!AB22,Worksheet!T22)</f>
        <v>0</v>
      </c>
      <c r="W27" s="61" t="str">
        <f>IF(Worksheet!T22="%","",IF(Worksheet!AA22&lt;&gt;"",Worksheet!AA22,""))</f>
        <v/>
      </c>
      <c r="X27" s="61" t="str">
        <f>IF(Worksheet!T22="%","",IF(Worksheet!AB22&lt;&gt;"",Worksheet!AB22,""))</f>
        <v/>
      </c>
      <c r="Y27" s="63" t="str">
        <f t="shared" si="41"/>
        <v/>
      </c>
      <c r="Z27" s="63" t="str">
        <f t="shared" si="2"/>
        <v>0</v>
      </c>
      <c r="AA27" s="63" t="str">
        <f t="shared" si="42"/>
        <v>DC</v>
      </c>
      <c r="AB27" s="63" t="str">
        <f t="shared" si="3"/>
        <v>DC0</v>
      </c>
      <c r="AC27" s="63" t="str">
        <f>IF(Worksheet!I22&lt;&gt;"",Worksheet!I22,"")</f>
        <v/>
      </c>
      <c r="AD27" s="63" t="str">
        <f t="shared" si="4"/>
        <v/>
      </c>
      <c r="AE27" s="134" t="str">
        <f t="shared" si="14"/>
        <v>DC0</v>
      </c>
      <c r="AF27" s="135" t="e">
        <f>HLOOKUP(AE27,$AH$10:BA27,COUNTIF($AE$7:AE27,"&lt;&gt;"&amp;""),FALSE)</f>
        <v>#N/A</v>
      </c>
      <c r="AG27" s="71" t="e">
        <f t="shared" si="43"/>
        <v>#N/A</v>
      </c>
      <c r="AH27" s="102" t="e">
        <f ca="1">VLOOKUP($AG27,INDIRECT(CONCATENATE($CS27,"!",VLOOKUP($CS27,$AG$3:AH$8,AH$2,FALSE))),1,TRUE)</f>
        <v>#N/A</v>
      </c>
      <c r="AI27" s="102" t="e">
        <f ca="1">VLOOKUP($AG27,INDIRECT(CONCATENATE($CS27,"!",VLOOKUP($CS27,$AG$3:AI$8,AI$2,FALSE))),1,TRUE)</f>
        <v>#N/A</v>
      </c>
      <c r="AJ27" s="102" t="e">
        <f ca="1">VLOOKUP($AG27,INDIRECT(CONCATENATE($CS27,"!",VLOOKUP($CS27,$AG$3:AJ$8,AJ$2,FALSE))),1,TRUE)</f>
        <v>#N/A</v>
      </c>
      <c r="AK27" s="102" t="e">
        <f ca="1">VLOOKUP($AG27,INDIRECT(CONCATENATE($CS27,"!",VLOOKUP($CS27,$AG$3:AK$8,AK$2,FALSE))),1,TRUE)</f>
        <v>#N/A</v>
      </c>
      <c r="AL27" s="102" t="e">
        <f ca="1">VLOOKUP($AG27,INDIRECT(CONCATENATE($CS27,"!",VLOOKUP($CS27,$AG$3:AL$8,AL$2,FALSE))),1,TRUE)</f>
        <v>#N/A</v>
      </c>
      <c r="AM27" s="102" t="e">
        <f ca="1">VLOOKUP($AG27,INDIRECT(CONCATENATE($CS27,"!",VLOOKUP($CS27,$AG$3:AM$8,AM$2,FALSE))),1,TRUE)</f>
        <v>#N/A</v>
      </c>
      <c r="AN27" s="102" t="e">
        <f ca="1">VLOOKUP($AG27,INDIRECT(CONCATENATE($CS27,"!",VLOOKUP($CS27,$AG$3:AN$8,AN$2,FALSE))),1,TRUE)</f>
        <v>#N/A</v>
      </c>
      <c r="AO27" s="102" t="e">
        <f ca="1">VLOOKUP($AG27,INDIRECT(CONCATENATE($CS27,"!",VLOOKUP($CS27,$AG$3:AO$8,AO$2,FALSE))),1,TRUE)</f>
        <v>#N/A</v>
      </c>
      <c r="AP27" s="102" t="e">
        <f ca="1">VLOOKUP($AG27,INDIRECT(CONCATENATE($CS27,"!",VLOOKUP($CS27,$AG$3:AP$8,AP$2,FALSE))),1,TRUE)</f>
        <v>#N/A</v>
      </c>
      <c r="AQ27" s="102" t="e">
        <f ca="1">VLOOKUP($AG27,INDIRECT(CONCATENATE($CS27,"!",VLOOKUP($CS27,$AG$3:AQ$8,AQ$2,FALSE))),1,TRUE)</f>
        <v>#N/A</v>
      </c>
      <c r="AR27" s="102" t="e">
        <f ca="1">VLOOKUP($AG27,INDIRECT(CONCATENATE($CS27,"!",VLOOKUP($CS27,$AG$3:AR$8,AR$2,FALSE))),1,TRUE)</f>
        <v>#N/A</v>
      </c>
      <c r="AS27" s="102" t="e">
        <f ca="1">VLOOKUP($AG27,INDIRECT(CONCATENATE($CS27,"!",VLOOKUP($CS27,$AG$3:AS$8,AS$2,FALSE))),1,TRUE)</f>
        <v>#N/A</v>
      </c>
      <c r="AT27" s="102" t="e">
        <f ca="1">VLOOKUP($AG27,INDIRECT(CONCATENATE($CS27,"!",VLOOKUP($CS27,$AG$3:AT$8,AT$2,FALSE))),1,TRUE)</f>
        <v>#N/A</v>
      </c>
      <c r="AU27" s="102" t="e">
        <f ca="1">VLOOKUP($AG27,INDIRECT(CONCATENATE($CS27,"!",VLOOKUP($CS27,$AG$3:AU$8,AU$2,FALSE))),1,TRUE)</f>
        <v>#N/A</v>
      </c>
      <c r="AV27" s="102" t="e">
        <f ca="1">VLOOKUP($AG27,INDIRECT(CONCATENATE($CS27,"!",VLOOKUP($CS27,$AG$3:AV$8,AV$2,FALSE))),1,TRUE)</f>
        <v>#N/A</v>
      </c>
      <c r="AW27" s="102" t="e">
        <f ca="1">VLOOKUP($AG27,INDIRECT(CONCATENATE($CS27,"!",VLOOKUP($CS27,$AG$3:AW$8,AW$2,FALSE))),1,TRUE)</f>
        <v>#N/A</v>
      </c>
      <c r="AX27" s="102" t="e">
        <f ca="1">VLOOKUP($AG27,INDIRECT(CONCATENATE($CS27,"!",VLOOKUP($CS27,$AG$3:AX$8,AX$2,FALSE))),1,TRUE)</f>
        <v>#N/A</v>
      </c>
      <c r="AY27" s="102" t="e">
        <f ca="1">VLOOKUP($AG27,INDIRECT(CONCATENATE($CS27,"!",VLOOKUP($CS27,$AG$3:AY$8,AY$2,FALSE))),1,TRUE)</f>
        <v>#N/A</v>
      </c>
      <c r="AZ27" s="102" t="e">
        <f ca="1">VLOOKUP($AG27,INDIRECT(CONCATENATE($CS27,"!",VLOOKUP($CS27,$AG$3:AZ$8,AZ$2,FALSE))),1,TRUE)</f>
        <v>#N/A</v>
      </c>
      <c r="BA27" s="102"/>
      <c r="BB27" s="66">
        <f t="shared" si="16"/>
        <v>1</v>
      </c>
      <c r="BC27" s="59">
        <f t="shared" si="16"/>
        <v>1</v>
      </c>
      <c r="BD27" s="59">
        <f t="shared" si="17"/>
        <v>1</v>
      </c>
      <c r="BE27" s="59">
        <f t="shared" si="17"/>
        <v>1</v>
      </c>
      <c r="BF27" s="59">
        <f t="shared" si="18"/>
        <v>1</v>
      </c>
      <c r="BG27" s="59">
        <f t="shared" si="19"/>
        <v>1</v>
      </c>
      <c r="BH27" s="59">
        <f t="shared" si="20"/>
        <v>1</v>
      </c>
      <c r="BI27" s="59">
        <f t="shared" ref="BI27:BR50" si="47">IF($V27="mA",0.001,IF($V27="µA",0.000001,IF($V27="kA",1000,1)))</f>
        <v>1</v>
      </c>
      <c r="BJ27" s="59">
        <f t="shared" si="47"/>
        <v>1</v>
      </c>
      <c r="BK27" s="59">
        <f t="shared" si="47"/>
        <v>1</v>
      </c>
      <c r="BL27" s="59">
        <f t="shared" si="47"/>
        <v>1</v>
      </c>
      <c r="BM27" s="59">
        <f t="shared" si="47"/>
        <v>1</v>
      </c>
      <c r="BN27" s="59">
        <f t="shared" si="47"/>
        <v>1</v>
      </c>
      <c r="BO27" s="59">
        <f t="shared" si="47"/>
        <v>1</v>
      </c>
      <c r="BP27" s="59">
        <f t="shared" si="47"/>
        <v>1</v>
      </c>
      <c r="BQ27" s="59">
        <f t="shared" si="47"/>
        <v>1</v>
      </c>
      <c r="BR27" s="59">
        <f t="shared" si="47"/>
        <v>1</v>
      </c>
      <c r="BS27" s="59">
        <f t="shared" si="21"/>
        <v>1</v>
      </c>
      <c r="BT27" s="59">
        <f t="shared" si="21"/>
        <v>1</v>
      </c>
      <c r="BV27" s="67" t="e">
        <f>HLOOKUP(AE27,$BB$10:BU27,COUNTIF($AE$7:AE27,"&lt;&gt;"&amp;""),FALSE)</f>
        <v>#N/A</v>
      </c>
      <c r="BW27" s="59">
        <f t="shared" si="22"/>
        <v>1</v>
      </c>
      <c r="BX27" s="67" t="str">
        <f t="shared" si="38"/>
        <v/>
      </c>
      <c r="BY27" s="136" t="str">
        <f ca="1">IF(OR(AE27=$BC$10,AE27=$BE$10,AE27=$BL$10,AE27=$BM$10,AE27=$BN$10),VLOOKUP(BX27,INDIRECT(CONCATENATE(CS27,"!",HLOOKUP(AE27,$CV$10:CZ27,DG27,FALSE))),1,TRUE),"")</f>
        <v/>
      </c>
      <c r="BZ27" s="102" t="e">
        <f t="shared" ca="1" si="23"/>
        <v>#N/A</v>
      </c>
      <c r="CA27" s="102" t="e">
        <f t="shared" ca="1" si="24"/>
        <v>#N/A</v>
      </c>
      <c r="CB27" s="102" t="e">
        <f t="shared" ca="1" si="25"/>
        <v>#N/A</v>
      </c>
      <c r="CC27" s="102" t="e">
        <f t="shared" ca="1" si="26"/>
        <v>#N/A</v>
      </c>
      <c r="CD27" s="102" t="e">
        <f t="shared" ca="1" si="27"/>
        <v>#VALUE!</v>
      </c>
      <c r="CE27" s="68">
        <f>Worksheet!L22</f>
        <v>0</v>
      </c>
      <c r="CF27" s="68">
        <f>Worksheet!M22</f>
        <v>0</v>
      </c>
      <c r="CG27" s="68">
        <f>Worksheet!N22</f>
        <v>0</v>
      </c>
      <c r="CH27" s="68">
        <f>Worksheet!O22</f>
        <v>0</v>
      </c>
      <c r="CI27" s="68">
        <f>Worksheet!P22</f>
        <v>0</v>
      </c>
      <c r="CJ27" s="154" t="e">
        <f t="shared" ca="1" si="28"/>
        <v>#VALUE!</v>
      </c>
      <c r="CK27" s="154" t="e">
        <f t="shared" ca="1" si="29"/>
        <v>#VALUE!</v>
      </c>
      <c r="CL27" s="154" t="e">
        <f t="shared" ca="1" si="30"/>
        <v>#VALUE!</v>
      </c>
      <c r="CM27" s="154" t="e">
        <f t="shared" ca="1" si="31"/>
        <v>#VALUE!</v>
      </c>
      <c r="CN27" s="154" t="e">
        <f t="shared" ca="1" si="32"/>
        <v>#VALUE!</v>
      </c>
      <c r="CO27" s="131" t="e">
        <f t="shared" ca="1" si="44"/>
        <v>#N/A</v>
      </c>
      <c r="CP27" s="103">
        <f>Worksheet!R22</f>
        <v>0</v>
      </c>
      <c r="CQ27" s="58" t="str">
        <f t="shared" si="34"/>
        <v>1</v>
      </c>
      <c r="CR27" s="133" t="e">
        <f t="shared" si="45"/>
        <v>#N/A</v>
      </c>
      <c r="CS27" s="58" t="str">
        <f t="shared" si="36"/>
        <v>Standard1</v>
      </c>
      <c r="CU27" s="112" t="str">
        <f t="shared" ca="1" si="46"/>
        <v>$B$4:$P$1376</v>
      </c>
      <c r="CV27" s="102" t="str">
        <f>VLOOKUP($CS27,$CU$3:CV$8,2,FALSE)</f>
        <v>$I$230:$I$439</v>
      </c>
      <c r="CW27" s="102" t="str">
        <f>VLOOKUP($CS27,$CU$3:CW$8,3,FALSE)</f>
        <v>$I$471:$I$735</v>
      </c>
      <c r="CX27" s="102" t="str">
        <f>VLOOKUP($CS27,$CU$3:CX$8,4,FALSE)</f>
        <v>$I$736:$I$826</v>
      </c>
      <c r="CY27" s="102" t="str">
        <f>VLOOKUP($CS27,$CU$3:CY$8,5,FALSE)</f>
        <v>$I$827:$I$891</v>
      </c>
      <c r="CZ27" s="102" t="str">
        <f>VLOOKUP($CS27,$CU$3:CZ$8,6,FALSE)</f>
        <v>$I$892:$I$960</v>
      </c>
      <c r="DA27" s="102" t="str">
        <f>VLOOKUP($CS27,$CU$3:DA$8,7,FALSE)</f>
        <v>$I$1055:$I$1066</v>
      </c>
      <c r="DB27" s="102" t="str">
        <f>VLOOKUP($CS27,$CU$3:DB$8,8,FALSE)</f>
        <v>$I$1043:$I$1054</v>
      </c>
      <c r="DC27" s="102" t="str">
        <f>VLOOKUP($CS27,$CU$3:DC$8,8,FALSE)</f>
        <v>$I$1043:$I$1054</v>
      </c>
      <c r="DD27" s="102" t="str">
        <f>VLOOKUP($CS27,$CU$3:DD$8,8,FALSE)</f>
        <v>$I$1043:$I$1054</v>
      </c>
      <c r="DE27" s="102" t="str">
        <f>VLOOKUP($CS27,$CU$3:DE$8,8,FALSE)</f>
        <v>$I$1043:$I$1054</v>
      </c>
      <c r="DF27" s="102" t="str">
        <f>VLOOKUP($CS27,$CU$3:DF$8,8,FALSE)</f>
        <v>$I$1043:$I$1054</v>
      </c>
      <c r="DG27" s="58">
        <f>COUNTIF($CV$10:CV27,"&lt;&gt;"&amp;"")</f>
        <v>18</v>
      </c>
      <c r="DI27" s="58" t="str">
        <f t="shared" si="6"/>
        <v/>
      </c>
      <c r="DJ27" s="58" t="e">
        <f t="shared" ca="1" si="7"/>
        <v>#N/A</v>
      </c>
    </row>
    <row r="28" spans="13:114" x14ac:dyDescent="0.25">
      <c r="M28" s="58">
        <f>Worksheet!W23</f>
        <v>0</v>
      </c>
      <c r="N28" s="58">
        <f t="shared" ca="1" si="8"/>
        <v>0</v>
      </c>
      <c r="O28" s="213" t="str">
        <f t="shared" ca="1" si="1"/>
        <v>*</v>
      </c>
      <c r="Q28" s="59" t="e">
        <f t="shared" ca="1" si="39"/>
        <v>#N/A</v>
      </c>
      <c r="R28" s="58" t="str">
        <f>IF(Worksheet!J23=$S$2,$S$2,IF(Worksheet!J23=$S$3,$S$3,$S$1))</f>
        <v>5502A</v>
      </c>
      <c r="S28" s="60" t="str">
        <f t="shared" ca="1" si="10"/>
        <v>*</v>
      </c>
      <c r="T28" s="55" t="e">
        <f t="shared" si="40"/>
        <v>#N/A</v>
      </c>
      <c r="U28" s="62">
        <f>IF(Worksheet!T23="%",ABS(Worksheet!AA23),ABS(Worksheet!V23))</f>
        <v>0</v>
      </c>
      <c r="V28" s="155">
        <f>IF(Worksheet!T23="%",Worksheet!AB23,Worksheet!T23)</f>
        <v>0</v>
      </c>
      <c r="W28" s="61" t="str">
        <f>IF(Worksheet!T23="%","",IF(Worksheet!AA23&lt;&gt;"",Worksheet!AA23,""))</f>
        <v/>
      </c>
      <c r="X28" s="61" t="str">
        <f>IF(Worksheet!T23="%","",IF(Worksheet!AB23&lt;&gt;"",Worksheet!AB23,""))</f>
        <v/>
      </c>
      <c r="Y28" s="63" t="str">
        <f t="shared" si="41"/>
        <v/>
      </c>
      <c r="Z28" s="63" t="str">
        <f t="shared" si="2"/>
        <v>0</v>
      </c>
      <c r="AA28" s="63" t="str">
        <f t="shared" si="42"/>
        <v>DC</v>
      </c>
      <c r="AB28" s="63" t="str">
        <f t="shared" si="3"/>
        <v>DC0</v>
      </c>
      <c r="AC28" s="63" t="str">
        <f>IF(Worksheet!I23&lt;&gt;"",Worksheet!I23,"")</f>
        <v/>
      </c>
      <c r="AD28" s="63" t="str">
        <f t="shared" si="4"/>
        <v/>
      </c>
      <c r="AE28" s="134" t="str">
        <f t="shared" si="14"/>
        <v>DC0</v>
      </c>
      <c r="AF28" s="135" t="e">
        <f>HLOOKUP(AE28,$AH$10:BA28,COUNTIF($AE$7:AE28,"&lt;&gt;"&amp;""),FALSE)</f>
        <v>#N/A</v>
      </c>
      <c r="AG28" s="71" t="e">
        <f t="shared" si="43"/>
        <v>#N/A</v>
      </c>
      <c r="AH28" s="102" t="e">
        <f ca="1">VLOOKUP($AG28,INDIRECT(CONCATENATE($CS28,"!",VLOOKUP($CS28,$AG$3:AH$8,AH$2,FALSE))),1,TRUE)</f>
        <v>#N/A</v>
      </c>
      <c r="AI28" s="102" t="e">
        <f ca="1">VLOOKUP($AG28,INDIRECT(CONCATENATE($CS28,"!",VLOOKUP($CS28,$AG$3:AI$8,AI$2,FALSE))),1,TRUE)</f>
        <v>#N/A</v>
      </c>
      <c r="AJ28" s="102" t="e">
        <f ca="1">VLOOKUP($AG28,INDIRECT(CONCATENATE($CS28,"!",VLOOKUP($CS28,$AG$3:AJ$8,AJ$2,FALSE))),1,TRUE)</f>
        <v>#N/A</v>
      </c>
      <c r="AK28" s="102" t="e">
        <f ca="1">VLOOKUP($AG28,INDIRECT(CONCATENATE($CS28,"!",VLOOKUP($CS28,$AG$3:AK$8,AK$2,FALSE))),1,TRUE)</f>
        <v>#N/A</v>
      </c>
      <c r="AL28" s="102" t="e">
        <f ca="1">VLOOKUP($AG28,INDIRECT(CONCATENATE($CS28,"!",VLOOKUP($CS28,$AG$3:AL$8,AL$2,FALSE))),1,TRUE)</f>
        <v>#N/A</v>
      </c>
      <c r="AM28" s="102" t="e">
        <f ca="1">VLOOKUP($AG28,INDIRECT(CONCATENATE($CS28,"!",VLOOKUP($CS28,$AG$3:AM$8,AM$2,FALSE))),1,TRUE)</f>
        <v>#N/A</v>
      </c>
      <c r="AN28" s="102" t="e">
        <f ca="1">VLOOKUP($AG28,INDIRECT(CONCATENATE($CS28,"!",VLOOKUP($CS28,$AG$3:AN$8,AN$2,FALSE))),1,TRUE)</f>
        <v>#N/A</v>
      </c>
      <c r="AO28" s="102" t="e">
        <f ca="1">VLOOKUP($AG28,INDIRECT(CONCATENATE($CS28,"!",VLOOKUP($CS28,$AG$3:AO$8,AO$2,FALSE))),1,TRUE)</f>
        <v>#N/A</v>
      </c>
      <c r="AP28" s="102" t="e">
        <f ca="1">VLOOKUP($AG28,INDIRECT(CONCATENATE($CS28,"!",VLOOKUP($CS28,$AG$3:AP$8,AP$2,FALSE))),1,TRUE)</f>
        <v>#N/A</v>
      </c>
      <c r="AQ28" s="102" t="e">
        <f ca="1">VLOOKUP($AG28,INDIRECT(CONCATENATE($CS28,"!",VLOOKUP($CS28,$AG$3:AQ$8,AQ$2,FALSE))),1,TRUE)</f>
        <v>#N/A</v>
      </c>
      <c r="AR28" s="102" t="e">
        <f ca="1">VLOOKUP($AG28,INDIRECT(CONCATENATE($CS28,"!",VLOOKUP($CS28,$AG$3:AR$8,AR$2,FALSE))),1,TRUE)</f>
        <v>#N/A</v>
      </c>
      <c r="AS28" s="102" t="e">
        <f ca="1">VLOOKUP($AG28,INDIRECT(CONCATENATE($CS28,"!",VLOOKUP($CS28,$AG$3:AS$8,AS$2,FALSE))),1,TRUE)</f>
        <v>#N/A</v>
      </c>
      <c r="AT28" s="102" t="e">
        <f ca="1">VLOOKUP($AG28,INDIRECT(CONCATENATE($CS28,"!",VLOOKUP($CS28,$AG$3:AT$8,AT$2,FALSE))),1,TRUE)</f>
        <v>#N/A</v>
      </c>
      <c r="AU28" s="102" t="e">
        <f ca="1">VLOOKUP($AG28,INDIRECT(CONCATENATE($CS28,"!",VLOOKUP($CS28,$AG$3:AU$8,AU$2,FALSE))),1,TRUE)</f>
        <v>#N/A</v>
      </c>
      <c r="AV28" s="102" t="e">
        <f ca="1">VLOOKUP($AG28,INDIRECT(CONCATENATE($CS28,"!",VLOOKUP($CS28,$AG$3:AV$8,AV$2,FALSE))),1,TRUE)</f>
        <v>#N/A</v>
      </c>
      <c r="AW28" s="102" t="e">
        <f ca="1">VLOOKUP($AG28,INDIRECT(CONCATENATE($CS28,"!",VLOOKUP($CS28,$AG$3:AW$8,AW$2,FALSE))),1,TRUE)</f>
        <v>#N/A</v>
      </c>
      <c r="AX28" s="102" t="e">
        <f ca="1">VLOOKUP($AG28,INDIRECT(CONCATENATE($CS28,"!",VLOOKUP($CS28,$AG$3:AX$8,AX$2,FALSE))),1,TRUE)</f>
        <v>#N/A</v>
      </c>
      <c r="AY28" s="102" t="e">
        <f ca="1">VLOOKUP($AG28,INDIRECT(CONCATENATE($CS28,"!",VLOOKUP($CS28,$AG$3:AY$8,AY$2,FALSE))),1,TRUE)</f>
        <v>#N/A</v>
      </c>
      <c r="AZ28" s="102" t="e">
        <f ca="1">VLOOKUP($AG28,INDIRECT(CONCATENATE($CS28,"!",VLOOKUP($CS28,$AG$3:AZ$8,AZ$2,FALSE))),1,TRUE)</f>
        <v>#N/A</v>
      </c>
      <c r="BA28" s="102"/>
      <c r="BB28" s="66">
        <f t="shared" ref="BB28:BC50" si="48">IF($V28="mV",0.001,IF($V28="µV",0.000001,IF($V28="kV",1000,1)))</f>
        <v>1</v>
      </c>
      <c r="BC28" s="59">
        <f t="shared" si="48"/>
        <v>1</v>
      </c>
      <c r="BD28" s="59">
        <f t="shared" ref="BD28:BE50" si="49">IF($V28="mA",0.001,IF($V28="µA",0.000001,IF($V28="kA",1000,1)))</f>
        <v>1</v>
      </c>
      <c r="BE28" s="59">
        <f t="shared" si="49"/>
        <v>1</v>
      </c>
      <c r="BF28" s="59">
        <f t="shared" si="18"/>
        <v>1</v>
      </c>
      <c r="BG28" s="59">
        <f t="shared" si="19"/>
        <v>1</v>
      </c>
      <c r="BH28" s="59">
        <f t="shared" si="20"/>
        <v>1</v>
      </c>
      <c r="BI28" s="59">
        <f t="shared" si="47"/>
        <v>1</v>
      </c>
      <c r="BJ28" s="59">
        <f t="shared" si="47"/>
        <v>1</v>
      </c>
      <c r="BK28" s="59">
        <f t="shared" si="47"/>
        <v>1</v>
      </c>
      <c r="BL28" s="59">
        <f t="shared" si="47"/>
        <v>1</v>
      </c>
      <c r="BM28" s="59">
        <f t="shared" si="47"/>
        <v>1</v>
      </c>
      <c r="BN28" s="59">
        <f t="shared" si="47"/>
        <v>1</v>
      </c>
      <c r="BO28" s="59">
        <f t="shared" si="47"/>
        <v>1</v>
      </c>
      <c r="BP28" s="59">
        <f t="shared" si="47"/>
        <v>1</v>
      </c>
      <c r="BQ28" s="59">
        <f t="shared" si="47"/>
        <v>1</v>
      </c>
      <c r="BR28" s="59">
        <f t="shared" si="47"/>
        <v>1</v>
      </c>
      <c r="BS28" s="59">
        <f t="shared" si="21"/>
        <v>1</v>
      </c>
      <c r="BT28" s="59">
        <f t="shared" si="21"/>
        <v>1</v>
      </c>
      <c r="BV28" s="67" t="e">
        <f>HLOOKUP(AE28,$BB$10:BU28,COUNTIF($AE$7:AE28,"&lt;&gt;"&amp;""),FALSE)</f>
        <v>#N/A</v>
      </c>
      <c r="BW28" s="59">
        <f t="shared" si="22"/>
        <v>1</v>
      </c>
      <c r="BX28" s="67" t="str">
        <f t="shared" si="38"/>
        <v/>
      </c>
      <c r="BY28" s="136" t="str">
        <f ca="1">IF(OR(AE28=$BC$10,AE28=$BE$10,AE28=$BL$10,AE28=$BM$10,AE28=$BN$10),VLOOKUP(BX28,INDIRECT(CONCATENATE(CS28,"!",HLOOKUP(AE28,$CV$10:CZ28,DG28,FALSE))),1,TRUE),"")</f>
        <v/>
      </c>
      <c r="BZ28" s="102" t="e">
        <f t="shared" ca="1" si="23"/>
        <v>#N/A</v>
      </c>
      <c r="CA28" s="102" t="e">
        <f t="shared" ca="1" si="24"/>
        <v>#N/A</v>
      </c>
      <c r="CB28" s="102" t="e">
        <f t="shared" ca="1" si="25"/>
        <v>#N/A</v>
      </c>
      <c r="CC28" s="102" t="e">
        <f t="shared" ca="1" si="26"/>
        <v>#N/A</v>
      </c>
      <c r="CD28" s="102" t="e">
        <f t="shared" ca="1" si="27"/>
        <v>#VALUE!</v>
      </c>
      <c r="CE28" s="68">
        <f>Worksheet!L23</f>
        <v>0</v>
      </c>
      <c r="CF28" s="68">
        <f>Worksheet!M23</f>
        <v>0</v>
      </c>
      <c r="CG28" s="68">
        <f>Worksheet!N23</f>
        <v>0</v>
      </c>
      <c r="CH28" s="68">
        <f>Worksheet!O23</f>
        <v>0</v>
      </c>
      <c r="CI28" s="68">
        <f>Worksheet!P23</f>
        <v>0</v>
      </c>
      <c r="CJ28" s="154" t="e">
        <f t="shared" ca="1" si="28"/>
        <v>#VALUE!</v>
      </c>
      <c r="CK28" s="154" t="e">
        <f t="shared" ca="1" si="29"/>
        <v>#VALUE!</v>
      </c>
      <c r="CL28" s="154" t="e">
        <f t="shared" ca="1" si="30"/>
        <v>#VALUE!</v>
      </c>
      <c r="CM28" s="154" t="e">
        <f t="shared" ca="1" si="31"/>
        <v>#VALUE!</v>
      </c>
      <c r="CN28" s="154" t="e">
        <f t="shared" ca="1" si="32"/>
        <v>#VALUE!</v>
      </c>
      <c r="CO28" s="131" t="e">
        <f t="shared" ca="1" si="44"/>
        <v>#N/A</v>
      </c>
      <c r="CP28" s="103">
        <f>Worksheet!R23</f>
        <v>0</v>
      </c>
      <c r="CQ28" s="58" t="str">
        <f t="shared" si="34"/>
        <v>1</v>
      </c>
      <c r="CR28" s="133" t="e">
        <f t="shared" si="45"/>
        <v>#N/A</v>
      </c>
      <c r="CS28" s="58" t="str">
        <f t="shared" si="36"/>
        <v>Standard1</v>
      </c>
      <c r="CU28" s="112" t="str">
        <f t="shared" ca="1" si="46"/>
        <v>$B$4:$P$1376</v>
      </c>
      <c r="CV28" s="102" t="str">
        <f>VLOOKUP($CS28,$CU$3:CV$8,2,FALSE)</f>
        <v>$I$230:$I$439</v>
      </c>
      <c r="CW28" s="102" t="str">
        <f>VLOOKUP($CS28,$CU$3:CW$8,3,FALSE)</f>
        <v>$I$471:$I$735</v>
      </c>
      <c r="CX28" s="102" t="str">
        <f>VLOOKUP($CS28,$CU$3:CX$8,4,FALSE)</f>
        <v>$I$736:$I$826</v>
      </c>
      <c r="CY28" s="102" t="str">
        <f>VLOOKUP($CS28,$CU$3:CY$8,5,FALSE)</f>
        <v>$I$827:$I$891</v>
      </c>
      <c r="CZ28" s="102" t="str">
        <f>VLOOKUP($CS28,$CU$3:CZ$8,6,FALSE)</f>
        <v>$I$892:$I$960</v>
      </c>
      <c r="DA28" s="102" t="str">
        <f>VLOOKUP($CS28,$CU$3:DA$8,7,FALSE)</f>
        <v>$I$1055:$I$1066</v>
      </c>
      <c r="DB28" s="102" t="str">
        <f>VLOOKUP($CS28,$CU$3:DB$8,8,FALSE)</f>
        <v>$I$1043:$I$1054</v>
      </c>
      <c r="DC28" s="102" t="str">
        <f>VLOOKUP($CS28,$CU$3:DC$8,8,FALSE)</f>
        <v>$I$1043:$I$1054</v>
      </c>
      <c r="DD28" s="102" t="str">
        <f>VLOOKUP($CS28,$CU$3:DD$8,8,FALSE)</f>
        <v>$I$1043:$I$1054</v>
      </c>
      <c r="DE28" s="102" t="str">
        <f>VLOOKUP($CS28,$CU$3:DE$8,8,FALSE)</f>
        <v>$I$1043:$I$1054</v>
      </c>
      <c r="DF28" s="102" t="str">
        <f>VLOOKUP($CS28,$CU$3:DF$8,8,FALSE)</f>
        <v>$I$1043:$I$1054</v>
      </c>
      <c r="DG28" s="58">
        <f>COUNTIF($CV$10:CV28,"&lt;&gt;"&amp;"")</f>
        <v>19</v>
      </c>
      <c r="DI28" s="58" t="str">
        <f>IF(LEFT(V28,1)="p",0.000000000001,IF(LEFT(V28)="n",0.000000001,IF(LEFT(V28,1)="µ",0.000001,IF(EXACT(LEFT(V28),"m")=TRUE,0.001,IF(OR(V28="V",V28="A",V28="Ω",V28="O",V28="Hz",V28="F",V28="DGC",V28="DGF",V28="°F",V28="°C"),1,IF(EXACT(LEFT(V28,1),"k")=TRUE,1000,IF(EXACT(LEFT(V28,1),"M")=TRUE,1000000,"")))))))</f>
        <v/>
      </c>
      <c r="DJ28" s="58" t="e">
        <f t="shared" ca="1" si="7"/>
        <v>#N/A</v>
      </c>
    </row>
    <row r="29" spans="13:114" x14ac:dyDescent="0.25">
      <c r="M29" s="58">
        <f>Worksheet!W24</f>
        <v>0</v>
      </c>
      <c r="N29" s="58">
        <f t="shared" ca="1" si="8"/>
        <v>0</v>
      </c>
      <c r="O29" s="213" t="str">
        <f t="shared" ca="1" si="1"/>
        <v>*</v>
      </c>
      <c r="Q29" s="59" t="e">
        <f t="shared" ca="1" si="39"/>
        <v>#N/A</v>
      </c>
      <c r="R29" s="58" t="str">
        <f>IF(Worksheet!J24=$S$2,$S$2,IF(Worksheet!J24=$S$3,$S$3,$S$1))</f>
        <v>5502A</v>
      </c>
      <c r="S29" s="60" t="str">
        <f t="shared" ca="1" si="10"/>
        <v>*</v>
      </c>
      <c r="T29" s="55" t="e">
        <f t="shared" si="40"/>
        <v>#N/A</v>
      </c>
      <c r="U29" s="62">
        <f>IF(Worksheet!T24="%",ABS(Worksheet!AA24),ABS(Worksheet!V24))</f>
        <v>0</v>
      </c>
      <c r="V29" s="155">
        <f>IF(Worksheet!T24="%",Worksheet!AB24,Worksheet!T24)</f>
        <v>0</v>
      </c>
      <c r="W29" s="61" t="str">
        <f>IF(Worksheet!T24="%","",IF(Worksheet!AA24&lt;&gt;"",Worksheet!AA24,""))</f>
        <v/>
      </c>
      <c r="X29" s="61" t="str">
        <f>IF(Worksheet!T24="%","",IF(Worksheet!AB24&lt;&gt;"",Worksheet!AB24,""))</f>
        <v/>
      </c>
      <c r="Y29" s="63" t="str">
        <f t="shared" si="41"/>
        <v/>
      </c>
      <c r="Z29" s="63" t="str">
        <f t="shared" si="2"/>
        <v>0</v>
      </c>
      <c r="AA29" s="63" t="str">
        <f t="shared" si="42"/>
        <v>DC</v>
      </c>
      <c r="AB29" s="63" t="str">
        <f t="shared" si="3"/>
        <v>DC0</v>
      </c>
      <c r="AC29" s="63" t="str">
        <f>IF(Worksheet!I24&lt;&gt;"",Worksheet!I24,"")</f>
        <v/>
      </c>
      <c r="AD29" s="63" t="str">
        <f t="shared" si="4"/>
        <v/>
      </c>
      <c r="AE29" s="134" t="str">
        <f t="shared" si="14"/>
        <v>DC0</v>
      </c>
      <c r="AF29" s="135" t="e">
        <f>HLOOKUP(AE29,$AH$10:BA29,COUNTIF($AE$7:AE29,"&lt;&gt;"&amp;""),FALSE)</f>
        <v>#N/A</v>
      </c>
      <c r="AG29" s="71" t="e">
        <f t="shared" si="43"/>
        <v>#N/A</v>
      </c>
      <c r="AH29" s="102" t="e">
        <f ca="1">VLOOKUP($AG29,INDIRECT(CONCATENATE($CS29,"!",VLOOKUP($CS29,$AG$3:AH$8,AH$2,FALSE))),1,TRUE)</f>
        <v>#N/A</v>
      </c>
      <c r="AI29" s="102" t="e">
        <f ca="1">VLOOKUP($AG29,INDIRECT(CONCATENATE($CS29,"!",VLOOKUP($CS29,$AG$3:AI$8,AI$2,FALSE))),1,TRUE)</f>
        <v>#N/A</v>
      </c>
      <c r="AJ29" s="102" t="e">
        <f ca="1">VLOOKUP($AG29,INDIRECT(CONCATENATE($CS29,"!",VLOOKUP($CS29,$AG$3:AJ$8,AJ$2,FALSE))),1,TRUE)</f>
        <v>#N/A</v>
      </c>
      <c r="AK29" s="102" t="e">
        <f ca="1">VLOOKUP($AG29,INDIRECT(CONCATENATE($CS29,"!",VLOOKUP($CS29,$AG$3:AK$8,AK$2,FALSE))),1,TRUE)</f>
        <v>#N/A</v>
      </c>
      <c r="AL29" s="102" t="e">
        <f ca="1">VLOOKUP($AG29,INDIRECT(CONCATENATE($CS29,"!",VLOOKUP($CS29,$AG$3:AL$8,AL$2,FALSE))),1,TRUE)</f>
        <v>#N/A</v>
      </c>
      <c r="AM29" s="102" t="e">
        <f ca="1">VLOOKUP($AG29,INDIRECT(CONCATENATE($CS29,"!",VLOOKUP($CS29,$AG$3:AM$8,AM$2,FALSE))),1,TRUE)</f>
        <v>#N/A</v>
      </c>
      <c r="AN29" s="102" t="e">
        <f ca="1">VLOOKUP($AG29,INDIRECT(CONCATENATE($CS29,"!",VLOOKUP($CS29,$AG$3:AN$8,AN$2,FALSE))),1,TRUE)</f>
        <v>#N/A</v>
      </c>
      <c r="AO29" s="102" t="e">
        <f ca="1">VLOOKUP($AG29,INDIRECT(CONCATENATE($CS29,"!",VLOOKUP($CS29,$AG$3:AO$8,AO$2,FALSE))),1,TRUE)</f>
        <v>#N/A</v>
      </c>
      <c r="AP29" s="102" t="e">
        <f ca="1">VLOOKUP($AG29,INDIRECT(CONCATENATE($CS29,"!",VLOOKUP($CS29,$AG$3:AP$8,AP$2,FALSE))),1,TRUE)</f>
        <v>#N/A</v>
      </c>
      <c r="AQ29" s="102" t="e">
        <f ca="1">VLOOKUP($AG29,INDIRECT(CONCATENATE($CS29,"!",VLOOKUP($CS29,$AG$3:AQ$8,AQ$2,FALSE))),1,TRUE)</f>
        <v>#N/A</v>
      </c>
      <c r="AR29" s="102" t="e">
        <f ca="1">VLOOKUP($AG29,INDIRECT(CONCATENATE($CS29,"!",VLOOKUP($CS29,$AG$3:AR$8,AR$2,FALSE))),1,TRUE)</f>
        <v>#N/A</v>
      </c>
      <c r="AS29" s="102" t="e">
        <f ca="1">VLOOKUP($AG29,INDIRECT(CONCATENATE($CS29,"!",VLOOKUP($CS29,$AG$3:AS$8,AS$2,FALSE))),1,TRUE)</f>
        <v>#N/A</v>
      </c>
      <c r="AT29" s="102" t="e">
        <f ca="1">VLOOKUP($AG29,INDIRECT(CONCATENATE($CS29,"!",VLOOKUP($CS29,$AG$3:AT$8,AT$2,FALSE))),1,TRUE)</f>
        <v>#N/A</v>
      </c>
      <c r="AU29" s="102" t="e">
        <f ca="1">VLOOKUP($AG29,INDIRECT(CONCATENATE($CS29,"!",VLOOKUP($CS29,$AG$3:AU$8,AU$2,FALSE))),1,TRUE)</f>
        <v>#N/A</v>
      </c>
      <c r="AV29" s="102" t="e">
        <f ca="1">VLOOKUP($AG29,INDIRECT(CONCATENATE($CS29,"!",VLOOKUP($CS29,$AG$3:AV$8,AV$2,FALSE))),1,TRUE)</f>
        <v>#N/A</v>
      </c>
      <c r="AW29" s="102" t="e">
        <f ca="1">VLOOKUP($AG29,INDIRECT(CONCATENATE($CS29,"!",VLOOKUP($CS29,$AG$3:AW$8,AW$2,FALSE))),1,TRUE)</f>
        <v>#N/A</v>
      </c>
      <c r="AX29" s="102" t="e">
        <f ca="1">VLOOKUP($AG29,INDIRECT(CONCATENATE($CS29,"!",VLOOKUP($CS29,$AG$3:AX$8,AX$2,FALSE))),1,TRUE)</f>
        <v>#N/A</v>
      </c>
      <c r="AY29" s="102" t="e">
        <f ca="1">VLOOKUP($AG29,INDIRECT(CONCATENATE($CS29,"!",VLOOKUP($CS29,$AG$3:AY$8,AY$2,FALSE))),1,TRUE)</f>
        <v>#N/A</v>
      </c>
      <c r="AZ29" s="102" t="e">
        <f ca="1">VLOOKUP($AG29,INDIRECT(CONCATENATE($CS29,"!",VLOOKUP($CS29,$AG$3:AZ$8,AZ$2,FALSE))),1,TRUE)</f>
        <v>#N/A</v>
      </c>
      <c r="BA29" s="102"/>
      <c r="BB29" s="66">
        <f t="shared" si="48"/>
        <v>1</v>
      </c>
      <c r="BC29" s="59">
        <f t="shared" si="48"/>
        <v>1</v>
      </c>
      <c r="BD29" s="59">
        <f t="shared" si="49"/>
        <v>1</v>
      </c>
      <c r="BE29" s="59">
        <f t="shared" si="49"/>
        <v>1</v>
      </c>
      <c r="BF29" s="59">
        <f t="shared" si="18"/>
        <v>1</v>
      </c>
      <c r="BG29" s="59">
        <f t="shared" si="19"/>
        <v>1</v>
      </c>
      <c r="BH29" s="59">
        <f t="shared" si="20"/>
        <v>1</v>
      </c>
      <c r="BI29" s="59">
        <f t="shared" si="47"/>
        <v>1</v>
      </c>
      <c r="BJ29" s="59">
        <f t="shared" si="47"/>
        <v>1</v>
      </c>
      <c r="BK29" s="59">
        <f t="shared" si="47"/>
        <v>1</v>
      </c>
      <c r="BL29" s="59">
        <f t="shared" si="47"/>
        <v>1</v>
      </c>
      <c r="BM29" s="59">
        <f t="shared" si="47"/>
        <v>1</v>
      </c>
      <c r="BN29" s="59">
        <f t="shared" si="47"/>
        <v>1</v>
      </c>
      <c r="BO29" s="59">
        <f t="shared" si="47"/>
        <v>1</v>
      </c>
      <c r="BP29" s="59">
        <f t="shared" si="47"/>
        <v>1</v>
      </c>
      <c r="BQ29" s="59">
        <f t="shared" si="47"/>
        <v>1</v>
      </c>
      <c r="BR29" s="59">
        <f t="shared" si="47"/>
        <v>1</v>
      </c>
      <c r="BS29" s="59">
        <f t="shared" si="21"/>
        <v>1</v>
      </c>
      <c r="BT29" s="59">
        <f t="shared" si="21"/>
        <v>1</v>
      </c>
      <c r="BV29" s="67" t="e">
        <f>HLOOKUP(AE29,$BB$10:BU29,COUNTIF($AE$7:AE29,"&lt;&gt;"&amp;""),FALSE)</f>
        <v>#N/A</v>
      </c>
      <c r="BW29" s="59">
        <f t="shared" si="22"/>
        <v>1</v>
      </c>
      <c r="BX29" s="67" t="str">
        <f t="shared" si="38"/>
        <v/>
      </c>
      <c r="BY29" s="136" t="str">
        <f ca="1">IF(OR(AE29=$BC$10,AE29=$BE$10,AE29=$BL$10,AE29=$BM$10,AE29=$BN$10),VLOOKUP(BX29,INDIRECT(CONCATENATE(CS29,"!",HLOOKUP(AE29,$CV$10:CZ29,DG29,FALSE))),1,TRUE),"")</f>
        <v/>
      </c>
      <c r="BZ29" s="102" t="e">
        <f t="shared" ca="1" si="23"/>
        <v>#N/A</v>
      </c>
      <c r="CA29" s="102" t="e">
        <f t="shared" ca="1" si="24"/>
        <v>#N/A</v>
      </c>
      <c r="CB29" s="102" t="e">
        <f t="shared" ca="1" si="25"/>
        <v>#N/A</v>
      </c>
      <c r="CC29" s="102" t="e">
        <f t="shared" ca="1" si="26"/>
        <v>#N/A</v>
      </c>
      <c r="CD29" s="102" t="e">
        <f t="shared" ca="1" si="27"/>
        <v>#VALUE!</v>
      </c>
      <c r="CE29" s="68">
        <f>Worksheet!L24</f>
        <v>0</v>
      </c>
      <c r="CF29" s="68">
        <f>Worksheet!M24</f>
        <v>0</v>
      </c>
      <c r="CG29" s="68">
        <f>Worksheet!N24</f>
        <v>0</v>
      </c>
      <c r="CH29" s="68">
        <f>Worksheet!O24</f>
        <v>0</v>
      </c>
      <c r="CI29" s="68">
        <f>Worksheet!P24</f>
        <v>0</v>
      </c>
      <c r="CJ29" s="154" t="e">
        <f t="shared" ca="1" si="28"/>
        <v>#VALUE!</v>
      </c>
      <c r="CK29" s="154" t="e">
        <f t="shared" ca="1" si="29"/>
        <v>#VALUE!</v>
      </c>
      <c r="CL29" s="154" t="e">
        <f t="shared" ca="1" si="30"/>
        <v>#VALUE!</v>
      </c>
      <c r="CM29" s="154" t="e">
        <f t="shared" ca="1" si="31"/>
        <v>#VALUE!</v>
      </c>
      <c r="CN29" s="154" t="e">
        <f t="shared" ca="1" si="32"/>
        <v>#VALUE!</v>
      </c>
      <c r="CO29" s="131" t="e">
        <f t="shared" ca="1" si="44"/>
        <v>#N/A</v>
      </c>
      <c r="CP29" s="103">
        <f>Worksheet!R24</f>
        <v>0</v>
      </c>
      <c r="CQ29" s="58" t="str">
        <f t="shared" si="34"/>
        <v>1</v>
      </c>
      <c r="CR29" s="133" t="e">
        <f t="shared" si="45"/>
        <v>#N/A</v>
      </c>
      <c r="CS29" s="58" t="str">
        <f t="shared" si="36"/>
        <v>Standard1</v>
      </c>
      <c r="CU29" s="112" t="str">
        <f t="shared" ca="1" si="46"/>
        <v>$B$4:$P$1376</v>
      </c>
      <c r="CV29" s="102" t="str">
        <f>VLOOKUP($CS29,$CU$3:CV$8,2,FALSE)</f>
        <v>$I$230:$I$439</v>
      </c>
      <c r="CW29" s="102" t="str">
        <f>VLOOKUP($CS29,$CU$3:CW$8,3,FALSE)</f>
        <v>$I$471:$I$735</v>
      </c>
      <c r="CX29" s="102" t="str">
        <f>VLOOKUP($CS29,$CU$3:CX$8,4,FALSE)</f>
        <v>$I$736:$I$826</v>
      </c>
      <c r="CY29" s="102" t="str">
        <f>VLOOKUP($CS29,$CU$3:CY$8,5,FALSE)</f>
        <v>$I$827:$I$891</v>
      </c>
      <c r="CZ29" s="102" t="str">
        <f>VLOOKUP($CS29,$CU$3:CZ$8,6,FALSE)</f>
        <v>$I$892:$I$960</v>
      </c>
      <c r="DA29" s="102" t="str">
        <f>VLOOKUP($CS29,$CU$3:DA$8,7,FALSE)</f>
        <v>$I$1055:$I$1066</v>
      </c>
      <c r="DB29" s="102" t="str">
        <f>VLOOKUP($CS29,$CU$3:DB$8,8,FALSE)</f>
        <v>$I$1043:$I$1054</v>
      </c>
      <c r="DC29" s="102" t="str">
        <f>VLOOKUP($CS29,$CU$3:DC$8,8,FALSE)</f>
        <v>$I$1043:$I$1054</v>
      </c>
      <c r="DD29" s="102" t="str">
        <f>VLOOKUP($CS29,$CU$3:DD$8,8,FALSE)</f>
        <v>$I$1043:$I$1054</v>
      </c>
      <c r="DE29" s="102" t="str">
        <f>VLOOKUP($CS29,$CU$3:DE$8,8,FALSE)</f>
        <v>$I$1043:$I$1054</v>
      </c>
      <c r="DF29" s="102" t="str">
        <f>VLOOKUP($CS29,$CU$3:DF$8,8,FALSE)</f>
        <v>$I$1043:$I$1054</v>
      </c>
      <c r="DG29" s="58">
        <f>COUNTIF($CV$10:CV29,"&lt;&gt;"&amp;"")</f>
        <v>20</v>
      </c>
      <c r="DI29" s="58" t="str">
        <f t="shared" si="6"/>
        <v/>
      </c>
      <c r="DJ29" s="58" t="e">
        <f t="shared" ca="1" si="7"/>
        <v>#N/A</v>
      </c>
    </row>
    <row r="30" spans="13:114" x14ac:dyDescent="0.25">
      <c r="M30" s="58">
        <f>Worksheet!W25</f>
        <v>0</v>
      </c>
      <c r="N30" s="58">
        <f t="shared" ca="1" si="8"/>
        <v>0</v>
      </c>
      <c r="O30" s="213" t="str">
        <f t="shared" ca="1" si="1"/>
        <v>*</v>
      </c>
      <c r="Q30" s="59" t="e">
        <f t="shared" ca="1" si="39"/>
        <v>#N/A</v>
      </c>
      <c r="R30" s="58" t="str">
        <f>IF(Worksheet!J25=$S$2,$S$2,IF(Worksheet!J25=$S$3,$S$3,$S$1))</f>
        <v>5502A</v>
      </c>
      <c r="S30" s="60" t="str">
        <f t="shared" ca="1" si="10"/>
        <v>*</v>
      </c>
      <c r="T30" s="55" t="e">
        <f t="shared" si="40"/>
        <v>#N/A</v>
      </c>
      <c r="U30" s="62">
        <f>IF(Worksheet!T25="%",ABS(Worksheet!AA25),ABS(Worksheet!V25))</f>
        <v>0</v>
      </c>
      <c r="V30" s="155">
        <f>IF(Worksheet!T25="%",Worksheet!AB25,Worksheet!T25)</f>
        <v>0</v>
      </c>
      <c r="W30" s="61" t="str">
        <f>IF(Worksheet!T25="%","",IF(Worksheet!AA25&lt;&gt;"",Worksheet!AA25,""))</f>
        <v/>
      </c>
      <c r="X30" s="61" t="str">
        <f>IF(Worksheet!T25="%","",IF(Worksheet!AB25&lt;&gt;"",Worksheet!AB25,""))</f>
        <v/>
      </c>
      <c r="Y30" s="63" t="str">
        <f t="shared" si="41"/>
        <v/>
      </c>
      <c r="Z30" s="63" t="str">
        <f t="shared" si="2"/>
        <v>0</v>
      </c>
      <c r="AA30" s="63" t="str">
        <f t="shared" si="42"/>
        <v>DC</v>
      </c>
      <c r="AB30" s="63" t="str">
        <f t="shared" si="3"/>
        <v>DC0</v>
      </c>
      <c r="AC30" s="63" t="str">
        <f>IF(Worksheet!I25&lt;&gt;"",Worksheet!I25,"")</f>
        <v/>
      </c>
      <c r="AD30" s="63" t="str">
        <f t="shared" si="4"/>
        <v/>
      </c>
      <c r="AE30" s="134" t="str">
        <f t="shared" si="14"/>
        <v>DC0</v>
      </c>
      <c r="AF30" s="135" t="e">
        <f>HLOOKUP(AE30,$AH$10:BA30,COUNTIF($AE$7:AE30,"&lt;&gt;"&amp;""),FALSE)</f>
        <v>#N/A</v>
      </c>
      <c r="AG30" s="71" t="e">
        <f t="shared" si="43"/>
        <v>#N/A</v>
      </c>
      <c r="AH30" s="102" t="e">
        <f ca="1">VLOOKUP($AG30,INDIRECT(CONCATENATE($CS30,"!",VLOOKUP($CS30,$AG$3:AH$8,AH$2,FALSE))),1,TRUE)</f>
        <v>#N/A</v>
      </c>
      <c r="AI30" s="102" t="e">
        <f ca="1">VLOOKUP($AG30,INDIRECT(CONCATENATE($CS30,"!",VLOOKUP($CS30,$AG$3:AI$8,AI$2,FALSE))),1,TRUE)</f>
        <v>#N/A</v>
      </c>
      <c r="AJ30" s="102" t="e">
        <f ca="1">VLOOKUP($AG30,INDIRECT(CONCATENATE($CS30,"!",VLOOKUP($CS30,$AG$3:AJ$8,AJ$2,FALSE))),1,TRUE)</f>
        <v>#N/A</v>
      </c>
      <c r="AK30" s="102" t="e">
        <f ca="1">VLOOKUP($AG30,INDIRECT(CONCATENATE($CS30,"!",VLOOKUP($CS30,$AG$3:AK$8,AK$2,FALSE))),1,TRUE)</f>
        <v>#N/A</v>
      </c>
      <c r="AL30" s="102" t="e">
        <f ca="1">VLOOKUP($AG30,INDIRECT(CONCATENATE($CS30,"!",VLOOKUP($CS30,$AG$3:AL$8,AL$2,FALSE))),1,TRUE)</f>
        <v>#N/A</v>
      </c>
      <c r="AM30" s="102" t="e">
        <f ca="1">VLOOKUP($AG30,INDIRECT(CONCATENATE($CS30,"!",VLOOKUP($CS30,$AG$3:AM$8,AM$2,FALSE))),1,TRUE)</f>
        <v>#N/A</v>
      </c>
      <c r="AN30" s="102" t="e">
        <f ca="1">VLOOKUP($AG30,INDIRECT(CONCATENATE($CS30,"!",VLOOKUP($CS30,$AG$3:AN$8,AN$2,FALSE))),1,TRUE)</f>
        <v>#N/A</v>
      </c>
      <c r="AO30" s="102" t="e">
        <f ca="1">VLOOKUP($AG30,INDIRECT(CONCATENATE($CS30,"!",VLOOKUP($CS30,$AG$3:AO$8,AO$2,FALSE))),1,TRUE)</f>
        <v>#N/A</v>
      </c>
      <c r="AP30" s="102" t="e">
        <f ca="1">VLOOKUP($AG30,INDIRECT(CONCATENATE($CS30,"!",VLOOKUP($CS30,$AG$3:AP$8,AP$2,FALSE))),1,TRUE)</f>
        <v>#N/A</v>
      </c>
      <c r="AQ30" s="102" t="e">
        <f ca="1">VLOOKUP($AG30,INDIRECT(CONCATENATE($CS30,"!",VLOOKUP($CS30,$AG$3:AQ$8,AQ$2,FALSE))),1,TRUE)</f>
        <v>#N/A</v>
      </c>
      <c r="AR30" s="102" t="e">
        <f ca="1">VLOOKUP($AG30,INDIRECT(CONCATENATE($CS30,"!",VLOOKUP($CS30,$AG$3:AR$8,AR$2,FALSE))),1,TRUE)</f>
        <v>#N/A</v>
      </c>
      <c r="AS30" s="102" t="e">
        <f ca="1">VLOOKUP($AG30,INDIRECT(CONCATENATE($CS30,"!",VLOOKUP($CS30,$AG$3:AS$8,AS$2,FALSE))),1,TRUE)</f>
        <v>#N/A</v>
      </c>
      <c r="AT30" s="102" t="e">
        <f ca="1">VLOOKUP($AG30,INDIRECT(CONCATENATE($CS30,"!",VLOOKUP($CS30,$AG$3:AT$8,AT$2,FALSE))),1,TRUE)</f>
        <v>#N/A</v>
      </c>
      <c r="AU30" s="102" t="e">
        <f ca="1">VLOOKUP($AG30,INDIRECT(CONCATENATE($CS30,"!",VLOOKUP($CS30,$AG$3:AU$8,AU$2,FALSE))),1,TRUE)</f>
        <v>#N/A</v>
      </c>
      <c r="AV30" s="102" t="e">
        <f ca="1">VLOOKUP($AG30,INDIRECT(CONCATENATE($CS30,"!",VLOOKUP($CS30,$AG$3:AV$8,AV$2,FALSE))),1,TRUE)</f>
        <v>#N/A</v>
      </c>
      <c r="AW30" s="102" t="e">
        <f ca="1">VLOOKUP($AG30,INDIRECT(CONCATENATE($CS30,"!",VLOOKUP($CS30,$AG$3:AW$8,AW$2,FALSE))),1,TRUE)</f>
        <v>#N/A</v>
      </c>
      <c r="AX30" s="102" t="e">
        <f ca="1">VLOOKUP($AG30,INDIRECT(CONCATENATE($CS30,"!",VLOOKUP($CS30,$AG$3:AX$8,AX$2,FALSE))),1,TRUE)</f>
        <v>#N/A</v>
      </c>
      <c r="AY30" s="102" t="e">
        <f ca="1">VLOOKUP($AG30,INDIRECT(CONCATENATE($CS30,"!",VLOOKUP($CS30,$AG$3:AY$8,AY$2,FALSE))),1,TRUE)</f>
        <v>#N/A</v>
      </c>
      <c r="AZ30" s="102" t="e">
        <f ca="1">VLOOKUP($AG30,INDIRECT(CONCATENATE($CS30,"!",VLOOKUP($CS30,$AG$3:AZ$8,AZ$2,FALSE))),1,TRUE)</f>
        <v>#N/A</v>
      </c>
      <c r="BA30" s="102"/>
      <c r="BB30" s="66">
        <f t="shared" si="48"/>
        <v>1</v>
      </c>
      <c r="BC30" s="59">
        <f t="shared" si="48"/>
        <v>1</v>
      </c>
      <c r="BD30" s="59">
        <f t="shared" si="49"/>
        <v>1</v>
      </c>
      <c r="BE30" s="59">
        <f t="shared" si="49"/>
        <v>1</v>
      </c>
      <c r="BF30" s="59">
        <f t="shared" si="18"/>
        <v>1</v>
      </c>
      <c r="BG30" s="59">
        <f t="shared" si="19"/>
        <v>1</v>
      </c>
      <c r="BH30" s="59">
        <f t="shared" si="20"/>
        <v>1</v>
      </c>
      <c r="BI30" s="59">
        <f t="shared" si="47"/>
        <v>1</v>
      </c>
      <c r="BJ30" s="59">
        <f t="shared" si="47"/>
        <v>1</v>
      </c>
      <c r="BK30" s="59">
        <f t="shared" si="47"/>
        <v>1</v>
      </c>
      <c r="BL30" s="59">
        <f t="shared" si="47"/>
        <v>1</v>
      </c>
      <c r="BM30" s="59">
        <f t="shared" si="47"/>
        <v>1</v>
      </c>
      <c r="BN30" s="59">
        <f t="shared" si="47"/>
        <v>1</v>
      </c>
      <c r="BO30" s="59">
        <f t="shared" si="47"/>
        <v>1</v>
      </c>
      <c r="BP30" s="59">
        <f t="shared" si="47"/>
        <v>1</v>
      </c>
      <c r="BQ30" s="59">
        <f t="shared" si="47"/>
        <v>1</v>
      </c>
      <c r="BR30" s="59">
        <f t="shared" si="47"/>
        <v>1</v>
      </c>
      <c r="BS30" s="59">
        <f t="shared" si="21"/>
        <v>1</v>
      </c>
      <c r="BT30" s="59">
        <f t="shared" si="21"/>
        <v>1</v>
      </c>
      <c r="BV30" s="67" t="e">
        <f>HLOOKUP(AE30,$BB$10:BU30,COUNTIF($AE$7:AE30,"&lt;&gt;"&amp;""),FALSE)</f>
        <v>#N/A</v>
      </c>
      <c r="BW30" s="59">
        <f t="shared" si="22"/>
        <v>1</v>
      </c>
      <c r="BX30" s="67" t="str">
        <f t="shared" si="38"/>
        <v/>
      </c>
      <c r="BY30" s="136" t="str">
        <f ca="1">IF(OR(AE30=$BC$10,AE30=$BE$10,AE30=$BL$10,AE30=$BM$10,AE30=$BN$10),VLOOKUP(BX30,INDIRECT(CONCATENATE(CS30,"!",HLOOKUP(AE30,$CV$10:CZ30,DG30,FALSE))),1,TRUE),"")</f>
        <v/>
      </c>
      <c r="BZ30" s="102" t="e">
        <f t="shared" ca="1" si="23"/>
        <v>#N/A</v>
      </c>
      <c r="CA30" s="102" t="e">
        <f t="shared" ca="1" si="24"/>
        <v>#N/A</v>
      </c>
      <c r="CB30" s="102" t="e">
        <f t="shared" ca="1" si="25"/>
        <v>#N/A</v>
      </c>
      <c r="CC30" s="102" t="e">
        <f t="shared" ca="1" si="26"/>
        <v>#N/A</v>
      </c>
      <c r="CD30" s="102" t="e">
        <f t="shared" ca="1" si="27"/>
        <v>#VALUE!</v>
      </c>
      <c r="CE30" s="68">
        <f>Worksheet!L25</f>
        <v>0</v>
      </c>
      <c r="CF30" s="68">
        <f>Worksheet!M25</f>
        <v>0</v>
      </c>
      <c r="CG30" s="68">
        <f>Worksheet!N25</f>
        <v>0</v>
      </c>
      <c r="CH30" s="68">
        <f>Worksheet!O25</f>
        <v>0</v>
      </c>
      <c r="CI30" s="68">
        <f>Worksheet!P25</f>
        <v>0</v>
      </c>
      <c r="CJ30" s="154" t="e">
        <f t="shared" ca="1" si="28"/>
        <v>#VALUE!</v>
      </c>
      <c r="CK30" s="154" t="e">
        <f t="shared" ca="1" si="29"/>
        <v>#VALUE!</v>
      </c>
      <c r="CL30" s="154" t="e">
        <f t="shared" ca="1" si="30"/>
        <v>#VALUE!</v>
      </c>
      <c r="CM30" s="154" t="e">
        <f t="shared" ca="1" si="31"/>
        <v>#VALUE!</v>
      </c>
      <c r="CN30" s="154" t="e">
        <f t="shared" ca="1" si="32"/>
        <v>#VALUE!</v>
      </c>
      <c r="CO30" s="131" t="e">
        <f t="shared" ca="1" si="44"/>
        <v>#N/A</v>
      </c>
      <c r="CP30" s="103">
        <f>Worksheet!R25</f>
        <v>0</v>
      </c>
      <c r="CQ30" s="58" t="str">
        <f t="shared" si="34"/>
        <v>1</v>
      </c>
      <c r="CR30" s="133" t="e">
        <f t="shared" si="45"/>
        <v>#N/A</v>
      </c>
      <c r="CS30" s="58" t="str">
        <f t="shared" si="36"/>
        <v>Standard1</v>
      </c>
      <c r="CU30" s="112" t="str">
        <f t="shared" ca="1" si="46"/>
        <v>$B$4:$P$1376</v>
      </c>
      <c r="CV30" s="102" t="str">
        <f>VLOOKUP($CS30,$CU$3:CV$8,2,FALSE)</f>
        <v>$I$230:$I$439</v>
      </c>
      <c r="CW30" s="102" t="str">
        <f>VLOOKUP($CS30,$CU$3:CW$8,3,FALSE)</f>
        <v>$I$471:$I$735</v>
      </c>
      <c r="CX30" s="102" t="str">
        <f>VLOOKUP($CS30,$CU$3:CX$8,4,FALSE)</f>
        <v>$I$736:$I$826</v>
      </c>
      <c r="CY30" s="102" t="str">
        <f>VLOOKUP($CS30,$CU$3:CY$8,5,FALSE)</f>
        <v>$I$827:$I$891</v>
      </c>
      <c r="CZ30" s="102" t="str">
        <f>VLOOKUP($CS30,$CU$3:CZ$8,6,FALSE)</f>
        <v>$I$892:$I$960</v>
      </c>
      <c r="DA30" s="102" t="str">
        <f>VLOOKUP($CS30,$CU$3:DA$8,7,FALSE)</f>
        <v>$I$1055:$I$1066</v>
      </c>
      <c r="DB30" s="102" t="str">
        <f>VLOOKUP($CS30,$CU$3:DB$8,8,FALSE)</f>
        <v>$I$1043:$I$1054</v>
      </c>
      <c r="DC30" s="102" t="str">
        <f>VLOOKUP($CS30,$CU$3:DC$8,8,FALSE)</f>
        <v>$I$1043:$I$1054</v>
      </c>
      <c r="DD30" s="102" t="str">
        <f>VLOOKUP($CS30,$CU$3:DD$8,8,FALSE)</f>
        <v>$I$1043:$I$1054</v>
      </c>
      <c r="DE30" s="102" t="str">
        <f>VLOOKUP($CS30,$CU$3:DE$8,8,FALSE)</f>
        <v>$I$1043:$I$1054</v>
      </c>
      <c r="DF30" s="102" t="str">
        <f>VLOOKUP($CS30,$CU$3:DF$8,8,FALSE)</f>
        <v>$I$1043:$I$1054</v>
      </c>
      <c r="DG30" s="58">
        <f>COUNTIF($CV$10:CV30,"&lt;&gt;"&amp;"")</f>
        <v>21</v>
      </c>
      <c r="DI30" s="58" t="str">
        <f t="shared" si="6"/>
        <v/>
      </c>
      <c r="DJ30" s="58" t="e">
        <f t="shared" ca="1" si="7"/>
        <v>#N/A</v>
      </c>
    </row>
    <row r="31" spans="13:114" x14ac:dyDescent="0.25">
      <c r="M31" s="58">
        <f>Worksheet!W26</f>
        <v>0</v>
      </c>
      <c r="N31" s="58">
        <f t="shared" ca="1" si="8"/>
        <v>0</v>
      </c>
      <c r="O31" s="213" t="str">
        <f t="shared" ca="1" si="1"/>
        <v>*</v>
      </c>
      <c r="Q31" s="59" t="e">
        <f t="shared" ca="1" si="39"/>
        <v>#N/A</v>
      </c>
      <c r="R31" s="58" t="str">
        <f>IF(Worksheet!J26=$S$2,$S$2,IF(Worksheet!J26=$S$3,$S$3,$S$1))</f>
        <v>5502A</v>
      </c>
      <c r="S31" s="60" t="str">
        <f t="shared" ca="1" si="10"/>
        <v>*</v>
      </c>
      <c r="T31" s="55" t="e">
        <f t="shared" si="40"/>
        <v>#N/A</v>
      </c>
      <c r="U31" s="62">
        <f>IF(Worksheet!T26="%",ABS(Worksheet!AA26),ABS(Worksheet!V26))</f>
        <v>0</v>
      </c>
      <c r="V31" s="155">
        <f>IF(Worksheet!T26="%",Worksheet!AB26,Worksheet!T26)</f>
        <v>0</v>
      </c>
      <c r="W31" s="61" t="str">
        <f>IF(Worksheet!T26="%","",IF(Worksheet!AA26&lt;&gt;"",Worksheet!AA26,""))</f>
        <v/>
      </c>
      <c r="X31" s="61" t="str">
        <f>IF(Worksheet!T26="%","",IF(Worksheet!AB26&lt;&gt;"",Worksheet!AB26,""))</f>
        <v/>
      </c>
      <c r="Y31" s="63" t="str">
        <f t="shared" si="41"/>
        <v/>
      </c>
      <c r="Z31" s="63" t="str">
        <f t="shared" si="2"/>
        <v>0</v>
      </c>
      <c r="AA31" s="63" t="str">
        <f t="shared" si="42"/>
        <v>DC</v>
      </c>
      <c r="AB31" s="63" t="str">
        <f t="shared" si="3"/>
        <v>DC0</v>
      </c>
      <c r="AC31" s="63" t="str">
        <f>IF(Worksheet!I26&lt;&gt;"",Worksheet!I26,"")</f>
        <v/>
      </c>
      <c r="AD31" s="63" t="str">
        <f t="shared" si="4"/>
        <v/>
      </c>
      <c r="AE31" s="134" t="str">
        <f t="shared" si="14"/>
        <v>DC0</v>
      </c>
      <c r="AF31" s="135" t="e">
        <f>HLOOKUP(AE31,$AH$10:BA31,COUNTIF($AE$7:AE31,"&lt;&gt;"&amp;""),FALSE)</f>
        <v>#N/A</v>
      </c>
      <c r="AG31" s="71" t="e">
        <f t="shared" si="43"/>
        <v>#N/A</v>
      </c>
      <c r="AH31" s="102" t="e">
        <f ca="1">VLOOKUP($AG31,INDIRECT(CONCATENATE($CS31,"!",VLOOKUP($CS31,$AG$3:AH$8,AH$2,FALSE))),1,TRUE)</f>
        <v>#N/A</v>
      </c>
      <c r="AI31" s="102" t="e">
        <f ca="1">VLOOKUP($AG31,INDIRECT(CONCATENATE($CS31,"!",VLOOKUP($CS31,$AG$3:AI$8,AI$2,FALSE))),1,TRUE)</f>
        <v>#N/A</v>
      </c>
      <c r="AJ31" s="102" t="e">
        <f ca="1">VLOOKUP($AG31,INDIRECT(CONCATENATE($CS31,"!",VLOOKUP($CS31,$AG$3:AJ$8,AJ$2,FALSE))),1,TRUE)</f>
        <v>#N/A</v>
      </c>
      <c r="AK31" s="102" t="e">
        <f ca="1">VLOOKUP($AG31,INDIRECT(CONCATENATE($CS31,"!",VLOOKUP($CS31,$AG$3:AK$8,AK$2,FALSE))),1,TRUE)</f>
        <v>#N/A</v>
      </c>
      <c r="AL31" s="102" t="e">
        <f ca="1">VLOOKUP($AG31,INDIRECT(CONCATENATE($CS31,"!",VLOOKUP($CS31,$AG$3:AL$8,AL$2,FALSE))),1,TRUE)</f>
        <v>#N/A</v>
      </c>
      <c r="AM31" s="102" t="e">
        <f ca="1">VLOOKUP($AG31,INDIRECT(CONCATENATE($CS31,"!",VLOOKUP($CS31,$AG$3:AM$8,AM$2,FALSE))),1,TRUE)</f>
        <v>#N/A</v>
      </c>
      <c r="AN31" s="102" t="e">
        <f ca="1">VLOOKUP($AG31,INDIRECT(CONCATENATE($CS31,"!",VLOOKUP($CS31,$AG$3:AN$8,AN$2,FALSE))),1,TRUE)</f>
        <v>#N/A</v>
      </c>
      <c r="AO31" s="102" t="e">
        <f ca="1">VLOOKUP($AG31,INDIRECT(CONCATENATE($CS31,"!",VLOOKUP($CS31,$AG$3:AO$8,AO$2,FALSE))),1,TRUE)</f>
        <v>#N/A</v>
      </c>
      <c r="AP31" s="102" t="e">
        <f ca="1">VLOOKUP($AG31,INDIRECT(CONCATENATE($CS31,"!",VLOOKUP($CS31,$AG$3:AP$8,AP$2,FALSE))),1,TRUE)</f>
        <v>#N/A</v>
      </c>
      <c r="AQ31" s="102" t="e">
        <f ca="1">VLOOKUP($AG31,INDIRECT(CONCATENATE($CS31,"!",VLOOKUP($CS31,$AG$3:AQ$8,AQ$2,FALSE))),1,TRUE)</f>
        <v>#N/A</v>
      </c>
      <c r="AR31" s="102" t="e">
        <f ca="1">VLOOKUP($AG31,INDIRECT(CONCATENATE($CS31,"!",VLOOKUP($CS31,$AG$3:AR$8,AR$2,FALSE))),1,TRUE)</f>
        <v>#N/A</v>
      </c>
      <c r="AS31" s="102" t="e">
        <f ca="1">VLOOKUP($AG31,INDIRECT(CONCATENATE($CS31,"!",VLOOKUP($CS31,$AG$3:AS$8,AS$2,FALSE))),1,TRUE)</f>
        <v>#N/A</v>
      </c>
      <c r="AT31" s="102" t="e">
        <f ca="1">VLOOKUP($AG31,INDIRECT(CONCATENATE($CS31,"!",VLOOKUP($CS31,$AG$3:AT$8,AT$2,FALSE))),1,TRUE)</f>
        <v>#N/A</v>
      </c>
      <c r="AU31" s="102" t="e">
        <f ca="1">VLOOKUP($AG31,INDIRECT(CONCATENATE($CS31,"!",VLOOKUP($CS31,$AG$3:AU$8,AU$2,FALSE))),1,TRUE)</f>
        <v>#N/A</v>
      </c>
      <c r="AV31" s="102" t="e">
        <f ca="1">VLOOKUP($AG31,INDIRECT(CONCATENATE($CS31,"!",VLOOKUP($CS31,$AG$3:AV$8,AV$2,FALSE))),1,TRUE)</f>
        <v>#N/A</v>
      </c>
      <c r="AW31" s="102" t="e">
        <f ca="1">VLOOKUP($AG31,INDIRECT(CONCATENATE($CS31,"!",VLOOKUP($CS31,$AG$3:AW$8,AW$2,FALSE))),1,TRUE)</f>
        <v>#N/A</v>
      </c>
      <c r="AX31" s="102" t="e">
        <f ca="1">VLOOKUP($AG31,INDIRECT(CONCATENATE($CS31,"!",VLOOKUP($CS31,$AG$3:AX$8,AX$2,FALSE))),1,TRUE)</f>
        <v>#N/A</v>
      </c>
      <c r="AY31" s="102" t="e">
        <f ca="1">VLOOKUP($AG31,INDIRECT(CONCATENATE($CS31,"!",VLOOKUP($CS31,$AG$3:AY$8,AY$2,FALSE))),1,TRUE)</f>
        <v>#N/A</v>
      </c>
      <c r="AZ31" s="102" t="e">
        <f ca="1">VLOOKUP($AG31,INDIRECT(CONCATENATE($CS31,"!",VLOOKUP($CS31,$AG$3:AZ$8,AZ$2,FALSE))),1,TRUE)</f>
        <v>#N/A</v>
      </c>
      <c r="BA31" s="102"/>
      <c r="BB31" s="66">
        <f t="shared" si="48"/>
        <v>1</v>
      </c>
      <c r="BC31" s="59">
        <f t="shared" si="48"/>
        <v>1</v>
      </c>
      <c r="BD31" s="59">
        <f t="shared" si="49"/>
        <v>1</v>
      </c>
      <c r="BE31" s="59">
        <f t="shared" si="49"/>
        <v>1</v>
      </c>
      <c r="BF31" s="59">
        <f t="shared" si="18"/>
        <v>1</v>
      </c>
      <c r="BG31" s="59">
        <f t="shared" si="19"/>
        <v>1</v>
      </c>
      <c r="BH31" s="59">
        <f t="shared" si="20"/>
        <v>1</v>
      </c>
      <c r="BI31" s="59">
        <f t="shared" si="47"/>
        <v>1</v>
      </c>
      <c r="BJ31" s="59">
        <f t="shared" si="47"/>
        <v>1</v>
      </c>
      <c r="BK31" s="59">
        <f t="shared" si="47"/>
        <v>1</v>
      </c>
      <c r="BL31" s="59">
        <f t="shared" si="47"/>
        <v>1</v>
      </c>
      <c r="BM31" s="59">
        <f t="shared" si="47"/>
        <v>1</v>
      </c>
      <c r="BN31" s="59">
        <f t="shared" si="47"/>
        <v>1</v>
      </c>
      <c r="BO31" s="59">
        <f t="shared" si="47"/>
        <v>1</v>
      </c>
      <c r="BP31" s="59">
        <f t="shared" si="47"/>
        <v>1</v>
      </c>
      <c r="BQ31" s="59">
        <f t="shared" si="47"/>
        <v>1</v>
      </c>
      <c r="BR31" s="59">
        <f t="shared" si="47"/>
        <v>1</v>
      </c>
      <c r="BS31" s="59">
        <f t="shared" si="21"/>
        <v>1</v>
      </c>
      <c r="BT31" s="59">
        <f t="shared" si="21"/>
        <v>1</v>
      </c>
      <c r="BV31" s="67" t="e">
        <f>HLOOKUP(AE31,$BB$10:BU31,COUNTIF($AE$7:AE31,"&lt;&gt;"&amp;""),FALSE)</f>
        <v>#N/A</v>
      </c>
      <c r="BW31" s="59">
        <f t="shared" si="22"/>
        <v>1</v>
      </c>
      <c r="BX31" s="67" t="str">
        <f t="shared" si="38"/>
        <v/>
      </c>
      <c r="BY31" s="136" t="str">
        <f ca="1">IF(OR(AE31=$BC$10,AE31=$BE$10,AE31=$BL$10,AE31=$BM$10,AE31=$BN$10),VLOOKUP(BX31,INDIRECT(CONCATENATE(CS31,"!",HLOOKUP(AE31,$CV$10:CZ31,DG31,FALSE))),1,TRUE),"")</f>
        <v/>
      </c>
      <c r="BZ31" s="102" t="e">
        <f t="shared" ca="1" si="23"/>
        <v>#N/A</v>
      </c>
      <c r="CA31" s="102" t="e">
        <f t="shared" ca="1" si="24"/>
        <v>#N/A</v>
      </c>
      <c r="CB31" s="102" t="e">
        <f t="shared" ca="1" si="25"/>
        <v>#N/A</v>
      </c>
      <c r="CC31" s="102" t="e">
        <f t="shared" ca="1" si="26"/>
        <v>#N/A</v>
      </c>
      <c r="CD31" s="102" t="e">
        <f t="shared" ca="1" si="27"/>
        <v>#VALUE!</v>
      </c>
      <c r="CE31" s="68">
        <f>Worksheet!L26</f>
        <v>0</v>
      </c>
      <c r="CF31" s="68">
        <f>Worksheet!M26</f>
        <v>0</v>
      </c>
      <c r="CG31" s="68">
        <f>Worksheet!N26</f>
        <v>0</v>
      </c>
      <c r="CH31" s="68">
        <f>Worksheet!O26</f>
        <v>0</v>
      </c>
      <c r="CI31" s="68">
        <f>Worksheet!P26</f>
        <v>0</v>
      </c>
      <c r="CJ31" s="154" t="e">
        <f t="shared" ca="1" si="28"/>
        <v>#VALUE!</v>
      </c>
      <c r="CK31" s="154" t="e">
        <f t="shared" ca="1" si="29"/>
        <v>#VALUE!</v>
      </c>
      <c r="CL31" s="154" t="e">
        <f t="shared" ca="1" si="30"/>
        <v>#VALUE!</v>
      </c>
      <c r="CM31" s="154" t="e">
        <f t="shared" ca="1" si="31"/>
        <v>#VALUE!</v>
      </c>
      <c r="CN31" s="154" t="e">
        <f t="shared" ca="1" si="32"/>
        <v>#VALUE!</v>
      </c>
      <c r="CO31" s="131" t="e">
        <f t="shared" ca="1" si="44"/>
        <v>#N/A</v>
      </c>
      <c r="CP31" s="103">
        <f>Worksheet!R26</f>
        <v>0</v>
      </c>
      <c r="CQ31" s="58" t="str">
        <f t="shared" si="34"/>
        <v>1</v>
      </c>
      <c r="CR31" s="133" t="e">
        <f t="shared" si="45"/>
        <v>#N/A</v>
      </c>
      <c r="CS31" s="58" t="str">
        <f t="shared" si="36"/>
        <v>Standard1</v>
      </c>
      <c r="CU31" s="112" t="str">
        <f t="shared" ca="1" si="46"/>
        <v>$B$4:$P$1376</v>
      </c>
      <c r="CV31" s="102" t="str">
        <f>VLOOKUP($CS31,$CU$3:CV$8,2,FALSE)</f>
        <v>$I$230:$I$439</v>
      </c>
      <c r="CW31" s="102" t="str">
        <f>VLOOKUP($CS31,$CU$3:CW$8,3,FALSE)</f>
        <v>$I$471:$I$735</v>
      </c>
      <c r="CX31" s="102" t="str">
        <f>VLOOKUP($CS31,$CU$3:CX$8,4,FALSE)</f>
        <v>$I$736:$I$826</v>
      </c>
      <c r="CY31" s="102" t="str">
        <f>VLOOKUP($CS31,$CU$3:CY$8,5,FALSE)</f>
        <v>$I$827:$I$891</v>
      </c>
      <c r="CZ31" s="102" t="str">
        <f>VLOOKUP($CS31,$CU$3:CZ$8,6,FALSE)</f>
        <v>$I$892:$I$960</v>
      </c>
      <c r="DA31" s="102" t="str">
        <f>VLOOKUP($CS31,$CU$3:DA$8,7,FALSE)</f>
        <v>$I$1055:$I$1066</v>
      </c>
      <c r="DB31" s="102" t="str">
        <f>VLOOKUP($CS31,$CU$3:DB$8,8,FALSE)</f>
        <v>$I$1043:$I$1054</v>
      </c>
      <c r="DC31" s="102" t="str">
        <f>VLOOKUP($CS31,$CU$3:DC$8,8,FALSE)</f>
        <v>$I$1043:$I$1054</v>
      </c>
      <c r="DD31" s="102" t="str">
        <f>VLOOKUP($CS31,$CU$3:DD$8,8,FALSE)</f>
        <v>$I$1043:$I$1054</v>
      </c>
      <c r="DE31" s="102" t="str">
        <f>VLOOKUP($CS31,$CU$3:DE$8,8,FALSE)</f>
        <v>$I$1043:$I$1054</v>
      </c>
      <c r="DF31" s="102" t="str">
        <f>VLOOKUP($CS31,$CU$3:DF$8,8,FALSE)</f>
        <v>$I$1043:$I$1054</v>
      </c>
      <c r="DG31" s="58">
        <f>COUNTIF($CV$10:CV31,"&lt;&gt;"&amp;"")</f>
        <v>22</v>
      </c>
      <c r="DI31" s="58" t="str">
        <f t="shared" si="6"/>
        <v/>
      </c>
      <c r="DJ31" s="58" t="e">
        <f t="shared" ca="1" si="7"/>
        <v>#N/A</v>
      </c>
    </row>
    <row r="32" spans="13:114" x14ac:dyDescent="0.25">
      <c r="M32" s="58">
        <f>Worksheet!W27</f>
        <v>0</v>
      </c>
      <c r="N32" s="58">
        <f t="shared" ca="1" si="8"/>
        <v>0</v>
      </c>
      <c r="O32" s="213" t="str">
        <f t="shared" ca="1" si="1"/>
        <v>*</v>
      </c>
      <c r="Q32" s="59" t="e">
        <f t="shared" ca="1" si="39"/>
        <v>#N/A</v>
      </c>
      <c r="R32" s="58" t="str">
        <f>IF(Worksheet!J27=$S$2,$S$2,IF(Worksheet!J27=$S$3,$S$3,$S$1))</f>
        <v>5502A</v>
      </c>
      <c r="S32" s="60" t="str">
        <f t="shared" ca="1" si="10"/>
        <v>*</v>
      </c>
      <c r="T32" s="55" t="e">
        <f t="shared" si="40"/>
        <v>#N/A</v>
      </c>
      <c r="U32" s="62">
        <f>IF(Worksheet!T27="%",ABS(Worksheet!AA27),ABS(Worksheet!V27))</f>
        <v>0</v>
      </c>
      <c r="V32" s="155">
        <f>IF(Worksheet!T27="%",Worksheet!AB27,Worksheet!T27)</f>
        <v>0</v>
      </c>
      <c r="W32" s="61" t="str">
        <f>IF(Worksheet!T27="%","",IF(Worksheet!AA27&lt;&gt;"",Worksheet!AA27,""))</f>
        <v/>
      </c>
      <c r="X32" s="61" t="str">
        <f>IF(Worksheet!T27="%","",IF(Worksheet!AB27&lt;&gt;"",Worksheet!AB27,""))</f>
        <v/>
      </c>
      <c r="Y32" s="63" t="str">
        <f t="shared" si="41"/>
        <v/>
      </c>
      <c r="Z32" s="63" t="str">
        <f t="shared" si="2"/>
        <v>0</v>
      </c>
      <c r="AA32" s="63" t="str">
        <f t="shared" si="42"/>
        <v>DC</v>
      </c>
      <c r="AB32" s="63" t="str">
        <f t="shared" si="3"/>
        <v>DC0</v>
      </c>
      <c r="AC32" s="63" t="str">
        <f>IF(Worksheet!I27&lt;&gt;"",Worksheet!I27,"")</f>
        <v/>
      </c>
      <c r="AD32" s="63" t="str">
        <f t="shared" si="4"/>
        <v/>
      </c>
      <c r="AE32" s="134" t="str">
        <f t="shared" si="14"/>
        <v>DC0</v>
      </c>
      <c r="AF32" s="135" t="e">
        <f>HLOOKUP(AE32,$AH$10:BA32,COUNTIF($AE$7:AE32,"&lt;&gt;"&amp;""),FALSE)</f>
        <v>#N/A</v>
      </c>
      <c r="AG32" s="71" t="e">
        <f t="shared" si="43"/>
        <v>#N/A</v>
      </c>
      <c r="AH32" s="102" t="e">
        <f ca="1">VLOOKUP($AG32,INDIRECT(CONCATENATE($CS32,"!",VLOOKUP($CS32,$AG$3:AH$8,AH$2,FALSE))),1,TRUE)</f>
        <v>#N/A</v>
      </c>
      <c r="AI32" s="102" t="e">
        <f ca="1">VLOOKUP($AG32,INDIRECT(CONCATENATE($CS32,"!",VLOOKUP($CS32,$AG$3:AI$8,AI$2,FALSE))),1,TRUE)</f>
        <v>#N/A</v>
      </c>
      <c r="AJ32" s="102" t="e">
        <f ca="1">VLOOKUP($AG32,INDIRECT(CONCATENATE($CS32,"!",VLOOKUP($CS32,$AG$3:AJ$8,AJ$2,FALSE))),1,TRUE)</f>
        <v>#N/A</v>
      </c>
      <c r="AK32" s="102" t="e">
        <f ca="1">VLOOKUP($AG32,INDIRECT(CONCATENATE($CS32,"!",VLOOKUP($CS32,$AG$3:AK$8,AK$2,FALSE))),1,TRUE)</f>
        <v>#N/A</v>
      </c>
      <c r="AL32" s="102" t="e">
        <f ca="1">VLOOKUP($AG32,INDIRECT(CONCATENATE($CS32,"!",VLOOKUP($CS32,$AG$3:AL$8,AL$2,FALSE))),1,TRUE)</f>
        <v>#N/A</v>
      </c>
      <c r="AM32" s="102" t="e">
        <f ca="1">VLOOKUP($AG32,INDIRECT(CONCATENATE($CS32,"!",VLOOKUP($CS32,$AG$3:AM$8,AM$2,FALSE))),1,TRUE)</f>
        <v>#N/A</v>
      </c>
      <c r="AN32" s="102" t="e">
        <f ca="1">VLOOKUP($AG32,INDIRECT(CONCATENATE($CS32,"!",VLOOKUP($CS32,$AG$3:AN$8,AN$2,FALSE))),1,TRUE)</f>
        <v>#N/A</v>
      </c>
      <c r="AO32" s="102" t="e">
        <f ca="1">VLOOKUP($AG32,INDIRECT(CONCATENATE($CS32,"!",VLOOKUP($CS32,$AG$3:AO$8,AO$2,FALSE))),1,TRUE)</f>
        <v>#N/A</v>
      </c>
      <c r="AP32" s="102" t="e">
        <f ca="1">VLOOKUP($AG32,INDIRECT(CONCATENATE($CS32,"!",VLOOKUP($CS32,$AG$3:AP$8,AP$2,FALSE))),1,TRUE)</f>
        <v>#N/A</v>
      </c>
      <c r="AQ32" s="102" t="e">
        <f ca="1">VLOOKUP($AG32,INDIRECT(CONCATENATE($CS32,"!",VLOOKUP($CS32,$AG$3:AQ$8,AQ$2,FALSE))),1,TRUE)</f>
        <v>#N/A</v>
      </c>
      <c r="AR32" s="102" t="e">
        <f ca="1">VLOOKUP($AG32,INDIRECT(CONCATENATE($CS32,"!",VLOOKUP($CS32,$AG$3:AR$8,AR$2,FALSE))),1,TRUE)</f>
        <v>#N/A</v>
      </c>
      <c r="AS32" s="102" t="e">
        <f ca="1">VLOOKUP($AG32,INDIRECT(CONCATENATE($CS32,"!",VLOOKUP($CS32,$AG$3:AS$8,AS$2,FALSE))),1,TRUE)</f>
        <v>#N/A</v>
      </c>
      <c r="AT32" s="102" t="e">
        <f ca="1">VLOOKUP($AG32,INDIRECT(CONCATENATE($CS32,"!",VLOOKUP($CS32,$AG$3:AT$8,AT$2,FALSE))),1,TRUE)</f>
        <v>#N/A</v>
      </c>
      <c r="AU32" s="102" t="e">
        <f ca="1">VLOOKUP($AG32,INDIRECT(CONCATENATE($CS32,"!",VLOOKUP($CS32,$AG$3:AU$8,AU$2,FALSE))),1,TRUE)</f>
        <v>#N/A</v>
      </c>
      <c r="AV32" s="102" t="e">
        <f ca="1">VLOOKUP($AG32,INDIRECT(CONCATENATE($CS32,"!",VLOOKUP($CS32,$AG$3:AV$8,AV$2,FALSE))),1,TRUE)</f>
        <v>#N/A</v>
      </c>
      <c r="AW32" s="102" t="e">
        <f ca="1">VLOOKUP($AG32,INDIRECT(CONCATENATE($CS32,"!",VLOOKUP($CS32,$AG$3:AW$8,AW$2,FALSE))),1,TRUE)</f>
        <v>#N/A</v>
      </c>
      <c r="AX32" s="102" t="e">
        <f ca="1">VLOOKUP($AG32,INDIRECT(CONCATENATE($CS32,"!",VLOOKUP($CS32,$AG$3:AX$8,AX$2,FALSE))),1,TRUE)</f>
        <v>#N/A</v>
      </c>
      <c r="AY32" s="102" t="e">
        <f ca="1">VLOOKUP($AG32,INDIRECT(CONCATENATE($CS32,"!",VLOOKUP($CS32,$AG$3:AY$8,AY$2,FALSE))),1,TRUE)</f>
        <v>#N/A</v>
      </c>
      <c r="AZ32" s="102" t="e">
        <f ca="1">VLOOKUP($AG32,INDIRECT(CONCATENATE($CS32,"!",VLOOKUP($CS32,$AG$3:AZ$8,AZ$2,FALSE))),1,TRUE)</f>
        <v>#N/A</v>
      </c>
      <c r="BA32" s="102"/>
      <c r="BB32" s="66">
        <f t="shared" si="48"/>
        <v>1</v>
      </c>
      <c r="BC32" s="59">
        <f t="shared" si="48"/>
        <v>1</v>
      </c>
      <c r="BD32" s="59">
        <f t="shared" si="49"/>
        <v>1</v>
      </c>
      <c r="BE32" s="59">
        <f t="shared" si="49"/>
        <v>1</v>
      </c>
      <c r="BF32" s="59">
        <f t="shared" si="18"/>
        <v>1</v>
      </c>
      <c r="BG32" s="59">
        <f t="shared" si="19"/>
        <v>1</v>
      </c>
      <c r="BH32" s="59">
        <f t="shared" si="20"/>
        <v>1</v>
      </c>
      <c r="BI32" s="59">
        <f t="shared" si="47"/>
        <v>1</v>
      </c>
      <c r="BJ32" s="59">
        <f t="shared" si="47"/>
        <v>1</v>
      </c>
      <c r="BK32" s="59">
        <f t="shared" si="47"/>
        <v>1</v>
      </c>
      <c r="BL32" s="59">
        <f t="shared" si="47"/>
        <v>1</v>
      </c>
      <c r="BM32" s="59">
        <f t="shared" si="47"/>
        <v>1</v>
      </c>
      <c r="BN32" s="59">
        <f t="shared" si="47"/>
        <v>1</v>
      </c>
      <c r="BO32" s="59">
        <f t="shared" si="47"/>
        <v>1</v>
      </c>
      <c r="BP32" s="59">
        <f t="shared" si="47"/>
        <v>1</v>
      </c>
      <c r="BQ32" s="59">
        <f t="shared" si="47"/>
        <v>1</v>
      </c>
      <c r="BR32" s="59">
        <f t="shared" si="47"/>
        <v>1</v>
      </c>
      <c r="BS32" s="59">
        <f t="shared" si="21"/>
        <v>1</v>
      </c>
      <c r="BT32" s="59">
        <f t="shared" si="21"/>
        <v>1</v>
      </c>
      <c r="BV32" s="67" t="e">
        <f>HLOOKUP(AE32,$BB$10:BU32,COUNTIF($AE$7:AE32,"&lt;&gt;"&amp;""),FALSE)</f>
        <v>#N/A</v>
      </c>
      <c r="BW32" s="59">
        <f t="shared" si="22"/>
        <v>1</v>
      </c>
      <c r="BX32" s="67" t="str">
        <f t="shared" si="38"/>
        <v/>
      </c>
      <c r="BY32" s="136" t="str">
        <f ca="1">IF(OR(AE32=$BC$10,AE32=$BE$10,AE32=$BL$10,AE32=$BM$10,AE32=$BN$10),VLOOKUP(BX32,INDIRECT(CONCATENATE(CS32,"!",HLOOKUP(AE32,$CV$10:CZ32,DG32,FALSE))),1,TRUE),"")</f>
        <v/>
      </c>
      <c r="BZ32" s="102" t="e">
        <f t="shared" ca="1" si="23"/>
        <v>#N/A</v>
      </c>
      <c r="CA32" s="102" t="e">
        <f t="shared" ca="1" si="24"/>
        <v>#N/A</v>
      </c>
      <c r="CB32" s="102" t="e">
        <f t="shared" ca="1" si="25"/>
        <v>#N/A</v>
      </c>
      <c r="CC32" s="102" t="e">
        <f t="shared" ca="1" si="26"/>
        <v>#N/A</v>
      </c>
      <c r="CD32" s="102" t="e">
        <f t="shared" ca="1" si="27"/>
        <v>#VALUE!</v>
      </c>
      <c r="CE32" s="68">
        <f>Worksheet!L27</f>
        <v>0</v>
      </c>
      <c r="CF32" s="68">
        <f>Worksheet!M27</f>
        <v>0</v>
      </c>
      <c r="CG32" s="68">
        <f>Worksheet!N27</f>
        <v>0</v>
      </c>
      <c r="CH32" s="68">
        <f>Worksheet!O27</f>
        <v>0</v>
      </c>
      <c r="CI32" s="68">
        <f>Worksheet!P27</f>
        <v>0</v>
      </c>
      <c r="CJ32" s="154" t="e">
        <f t="shared" ca="1" si="28"/>
        <v>#VALUE!</v>
      </c>
      <c r="CK32" s="154" t="e">
        <f t="shared" ca="1" si="29"/>
        <v>#VALUE!</v>
      </c>
      <c r="CL32" s="154" t="e">
        <f t="shared" ca="1" si="30"/>
        <v>#VALUE!</v>
      </c>
      <c r="CM32" s="154" t="e">
        <f t="shared" ca="1" si="31"/>
        <v>#VALUE!</v>
      </c>
      <c r="CN32" s="154" t="e">
        <f t="shared" ca="1" si="32"/>
        <v>#VALUE!</v>
      </c>
      <c r="CO32" s="131" t="e">
        <f t="shared" ca="1" si="44"/>
        <v>#N/A</v>
      </c>
      <c r="CP32" s="103">
        <f>Worksheet!R27</f>
        <v>0</v>
      </c>
      <c r="CQ32" s="58" t="str">
        <f t="shared" si="34"/>
        <v>1</v>
      </c>
      <c r="CR32" s="133" t="e">
        <f t="shared" si="45"/>
        <v>#N/A</v>
      </c>
      <c r="CS32" s="58" t="str">
        <f t="shared" si="36"/>
        <v>Standard1</v>
      </c>
      <c r="CU32" s="112" t="str">
        <f t="shared" ca="1" si="46"/>
        <v>$B$4:$P$1376</v>
      </c>
      <c r="CV32" s="102" t="str">
        <f>VLOOKUP($CS32,$CU$3:CV$8,2,FALSE)</f>
        <v>$I$230:$I$439</v>
      </c>
      <c r="CW32" s="102" t="str">
        <f>VLOOKUP($CS32,$CU$3:CW$8,3,FALSE)</f>
        <v>$I$471:$I$735</v>
      </c>
      <c r="CX32" s="102" t="str">
        <f>VLOOKUP($CS32,$CU$3:CX$8,4,FALSE)</f>
        <v>$I$736:$I$826</v>
      </c>
      <c r="CY32" s="102" t="str">
        <f>VLOOKUP($CS32,$CU$3:CY$8,5,FALSE)</f>
        <v>$I$827:$I$891</v>
      </c>
      <c r="CZ32" s="102" t="str">
        <f>VLOOKUP($CS32,$CU$3:CZ$8,6,FALSE)</f>
        <v>$I$892:$I$960</v>
      </c>
      <c r="DA32" s="102" t="str">
        <f>VLOOKUP($CS32,$CU$3:DA$8,7,FALSE)</f>
        <v>$I$1055:$I$1066</v>
      </c>
      <c r="DB32" s="102" t="str">
        <f>VLOOKUP($CS32,$CU$3:DB$8,8,FALSE)</f>
        <v>$I$1043:$I$1054</v>
      </c>
      <c r="DC32" s="102" t="str">
        <f>VLOOKUP($CS32,$CU$3:DC$8,8,FALSE)</f>
        <v>$I$1043:$I$1054</v>
      </c>
      <c r="DD32" s="102" t="str">
        <f>VLOOKUP($CS32,$CU$3:DD$8,8,FALSE)</f>
        <v>$I$1043:$I$1054</v>
      </c>
      <c r="DE32" s="102" t="str">
        <f>VLOOKUP($CS32,$CU$3:DE$8,8,FALSE)</f>
        <v>$I$1043:$I$1054</v>
      </c>
      <c r="DF32" s="102" t="str">
        <f>VLOOKUP($CS32,$CU$3:DF$8,8,FALSE)</f>
        <v>$I$1043:$I$1054</v>
      </c>
      <c r="DG32" s="58">
        <f>COUNTIF($CV$10:CV32,"&lt;&gt;"&amp;"")</f>
        <v>23</v>
      </c>
      <c r="DI32" s="58" t="str">
        <f t="shared" si="6"/>
        <v/>
      </c>
      <c r="DJ32" s="58" t="e">
        <f t="shared" ca="1" si="7"/>
        <v>#N/A</v>
      </c>
    </row>
    <row r="33" spans="13:114" x14ac:dyDescent="0.25">
      <c r="M33" s="58">
        <f>Worksheet!W28</f>
        <v>0</v>
      </c>
      <c r="N33" s="58">
        <f t="shared" ca="1" si="8"/>
        <v>0</v>
      </c>
      <c r="O33" s="213" t="str">
        <f t="shared" ca="1" si="1"/>
        <v>*</v>
      </c>
      <c r="Q33" s="59" t="e">
        <f t="shared" ca="1" si="39"/>
        <v>#N/A</v>
      </c>
      <c r="R33" s="58" t="str">
        <f>IF(Worksheet!J28=$S$2,$S$2,IF(Worksheet!J28=$S$3,$S$3,$S$1))</f>
        <v>5502A</v>
      </c>
      <c r="S33" s="60" t="str">
        <f t="shared" ca="1" si="10"/>
        <v>*</v>
      </c>
      <c r="T33" s="55" t="e">
        <f t="shared" si="40"/>
        <v>#N/A</v>
      </c>
      <c r="U33" s="62">
        <f>IF(Worksheet!T28="%",ABS(Worksheet!AA28),ABS(Worksheet!V28))</f>
        <v>0</v>
      </c>
      <c r="V33" s="155">
        <f>IF(Worksheet!T28="%",Worksheet!AB28,Worksheet!T28)</f>
        <v>0</v>
      </c>
      <c r="W33" s="61" t="str">
        <f>IF(Worksheet!T28="%","",IF(Worksheet!AA28&lt;&gt;"",Worksheet!AA28,""))</f>
        <v/>
      </c>
      <c r="X33" s="61" t="str">
        <f>IF(Worksheet!T28="%","",IF(Worksheet!AB28&lt;&gt;"",Worksheet!AB28,""))</f>
        <v/>
      </c>
      <c r="Y33" s="63" t="str">
        <f t="shared" si="41"/>
        <v/>
      </c>
      <c r="Z33" s="63" t="str">
        <f t="shared" si="2"/>
        <v>0</v>
      </c>
      <c r="AA33" s="63" t="str">
        <f t="shared" si="42"/>
        <v>DC</v>
      </c>
      <c r="AB33" s="63" t="str">
        <f t="shared" si="3"/>
        <v>DC0</v>
      </c>
      <c r="AC33" s="63" t="str">
        <f>IF(Worksheet!I28&lt;&gt;"",Worksheet!I28,"")</f>
        <v/>
      </c>
      <c r="AD33" s="63" t="str">
        <f t="shared" si="4"/>
        <v/>
      </c>
      <c r="AE33" s="134" t="str">
        <f t="shared" si="14"/>
        <v>DC0</v>
      </c>
      <c r="AF33" s="135" t="e">
        <f>HLOOKUP(AE33,$AH$10:BA33,COUNTIF($AE$7:AE33,"&lt;&gt;"&amp;""),FALSE)</f>
        <v>#N/A</v>
      </c>
      <c r="AG33" s="71" t="e">
        <f t="shared" si="43"/>
        <v>#N/A</v>
      </c>
      <c r="AH33" s="102" t="e">
        <f ca="1">VLOOKUP($AG33,INDIRECT(CONCATENATE($CS33,"!",VLOOKUP($CS33,$AG$3:AH$8,AH$2,FALSE))),1,TRUE)</f>
        <v>#N/A</v>
      </c>
      <c r="AI33" s="102" t="e">
        <f ca="1">VLOOKUP($AG33,INDIRECT(CONCATENATE($CS33,"!",VLOOKUP($CS33,$AG$3:AI$8,AI$2,FALSE))),1,TRUE)</f>
        <v>#N/A</v>
      </c>
      <c r="AJ33" s="102" t="e">
        <f ca="1">VLOOKUP($AG33,INDIRECT(CONCATENATE($CS33,"!",VLOOKUP($CS33,$AG$3:AJ$8,AJ$2,FALSE))),1,TRUE)</f>
        <v>#N/A</v>
      </c>
      <c r="AK33" s="102" t="e">
        <f ca="1">VLOOKUP($AG33,INDIRECT(CONCATENATE($CS33,"!",VLOOKUP($CS33,$AG$3:AK$8,AK$2,FALSE))),1,TRUE)</f>
        <v>#N/A</v>
      </c>
      <c r="AL33" s="102" t="e">
        <f ca="1">VLOOKUP($AG33,INDIRECT(CONCATENATE($CS33,"!",VLOOKUP($CS33,$AG$3:AL$8,AL$2,FALSE))),1,TRUE)</f>
        <v>#N/A</v>
      </c>
      <c r="AM33" s="102" t="e">
        <f ca="1">VLOOKUP($AG33,INDIRECT(CONCATENATE($CS33,"!",VLOOKUP($CS33,$AG$3:AM$8,AM$2,FALSE))),1,TRUE)</f>
        <v>#N/A</v>
      </c>
      <c r="AN33" s="102" t="e">
        <f ca="1">VLOOKUP($AG33,INDIRECT(CONCATENATE($CS33,"!",VLOOKUP($CS33,$AG$3:AN$8,AN$2,FALSE))),1,TRUE)</f>
        <v>#N/A</v>
      </c>
      <c r="AO33" s="102" t="e">
        <f ca="1">VLOOKUP($AG33,INDIRECT(CONCATENATE($CS33,"!",VLOOKUP($CS33,$AG$3:AO$8,AO$2,FALSE))),1,TRUE)</f>
        <v>#N/A</v>
      </c>
      <c r="AP33" s="102" t="e">
        <f ca="1">VLOOKUP($AG33,INDIRECT(CONCATENATE($CS33,"!",VLOOKUP($CS33,$AG$3:AP$8,AP$2,FALSE))),1,TRUE)</f>
        <v>#N/A</v>
      </c>
      <c r="AQ33" s="102" t="e">
        <f ca="1">VLOOKUP($AG33,INDIRECT(CONCATENATE($CS33,"!",VLOOKUP($CS33,$AG$3:AQ$8,AQ$2,FALSE))),1,TRUE)</f>
        <v>#N/A</v>
      </c>
      <c r="AR33" s="102" t="e">
        <f ca="1">VLOOKUP($AG33,INDIRECT(CONCATENATE($CS33,"!",VLOOKUP($CS33,$AG$3:AR$8,AR$2,FALSE))),1,TRUE)</f>
        <v>#N/A</v>
      </c>
      <c r="AS33" s="102" t="e">
        <f ca="1">VLOOKUP($AG33,INDIRECT(CONCATENATE($CS33,"!",VLOOKUP($CS33,$AG$3:AS$8,AS$2,FALSE))),1,TRUE)</f>
        <v>#N/A</v>
      </c>
      <c r="AT33" s="102" t="e">
        <f ca="1">VLOOKUP($AG33,INDIRECT(CONCATENATE($CS33,"!",VLOOKUP($CS33,$AG$3:AT$8,AT$2,FALSE))),1,TRUE)</f>
        <v>#N/A</v>
      </c>
      <c r="AU33" s="102" t="e">
        <f ca="1">VLOOKUP($AG33,INDIRECT(CONCATENATE($CS33,"!",VLOOKUP($CS33,$AG$3:AU$8,AU$2,FALSE))),1,TRUE)</f>
        <v>#N/A</v>
      </c>
      <c r="AV33" s="102" t="e">
        <f ca="1">VLOOKUP($AG33,INDIRECT(CONCATENATE($CS33,"!",VLOOKUP($CS33,$AG$3:AV$8,AV$2,FALSE))),1,TRUE)</f>
        <v>#N/A</v>
      </c>
      <c r="AW33" s="102" t="e">
        <f ca="1">VLOOKUP($AG33,INDIRECT(CONCATENATE($CS33,"!",VLOOKUP($CS33,$AG$3:AW$8,AW$2,FALSE))),1,TRUE)</f>
        <v>#N/A</v>
      </c>
      <c r="AX33" s="102" t="e">
        <f ca="1">VLOOKUP($AG33,INDIRECT(CONCATENATE($CS33,"!",VLOOKUP($CS33,$AG$3:AX$8,AX$2,FALSE))),1,TRUE)</f>
        <v>#N/A</v>
      </c>
      <c r="AY33" s="102" t="e">
        <f ca="1">VLOOKUP($AG33,INDIRECT(CONCATENATE($CS33,"!",VLOOKUP($CS33,$AG$3:AY$8,AY$2,FALSE))),1,TRUE)</f>
        <v>#N/A</v>
      </c>
      <c r="AZ33" s="102" t="e">
        <f ca="1">VLOOKUP($AG33,INDIRECT(CONCATENATE($CS33,"!",VLOOKUP($CS33,$AG$3:AZ$8,AZ$2,FALSE))),1,TRUE)</f>
        <v>#N/A</v>
      </c>
      <c r="BA33" s="102"/>
      <c r="BB33" s="66">
        <f t="shared" si="48"/>
        <v>1</v>
      </c>
      <c r="BC33" s="59">
        <f t="shared" si="48"/>
        <v>1</v>
      </c>
      <c r="BD33" s="59">
        <f t="shared" si="49"/>
        <v>1</v>
      </c>
      <c r="BE33" s="59">
        <f t="shared" si="49"/>
        <v>1</v>
      </c>
      <c r="BF33" s="59">
        <f t="shared" si="18"/>
        <v>1</v>
      </c>
      <c r="BG33" s="59">
        <f t="shared" si="19"/>
        <v>1</v>
      </c>
      <c r="BH33" s="59">
        <f t="shared" si="20"/>
        <v>1</v>
      </c>
      <c r="BI33" s="59">
        <f t="shared" si="47"/>
        <v>1</v>
      </c>
      <c r="BJ33" s="59">
        <f t="shared" si="47"/>
        <v>1</v>
      </c>
      <c r="BK33" s="59">
        <f t="shared" si="47"/>
        <v>1</v>
      </c>
      <c r="BL33" s="59">
        <f t="shared" si="47"/>
        <v>1</v>
      </c>
      <c r="BM33" s="59">
        <f t="shared" si="47"/>
        <v>1</v>
      </c>
      <c r="BN33" s="59">
        <f t="shared" si="47"/>
        <v>1</v>
      </c>
      <c r="BO33" s="59">
        <f t="shared" si="47"/>
        <v>1</v>
      </c>
      <c r="BP33" s="59">
        <f t="shared" si="47"/>
        <v>1</v>
      </c>
      <c r="BQ33" s="59">
        <f t="shared" si="47"/>
        <v>1</v>
      </c>
      <c r="BR33" s="59">
        <f t="shared" si="47"/>
        <v>1</v>
      </c>
      <c r="BS33" s="59">
        <f t="shared" si="21"/>
        <v>1</v>
      </c>
      <c r="BT33" s="59">
        <f t="shared" si="21"/>
        <v>1</v>
      </c>
      <c r="BV33" s="67" t="e">
        <f>HLOOKUP(AE33,$BB$10:BU33,COUNTIF($AE$7:AE33,"&lt;&gt;"&amp;""),FALSE)</f>
        <v>#N/A</v>
      </c>
      <c r="BW33" s="59">
        <f t="shared" si="22"/>
        <v>1</v>
      </c>
      <c r="BX33" s="67" t="str">
        <f t="shared" si="38"/>
        <v/>
      </c>
      <c r="BY33" s="136" t="str">
        <f ca="1">IF(OR(AE33=$BC$10,AE33=$BE$10,AE33=$BL$10,AE33=$BM$10,AE33=$BN$10),VLOOKUP(BX33,INDIRECT(CONCATENATE(CS33,"!",HLOOKUP(AE33,$CV$10:CZ33,DG33,FALSE))),1,TRUE),"")</f>
        <v/>
      </c>
      <c r="BZ33" s="102" t="e">
        <f t="shared" ca="1" si="23"/>
        <v>#N/A</v>
      </c>
      <c r="CA33" s="102" t="e">
        <f t="shared" ca="1" si="24"/>
        <v>#N/A</v>
      </c>
      <c r="CB33" s="102" t="e">
        <f t="shared" ca="1" si="25"/>
        <v>#N/A</v>
      </c>
      <c r="CC33" s="102" t="e">
        <f t="shared" ca="1" si="26"/>
        <v>#N/A</v>
      </c>
      <c r="CD33" s="102" t="e">
        <f t="shared" ca="1" si="27"/>
        <v>#VALUE!</v>
      </c>
      <c r="CE33" s="68">
        <f>Worksheet!L28</f>
        <v>0</v>
      </c>
      <c r="CF33" s="68">
        <f>Worksheet!M28</f>
        <v>0</v>
      </c>
      <c r="CG33" s="68">
        <f>Worksheet!N28</f>
        <v>0</v>
      </c>
      <c r="CH33" s="68">
        <f>Worksheet!O28</f>
        <v>0</v>
      </c>
      <c r="CI33" s="68">
        <f>Worksheet!P28</f>
        <v>0</v>
      </c>
      <c r="CJ33" s="154" t="e">
        <f t="shared" ca="1" si="28"/>
        <v>#VALUE!</v>
      </c>
      <c r="CK33" s="154" t="e">
        <f t="shared" ca="1" si="29"/>
        <v>#VALUE!</v>
      </c>
      <c r="CL33" s="154" t="e">
        <f t="shared" ca="1" si="30"/>
        <v>#VALUE!</v>
      </c>
      <c r="CM33" s="154" t="e">
        <f t="shared" ca="1" si="31"/>
        <v>#VALUE!</v>
      </c>
      <c r="CN33" s="154" t="e">
        <f t="shared" ca="1" si="32"/>
        <v>#VALUE!</v>
      </c>
      <c r="CO33" s="131" t="e">
        <f t="shared" ca="1" si="44"/>
        <v>#N/A</v>
      </c>
      <c r="CP33" s="103">
        <f>Worksheet!R28</f>
        <v>0</v>
      </c>
      <c r="CQ33" s="58" t="str">
        <f t="shared" si="34"/>
        <v>1</v>
      </c>
      <c r="CR33" s="133" t="e">
        <f t="shared" si="45"/>
        <v>#N/A</v>
      </c>
      <c r="CS33" s="58" t="str">
        <f t="shared" si="36"/>
        <v>Standard1</v>
      </c>
      <c r="CU33" s="112" t="str">
        <f t="shared" ca="1" si="46"/>
        <v>$B$4:$P$1376</v>
      </c>
      <c r="CV33" s="102" t="str">
        <f>VLOOKUP($CS33,$CU$3:CV$8,2,FALSE)</f>
        <v>$I$230:$I$439</v>
      </c>
      <c r="CW33" s="102" t="str">
        <f>VLOOKUP($CS33,$CU$3:CW$8,3,FALSE)</f>
        <v>$I$471:$I$735</v>
      </c>
      <c r="CX33" s="102" t="str">
        <f>VLOOKUP($CS33,$CU$3:CX$8,4,FALSE)</f>
        <v>$I$736:$I$826</v>
      </c>
      <c r="CY33" s="102" t="str">
        <f>VLOOKUP($CS33,$CU$3:CY$8,5,FALSE)</f>
        <v>$I$827:$I$891</v>
      </c>
      <c r="CZ33" s="102" t="str">
        <f>VLOOKUP($CS33,$CU$3:CZ$8,6,FALSE)</f>
        <v>$I$892:$I$960</v>
      </c>
      <c r="DA33" s="102" t="str">
        <f>VLOOKUP($CS33,$CU$3:DA$8,7,FALSE)</f>
        <v>$I$1055:$I$1066</v>
      </c>
      <c r="DB33" s="102" t="str">
        <f>VLOOKUP($CS33,$CU$3:DB$8,8,FALSE)</f>
        <v>$I$1043:$I$1054</v>
      </c>
      <c r="DC33" s="102" t="str">
        <f>VLOOKUP($CS33,$CU$3:DC$8,8,FALSE)</f>
        <v>$I$1043:$I$1054</v>
      </c>
      <c r="DD33" s="102" t="str">
        <f>VLOOKUP($CS33,$CU$3:DD$8,8,FALSE)</f>
        <v>$I$1043:$I$1054</v>
      </c>
      <c r="DE33" s="102" t="str">
        <f>VLOOKUP($CS33,$CU$3:DE$8,8,FALSE)</f>
        <v>$I$1043:$I$1054</v>
      </c>
      <c r="DF33" s="102" t="str">
        <f>VLOOKUP($CS33,$CU$3:DF$8,8,FALSE)</f>
        <v>$I$1043:$I$1054</v>
      </c>
      <c r="DG33" s="58">
        <f>COUNTIF($CV$10:CV33,"&lt;&gt;"&amp;"")</f>
        <v>24</v>
      </c>
      <c r="DI33" s="58" t="str">
        <f t="shared" si="6"/>
        <v/>
      </c>
      <c r="DJ33" s="58" t="e">
        <f t="shared" ca="1" si="7"/>
        <v>#N/A</v>
      </c>
    </row>
    <row r="34" spans="13:114" x14ac:dyDescent="0.25">
      <c r="M34" s="58">
        <f>Worksheet!W29</f>
        <v>0</v>
      </c>
      <c r="N34" s="58">
        <f t="shared" ca="1" si="8"/>
        <v>0</v>
      </c>
      <c r="O34" s="213" t="str">
        <f t="shared" ca="1" si="1"/>
        <v>*</v>
      </c>
      <c r="Q34" s="59" t="e">
        <f t="shared" ca="1" si="39"/>
        <v>#N/A</v>
      </c>
      <c r="R34" s="58" t="str">
        <f>IF(Worksheet!J29=$S$2,$S$2,IF(Worksheet!J29=$S$3,$S$3,$S$1))</f>
        <v>5502A</v>
      </c>
      <c r="S34" s="60" t="str">
        <f t="shared" ca="1" si="10"/>
        <v>*</v>
      </c>
      <c r="T34" s="55" t="e">
        <f t="shared" si="40"/>
        <v>#N/A</v>
      </c>
      <c r="U34" s="62">
        <f>IF(Worksheet!T29="%",ABS(Worksheet!AA29),ABS(Worksheet!V29))</f>
        <v>0</v>
      </c>
      <c r="V34" s="155">
        <f>IF(Worksheet!T29="%",Worksheet!AB29,Worksheet!T29)</f>
        <v>0</v>
      </c>
      <c r="W34" s="61" t="str">
        <f>IF(Worksheet!T29="%","",IF(Worksheet!AA29&lt;&gt;"",Worksheet!AA29,""))</f>
        <v/>
      </c>
      <c r="X34" s="61" t="str">
        <f>IF(Worksheet!T29="%","",IF(Worksheet!AB29&lt;&gt;"",Worksheet!AB29,""))</f>
        <v/>
      </c>
      <c r="Y34" s="63" t="str">
        <f t="shared" si="41"/>
        <v/>
      </c>
      <c r="Z34" s="63" t="str">
        <f t="shared" si="2"/>
        <v>0</v>
      </c>
      <c r="AA34" s="63" t="str">
        <f t="shared" si="42"/>
        <v>DC</v>
      </c>
      <c r="AB34" s="63" t="str">
        <f t="shared" si="3"/>
        <v>DC0</v>
      </c>
      <c r="AC34" s="63" t="str">
        <f>IF(Worksheet!I29&lt;&gt;"",Worksheet!I29,"")</f>
        <v/>
      </c>
      <c r="AD34" s="63" t="str">
        <f t="shared" si="4"/>
        <v/>
      </c>
      <c r="AE34" s="134" t="str">
        <f t="shared" si="14"/>
        <v>DC0</v>
      </c>
      <c r="AF34" s="135" t="e">
        <f>HLOOKUP(AE34,$AH$10:BA34,COUNTIF($AE$7:AE34,"&lt;&gt;"&amp;""),FALSE)</f>
        <v>#N/A</v>
      </c>
      <c r="AG34" s="71" t="e">
        <f t="shared" si="43"/>
        <v>#N/A</v>
      </c>
      <c r="AH34" s="102" t="e">
        <f ca="1">VLOOKUP($AG34,INDIRECT(CONCATENATE($CS34,"!",VLOOKUP($CS34,$AG$3:AH$8,AH$2,FALSE))),1,TRUE)</f>
        <v>#N/A</v>
      </c>
      <c r="AI34" s="102" t="e">
        <f ca="1">VLOOKUP($AG34,INDIRECT(CONCATENATE($CS34,"!",VLOOKUP($CS34,$AG$3:AI$8,AI$2,FALSE))),1,TRUE)</f>
        <v>#N/A</v>
      </c>
      <c r="AJ34" s="102" t="e">
        <f ca="1">VLOOKUP($AG34,INDIRECT(CONCATENATE($CS34,"!",VLOOKUP($CS34,$AG$3:AJ$8,AJ$2,FALSE))),1,TRUE)</f>
        <v>#N/A</v>
      </c>
      <c r="AK34" s="102" t="e">
        <f ca="1">VLOOKUP($AG34,INDIRECT(CONCATENATE($CS34,"!",VLOOKUP($CS34,$AG$3:AK$8,AK$2,FALSE))),1,TRUE)</f>
        <v>#N/A</v>
      </c>
      <c r="AL34" s="102" t="e">
        <f ca="1">VLOOKUP($AG34,INDIRECT(CONCATENATE($CS34,"!",VLOOKUP($CS34,$AG$3:AL$8,AL$2,FALSE))),1,TRUE)</f>
        <v>#N/A</v>
      </c>
      <c r="AM34" s="102" t="e">
        <f ca="1">VLOOKUP($AG34,INDIRECT(CONCATENATE($CS34,"!",VLOOKUP($CS34,$AG$3:AM$8,AM$2,FALSE))),1,TRUE)</f>
        <v>#N/A</v>
      </c>
      <c r="AN34" s="102" t="e">
        <f ca="1">VLOOKUP($AG34,INDIRECT(CONCATENATE($CS34,"!",VLOOKUP($CS34,$AG$3:AN$8,AN$2,FALSE))),1,TRUE)</f>
        <v>#N/A</v>
      </c>
      <c r="AO34" s="102" t="e">
        <f ca="1">VLOOKUP($AG34,INDIRECT(CONCATENATE($CS34,"!",VLOOKUP($CS34,$AG$3:AO$8,AO$2,FALSE))),1,TRUE)</f>
        <v>#N/A</v>
      </c>
      <c r="AP34" s="102" t="e">
        <f ca="1">VLOOKUP($AG34,INDIRECT(CONCATENATE($CS34,"!",VLOOKUP($CS34,$AG$3:AP$8,AP$2,FALSE))),1,TRUE)</f>
        <v>#N/A</v>
      </c>
      <c r="AQ34" s="102" t="e">
        <f ca="1">VLOOKUP($AG34,INDIRECT(CONCATENATE($CS34,"!",VLOOKUP($CS34,$AG$3:AQ$8,AQ$2,FALSE))),1,TRUE)</f>
        <v>#N/A</v>
      </c>
      <c r="AR34" s="102" t="e">
        <f ca="1">VLOOKUP($AG34,INDIRECT(CONCATENATE($CS34,"!",VLOOKUP($CS34,$AG$3:AR$8,AR$2,FALSE))),1,TRUE)</f>
        <v>#N/A</v>
      </c>
      <c r="AS34" s="102" t="e">
        <f ca="1">VLOOKUP($AG34,INDIRECT(CONCATENATE($CS34,"!",VLOOKUP($CS34,$AG$3:AS$8,AS$2,FALSE))),1,TRUE)</f>
        <v>#N/A</v>
      </c>
      <c r="AT34" s="102" t="e">
        <f ca="1">VLOOKUP($AG34,INDIRECT(CONCATENATE($CS34,"!",VLOOKUP($CS34,$AG$3:AT$8,AT$2,FALSE))),1,TRUE)</f>
        <v>#N/A</v>
      </c>
      <c r="AU34" s="102" t="e">
        <f ca="1">VLOOKUP($AG34,INDIRECT(CONCATENATE($CS34,"!",VLOOKUP($CS34,$AG$3:AU$8,AU$2,FALSE))),1,TRUE)</f>
        <v>#N/A</v>
      </c>
      <c r="AV34" s="102" t="e">
        <f ca="1">VLOOKUP($AG34,INDIRECT(CONCATENATE($CS34,"!",VLOOKUP($CS34,$AG$3:AV$8,AV$2,FALSE))),1,TRUE)</f>
        <v>#N/A</v>
      </c>
      <c r="AW34" s="102" t="e">
        <f ca="1">VLOOKUP($AG34,INDIRECT(CONCATENATE($CS34,"!",VLOOKUP($CS34,$AG$3:AW$8,AW$2,FALSE))),1,TRUE)</f>
        <v>#N/A</v>
      </c>
      <c r="AX34" s="102" t="e">
        <f ca="1">VLOOKUP($AG34,INDIRECT(CONCATENATE($CS34,"!",VLOOKUP($CS34,$AG$3:AX$8,AX$2,FALSE))),1,TRUE)</f>
        <v>#N/A</v>
      </c>
      <c r="AY34" s="102" t="e">
        <f ca="1">VLOOKUP($AG34,INDIRECT(CONCATENATE($CS34,"!",VLOOKUP($CS34,$AG$3:AY$8,AY$2,FALSE))),1,TRUE)</f>
        <v>#N/A</v>
      </c>
      <c r="AZ34" s="102" t="e">
        <f ca="1">VLOOKUP($AG34,INDIRECT(CONCATENATE($CS34,"!",VLOOKUP($CS34,$AG$3:AZ$8,AZ$2,FALSE))),1,TRUE)</f>
        <v>#N/A</v>
      </c>
      <c r="BA34" s="102"/>
      <c r="BB34" s="66">
        <f t="shared" si="48"/>
        <v>1</v>
      </c>
      <c r="BC34" s="59">
        <f t="shared" si="48"/>
        <v>1</v>
      </c>
      <c r="BD34" s="59">
        <f t="shared" si="49"/>
        <v>1</v>
      </c>
      <c r="BE34" s="59">
        <f t="shared" si="49"/>
        <v>1</v>
      </c>
      <c r="BF34" s="59">
        <f t="shared" si="18"/>
        <v>1</v>
      </c>
      <c r="BG34" s="59">
        <f t="shared" si="19"/>
        <v>1</v>
      </c>
      <c r="BH34" s="59">
        <f t="shared" si="20"/>
        <v>1</v>
      </c>
      <c r="BI34" s="59">
        <f t="shared" si="47"/>
        <v>1</v>
      </c>
      <c r="BJ34" s="59">
        <f t="shared" si="47"/>
        <v>1</v>
      </c>
      <c r="BK34" s="59">
        <f t="shared" si="47"/>
        <v>1</v>
      </c>
      <c r="BL34" s="59">
        <f t="shared" si="47"/>
        <v>1</v>
      </c>
      <c r="BM34" s="59">
        <f t="shared" si="47"/>
        <v>1</v>
      </c>
      <c r="BN34" s="59">
        <f t="shared" si="47"/>
        <v>1</v>
      </c>
      <c r="BO34" s="59">
        <f t="shared" si="47"/>
        <v>1</v>
      </c>
      <c r="BP34" s="59">
        <f t="shared" si="47"/>
        <v>1</v>
      </c>
      <c r="BQ34" s="59">
        <f t="shared" si="47"/>
        <v>1</v>
      </c>
      <c r="BR34" s="59">
        <f t="shared" si="47"/>
        <v>1</v>
      </c>
      <c r="BS34" s="59">
        <f t="shared" si="21"/>
        <v>1</v>
      </c>
      <c r="BT34" s="59">
        <f t="shared" si="21"/>
        <v>1</v>
      </c>
      <c r="BV34" s="67" t="e">
        <f>HLOOKUP(AE34,$BB$10:BU34,COUNTIF($AE$7:AE34,"&lt;&gt;"&amp;""),FALSE)</f>
        <v>#N/A</v>
      </c>
      <c r="BW34" s="59">
        <f t="shared" si="22"/>
        <v>1</v>
      </c>
      <c r="BX34" s="67" t="str">
        <f t="shared" si="38"/>
        <v/>
      </c>
      <c r="BY34" s="136" t="str">
        <f ca="1">IF(OR(AE34=$BC$10,AE34=$BE$10,AE34=$BL$10,AE34=$BM$10,AE34=$BN$10),VLOOKUP(BX34,INDIRECT(CONCATENATE(CS34,"!",HLOOKUP(AE34,$CV$10:CZ34,DG34,FALSE))),1,TRUE),"")</f>
        <v/>
      </c>
      <c r="BZ34" s="102" t="e">
        <f t="shared" ca="1" si="23"/>
        <v>#N/A</v>
      </c>
      <c r="CA34" s="102" t="e">
        <f t="shared" ca="1" si="24"/>
        <v>#N/A</v>
      </c>
      <c r="CB34" s="102" t="e">
        <f t="shared" ca="1" si="25"/>
        <v>#N/A</v>
      </c>
      <c r="CC34" s="102" t="e">
        <f t="shared" ca="1" si="26"/>
        <v>#N/A</v>
      </c>
      <c r="CD34" s="102" t="e">
        <f t="shared" ca="1" si="27"/>
        <v>#VALUE!</v>
      </c>
      <c r="CE34" s="68">
        <f>Worksheet!L29</f>
        <v>0</v>
      </c>
      <c r="CF34" s="68">
        <f>Worksheet!M29</f>
        <v>0</v>
      </c>
      <c r="CG34" s="68">
        <f>Worksheet!N29</f>
        <v>0</v>
      </c>
      <c r="CH34" s="68">
        <f>Worksheet!O29</f>
        <v>0</v>
      </c>
      <c r="CI34" s="68">
        <f>Worksheet!P29</f>
        <v>0</v>
      </c>
      <c r="CJ34" s="154" t="e">
        <f t="shared" ca="1" si="28"/>
        <v>#VALUE!</v>
      </c>
      <c r="CK34" s="154" t="e">
        <f t="shared" ca="1" si="29"/>
        <v>#VALUE!</v>
      </c>
      <c r="CL34" s="154" t="e">
        <f t="shared" ca="1" si="30"/>
        <v>#VALUE!</v>
      </c>
      <c r="CM34" s="154" t="e">
        <f t="shared" ca="1" si="31"/>
        <v>#VALUE!</v>
      </c>
      <c r="CN34" s="154" t="e">
        <f t="shared" ca="1" si="32"/>
        <v>#VALUE!</v>
      </c>
      <c r="CO34" s="131" t="e">
        <f t="shared" ca="1" si="44"/>
        <v>#N/A</v>
      </c>
      <c r="CP34" s="103">
        <f>Worksheet!R29</f>
        <v>0</v>
      </c>
      <c r="CQ34" s="58" t="str">
        <f t="shared" si="34"/>
        <v>1</v>
      </c>
      <c r="CR34" s="133" t="e">
        <f t="shared" si="45"/>
        <v>#N/A</v>
      </c>
      <c r="CS34" s="58" t="str">
        <f t="shared" si="36"/>
        <v>Standard1</v>
      </c>
      <c r="CU34" s="112" t="str">
        <f t="shared" ca="1" si="46"/>
        <v>$B$4:$P$1376</v>
      </c>
      <c r="CV34" s="102" t="str">
        <f>VLOOKUP($CS34,$CU$3:CV$8,2,FALSE)</f>
        <v>$I$230:$I$439</v>
      </c>
      <c r="CW34" s="102" t="str">
        <f>VLOOKUP($CS34,$CU$3:CW$8,3,FALSE)</f>
        <v>$I$471:$I$735</v>
      </c>
      <c r="CX34" s="102" t="str">
        <f>VLOOKUP($CS34,$CU$3:CX$8,4,FALSE)</f>
        <v>$I$736:$I$826</v>
      </c>
      <c r="CY34" s="102" t="str">
        <f>VLOOKUP($CS34,$CU$3:CY$8,5,FALSE)</f>
        <v>$I$827:$I$891</v>
      </c>
      <c r="CZ34" s="102" t="str">
        <f>VLOOKUP($CS34,$CU$3:CZ$8,6,FALSE)</f>
        <v>$I$892:$I$960</v>
      </c>
      <c r="DA34" s="102" t="str">
        <f>VLOOKUP($CS34,$CU$3:DA$8,7,FALSE)</f>
        <v>$I$1055:$I$1066</v>
      </c>
      <c r="DB34" s="102" t="str">
        <f>VLOOKUP($CS34,$CU$3:DB$8,8,FALSE)</f>
        <v>$I$1043:$I$1054</v>
      </c>
      <c r="DC34" s="102" t="str">
        <f>VLOOKUP($CS34,$CU$3:DC$8,8,FALSE)</f>
        <v>$I$1043:$I$1054</v>
      </c>
      <c r="DD34" s="102" t="str">
        <f>VLOOKUP($CS34,$CU$3:DD$8,8,FALSE)</f>
        <v>$I$1043:$I$1054</v>
      </c>
      <c r="DE34" s="102" t="str">
        <f>VLOOKUP($CS34,$CU$3:DE$8,8,FALSE)</f>
        <v>$I$1043:$I$1054</v>
      </c>
      <c r="DF34" s="102" t="str">
        <f>VLOOKUP($CS34,$CU$3:DF$8,8,FALSE)</f>
        <v>$I$1043:$I$1054</v>
      </c>
      <c r="DG34" s="58">
        <f>COUNTIF($CV$10:CV34,"&lt;&gt;"&amp;"")</f>
        <v>25</v>
      </c>
      <c r="DI34" s="58" t="str">
        <f t="shared" si="6"/>
        <v/>
      </c>
      <c r="DJ34" s="58" t="e">
        <f t="shared" ca="1" si="7"/>
        <v>#N/A</v>
      </c>
    </row>
    <row r="35" spans="13:114" x14ac:dyDescent="0.25">
      <c r="M35" s="58">
        <f>Worksheet!W30</f>
        <v>0</v>
      </c>
      <c r="N35" s="58">
        <f t="shared" ca="1" si="8"/>
        <v>0</v>
      </c>
      <c r="O35" s="213" t="str">
        <f t="shared" ca="1" si="1"/>
        <v>*</v>
      </c>
      <c r="Q35" s="59" t="e">
        <f t="shared" ca="1" si="39"/>
        <v>#N/A</v>
      </c>
      <c r="R35" s="58" t="str">
        <f>IF(Worksheet!J30=$S$2,$S$2,IF(Worksheet!J30=$S$3,$S$3,$S$1))</f>
        <v>5502A</v>
      </c>
      <c r="S35" s="60" t="str">
        <f t="shared" ca="1" si="10"/>
        <v>*</v>
      </c>
      <c r="T35" s="55" t="e">
        <f t="shared" si="40"/>
        <v>#N/A</v>
      </c>
      <c r="U35" s="62">
        <f>IF(Worksheet!T30="%",ABS(Worksheet!AA30),ABS(Worksheet!V30))</f>
        <v>0</v>
      </c>
      <c r="V35" s="155">
        <f>IF(Worksheet!T30="%",Worksheet!AB30,Worksheet!T30)</f>
        <v>0</v>
      </c>
      <c r="W35" s="61" t="str">
        <f>IF(Worksheet!T30="%","",IF(Worksheet!AA30&lt;&gt;"",Worksheet!AA30,""))</f>
        <v/>
      </c>
      <c r="X35" s="61" t="str">
        <f>IF(Worksheet!T30="%","",IF(Worksheet!AB30&lt;&gt;"",Worksheet!AB30,""))</f>
        <v/>
      </c>
      <c r="Y35" s="63" t="str">
        <f t="shared" si="41"/>
        <v/>
      </c>
      <c r="Z35" s="63" t="str">
        <f t="shared" si="2"/>
        <v>0</v>
      </c>
      <c r="AA35" s="63" t="str">
        <f t="shared" si="42"/>
        <v>DC</v>
      </c>
      <c r="AB35" s="63" t="str">
        <f t="shared" si="3"/>
        <v>DC0</v>
      </c>
      <c r="AC35" s="63" t="str">
        <f>IF(Worksheet!I30&lt;&gt;"",Worksheet!I30,"")</f>
        <v/>
      </c>
      <c r="AD35" s="63" t="str">
        <f t="shared" si="4"/>
        <v/>
      </c>
      <c r="AE35" s="134" t="str">
        <f t="shared" si="14"/>
        <v>DC0</v>
      </c>
      <c r="AF35" s="135" t="e">
        <f>HLOOKUP(AE35,$AH$10:BA35,COUNTIF($AE$7:AE35,"&lt;&gt;"&amp;""),FALSE)</f>
        <v>#N/A</v>
      </c>
      <c r="AG35" s="71" t="e">
        <f t="shared" si="43"/>
        <v>#N/A</v>
      </c>
      <c r="AH35" s="102" t="e">
        <f ca="1">VLOOKUP($AG35,INDIRECT(CONCATENATE($CS35,"!",VLOOKUP($CS35,$AG$3:AH$8,AH$2,FALSE))),1,TRUE)</f>
        <v>#N/A</v>
      </c>
      <c r="AI35" s="102" t="e">
        <f ca="1">VLOOKUP($AG35,INDIRECT(CONCATENATE($CS35,"!",VLOOKUP($CS35,$AG$3:AI$8,AI$2,FALSE))),1,TRUE)</f>
        <v>#N/A</v>
      </c>
      <c r="AJ35" s="102" t="e">
        <f ca="1">VLOOKUP($AG35,INDIRECT(CONCATENATE($CS35,"!",VLOOKUP($CS35,$AG$3:AJ$8,AJ$2,FALSE))),1,TRUE)</f>
        <v>#N/A</v>
      </c>
      <c r="AK35" s="102" t="e">
        <f ca="1">VLOOKUP($AG35,INDIRECT(CONCATENATE($CS35,"!",VLOOKUP($CS35,$AG$3:AK$8,AK$2,FALSE))),1,TRUE)</f>
        <v>#N/A</v>
      </c>
      <c r="AL35" s="102" t="e">
        <f ca="1">VLOOKUP($AG35,INDIRECT(CONCATENATE($CS35,"!",VLOOKUP($CS35,$AG$3:AL$8,AL$2,FALSE))),1,TRUE)</f>
        <v>#N/A</v>
      </c>
      <c r="AM35" s="102" t="e">
        <f ca="1">VLOOKUP($AG35,INDIRECT(CONCATENATE($CS35,"!",VLOOKUP($CS35,$AG$3:AM$8,AM$2,FALSE))),1,TRUE)</f>
        <v>#N/A</v>
      </c>
      <c r="AN35" s="102" t="e">
        <f ca="1">VLOOKUP($AG35,INDIRECT(CONCATENATE($CS35,"!",VLOOKUP($CS35,$AG$3:AN$8,AN$2,FALSE))),1,TRUE)</f>
        <v>#N/A</v>
      </c>
      <c r="AO35" s="102" t="e">
        <f ca="1">VLOOKUP($AG35,INDIRECT(CONCATENATE($CS35,"!",VLOOKUP($CS35,$AG$3:AO$8,AO$2,FALSE))),1,TRUE)</f>
        <v>#N/A</v>
      </c>
      <c r="AP35" s="102" t="e">
        <f ca="1">VLOOKUP($AG35,INDIRECT(CONCATENATE($CS35,"!",VLOOKUP($CS35,$AG$3:AP$8,AP$2,FALSE))),1,TRUE)</f>
        <v>#N/A</v>
      </c>
      <c r="AQ35" s="102" t="e">
        <f ca="1">VLOOKUP($AG35,INDIRECT(CONCATENATE($CS35,"!",VLOOKUP($CS35,$AG$3:AQ$8,AQ$2,FALSE))),1,TRUE)</f>
        <v>#N/A</v>
      </c>
      <c r="AR35" s="102" t="e">
        <f ca="1">VLOOKUP($AG35,INDIRECT(CONCATENATE($CS35,"!",VLOOKUP($CS35,$AG$3:AR$8,AR$2,FALSE))),1,TRUE)</f>
        <v>#N/A</v>
      </c>
      <c r="AS35" s="102" t="e">
        <f ca="1">VLOOKUP($AG35,INDIRECT(CONCATENATE($CS35,"!",VLOOKUP($CS35,$AG$3:AS$8,AS$2,FALSE))),1,TRUE)</f>
        <v>#N/A</v>
      </c>
      <c r="AT35" s="102" t="e">
        <f ca="1">VLOOKUP($AG35,INDIRECT(CONCATENATE($CS35,"!",VLOOKUP($CS35,$AG$3:AT$8,AT$2,FALSE))),1,TRUE)</f>
        <v>#N/A</v>
      </c>
      <c r="AU35" s="102" t="e">
        <f ca="1">VLOOKUP($AG35,INDIRECT(CONCATENATE($CS35,"!",VLOOKUP($CS35,$AG$3:AU$8,AU$2,FALSE))),1,TRUE)</f>
        <v>#N/A</v>
      </c>
      <c r="AV35" s="102" t="e">
        <f ca="1">VLOOKUP($AG35,INDIRECT(CONCATENATE($CS35,"!",VLOOKUP($CS35,$AG$3:AV$8,AV$2,FALSE))),1,TRUE)</f>
        <v>#N/A</v>
      </c>
      <c r="AW35" s="102" t="e">
        <f ca="1">VLOOKUP($AG35,INDIRECT(CONCATENATE($CS35,"!",VLOOKUP($CS35,$AG$3:AW$8,AW$2,FALSE))),1,TRUE)</f>
        <v>#N/A</v>
      </c>
      <c r="AX35" s="102" t="e">
        <f ca="1">VLOOKUP($AG35,INDIRECT(CONCATENATE($CS35,"!",VLOOKUP($CS35,$AG$3:AX$8,AX$2,FALSE))),1,TRUE)</f>
        <v>#N/A</v>
      </c>
      <c r="AY35" s="102" t="e">
        <f ca="1">VLOOKUP($AG35,INDIRECT(CONCATENATE($CS35,"!",VLOOKUP($CS35,$AG$3:AY$8,AY$2,FALSE))),1,TRUE)</f>
        <v>#N/A</v>
      </c>
      <c r="AZ35" s="102" t="e">
        <f ca="1">VLOOKUP($AG35,INDIRECT(CONCATENATE($CS35,"!",VLOOKUP($CS35,$AG$3:AZ$8,AZ$2,FALSE))),1,TRUE)</f>
        <v>#N/A</v>
      </c>
      <c r="BA35" s="102"/>
      <c r="BB35" s="66">
        <f t="shared" si="48"/>
        <v>1</v>
      </c>
      <c r="BC35" s="59">
        <f t="shared" si="48"/>
        <v>1</v>
      </c>
      <c r="BD35" s="59">
        <f t="shared" si="49"/>
        <v>1</v>
      </c>
      <c r="BE35" s="59">
        <f t="shared" si="49"/>
        <v>1</v>
      </c>
      <c r="BF35" s="59">
        <f t="shared" si="18"/>
        <v>1</v>
      </c>
      <c r="BG35" s="59">
        <f t="shared" si="19"/>
        <v>1</v>
      </c>
      <c r="BH35" s="59">
        <f t="shared" si="20"/>
        <v>1</v>
      </c>
      <c r="BI35" s="59">
        <f t="shared" si="47"/>
        <v>1</v>
      </c>
      <c r="BJ35" s="59">
        <f t="shared" si="47"/>
        <v>1</v>
      </c>
      <c r="BK35" s="59">
        <f t="shared" si="47"/>
        <v>1</v>
      </c>
      <c r="BL35" s="59">
        <f t="shared" si="47"/>
        <v>1</v>
      </c>
      <c r="BM35" s="59">
        <f t="shared" si="47"/>
        <v>1</v>
      </c>
      <c r="BN35" s="59">
        <f t="shared" si="47"/>
        <v>1</v>
      </c>
      <c r="BO35" s="59">
        <f t="shared" si="47"/>
        <v>1</v>
      </c>
      <c r="BP35" s="59">
        <f t="shared" si="47"/>
        <v>1</v>
      </c>
      <c r="BQ35" s="59">
        <f t="shared" si="47"/>
        <v>1</v>
      </c>
      <c r="BR35" s="59">
        <f t="shared" si="47"/>
        <v>1</v>
      </c>
      <c r="BS35" s="59">
        <f t="shared" si="21"/>
        <v>1</v>
      </c>
      <c r="BT35" s="59">
        <f t="shared" si="21"/>
        <v>1</v>
      </c>
      <c r="BV35" s="67" t="e">
        <f>HLOOKUP(AE35,$BB$10:BU35,COUNTIF($AE$7:AE35,"&lt;&gt;"&amp;""),FALSE)</f>
        <v>#N/A</v>
      </c>
      <c r="BW35" s="59">
        <f t="shared" si="22"/>
        <v>1</v>
      </c>
      <c r="BX35" s="67" t="str">
        <f t="shared" si="38"/>
        <v/>
      </c>
      <c r="BY35" s="136" t="str">
        <f ca="1">IF(OR(AE35=$BC$10,AE35=$BE$10,AE35=$BL$10,AE35=$BM$10,AE35=$BN$10),VLOOKUP(BX35,INDIRECT(CONCATENATE(CS35,"!",HLOOKUP(AE35,$CV$10:CZ35,DG35,FALSE))),1,TRUE),"")</f>
        <v/>
      </c>
      <c r="BZ35" s="102" t="e">
        <f t="shared" ca="1" si="23"/>
        <v>#N/A</v>
      </c>
      <c r="CA35" s="102" t="e">
        <f t="shared" ca="1" si="24"/>
        <v>#N/A</v>
      </c>
      <c r="CB35" s="102" t="e">
        <f t="shared" ca="1" si="25"/>
        <v>#N/A</v>
      </c>
      <c r="CC35" s="102" t="e">
        <f t="shared" ca="1" si="26"/>
        <v>#N/A</v>
      </c>
      <c r="CD35" s="102" t="e">
        <f t="shared" ca="1" si="27"/>
        <v>#VALUE!</v>
      </c>
      <c r="CE35" s="68">
        <f>Worksheet!L30</f>
        <v>0</v>
      </c>
      <c r="CF35" s="68">
        <f>Worksheet!M30</f>
        <v>0</v>
      </c>
      <c r="CG35" s="68">
        <f>Worksheet!N30</f>
        <v>0</v>
      </c>
      <c r="CH35" s="68">
        <f>Worksheet!O30</f>
        <v>0</v>
      </c>
      <c r="CI35" s="68">
        <f>Worksheet!P30</f>
        <v>0</v>
      </c>
      <c r="CJ35" s="154" t="e">
        <f t="shared" ca="1" si="28"/>
        <v>#VALUE!</v>
      </c>
      <c r="CK35" s="154" t="e">
        <f t="shared" ca="1" si="29"/>
        <v>#VALUE!</v>
      </c>
      <c r="CL35" s="154" t="e">
        <f t="shared" ca="1" si="30"/>
        <v>#VALUE!</v>
      </c>
      <c r="CM35" s="154" t="e">
        <f t="shared" ca="1" si="31"/>
        <v>#VALUE!</v>
      </c>
      <c r="CN35" s="154" t="e">
        <f t="shared" ca="1" si="32"/>
        <v>#VALUE!</v>
      </c>
      <c r="CO35" s="131" t="e">
        <f t="shared" ca="1" si="44"/>
        <v>#N/A</v>
      </c>
      <c r="CP35" s="103">
        <f>Worksheet!R30</f>
        <v>0</v>
      </c>
      <c r="CQ35" s="58" t="str">
        <f t="shared" si="34"/>
        <v>1</v>
      </c>
      <c r="CR35" s="133" t="e">
        <f t="shared" si="45"/>
        <v>#N/A</v>
      </c>
      <c r="CS35" s="58" t="str">
        <f t="shared" si="36"/>
        <v>Standard1</v>
      </c>
      <c r="CU35" s="112" t="str">
        <f t="shared" ca="1" si="46"/>
        <v>$B$4:$P$1376</v>
      </c>
      <c r="CV35" s="102" t="str">
        <f>VLOOKUP($CS35,$CU$3:CV$8,2,FALSE)</f>
        <v>$I$230:$I$439</v>
      </c>
      <c r="CW35" s="102" t="str">
        <f>VLOOKUP($CS35,$CU$3:CW$8,3,FALSE)</f>
        <v>$I$471:$I$735</v>
      </c>
      <c r="CX35" s="102" t="str">
        <f>VLOOKUP($CS35,$CU$3:CX$8,4,FALSE)</f>
        <v>$I$736:$I$826</v>
      </c>
      <c r="CY35" s="102" t="str">
        <f>VLOOKUP($CS35,$CU$3:CY$8,5,FALSE)</f>
        <v>$I$827:$I$891</v>
      </c>
      <c r="CZ35" s="102" t="str">
        <f>VLOOKUP($CS35,$CU$3:CZ$8,6,FALSE)</f>
        <v>$I$892:$I$960</v>
      </c>
      <c r="DA35" s="102" t="str">
        <f>VLOOKUP($CS35,$CU$3:DA$8,7,FALSE)</f>
        <v>$I$1055:$I$1066</v>
      </c>
      <c r="DB35" s="102" t="str">
        <f>VLOOKUP($CS35,$CU$3:DB$8,8,FALSE)</f>
        <v>$I$1043:$I$1054</v>
      </c>
      <c r="DC35" s="102" t="str">
        <f>VLOOKUP($CS35,$CU$3:DC$8,8,FALSE)</f>
        <v>$I$1043:$I$1054</v>
      </c>
      <c r="DD35" s="102" t="str">
        <f>VLOOKUP($CS35,$CU$3:DD$8,8,FALSE)</f>
        <v>$I$1043:$I$1054</v>
      </c>
      <c r="DE35" s="102" t="str">
        <f>VLOOKUP($CS35,$CU$3:DE$8,8,FALSE)</f>
        <v>$I$1043:$I$1054</v>
      </c>
      <c r="DF35" s="102" t="str">
        <f>VLOOKUP($CS35,$CU$3:DF$8,8,FALSE)</f>
        <v>$I$1043:$I$1054</v>
      </c>
      <c r="DG35" s="58">
        <f>COUNTIF($CV$10:CV35,"&lt;&gt;"&amp;"")</f>
        <v>26</v>
      </c>
      <c r="DI35" s="58" t="str">
        <f t="shared" si="6"/>
        <v/>
      </c>
      <c r="DJ35" s="58" t="e">
        <f t="shared" ca="1" si="7"/>
        <v>#N/A</v>
      </c>
    </row>
    <row r="36" spans="13:114" x14ac:dyDescent="0.25">
      <c r="M36" s="58">
        <f>Worksheet!W31</f>
        <v>0</v>
      </c>
      <c r="N36" s="58">
        <f t="shared" ca="1" si="8"/>
        <v>0</v>
      </c>
      <c r="O36" s="213" t="str">
        <f t="shared" ca="1" si="1"/>
        <v>*</v>
      </c>
      <c r="Q36" s="59" t="e">
        <f t="shared" ca="1" si="39"/>
        <v>#N/A</v>
      </c>
      <c r="R36" s="58" t="str">
        <f>IF(Worksheet!J31=$S$2,$S$2,IF(Worksheet!J31=$S$3,$S$3,$S$1))</f>
        <v>5502A</v>
      </c>
      <c r="S36" s="60" t="str">
        <f t="shared" ca="1" si="10"/>
        <v>*</v>
      </c>
      <c r="T36" s="55" t="e">
        <f t="shared" si="40"/>
        <v>#N/A</v>
      </c>
      <c r="U36" s="62">
        <f>IF(Worksheet!T31="%",ABS(Worksheet!AA31),ABS(Worksheet!V31))</f>
        <v>0</v>
      </c>
      <c r="V36" s="155">
        <f>IF(Worksheet!T31="%",Worksheet!AB31,Worksheet!T31)</f>
        <v>0</v>
      </c>
      <c r="W36" s="61" t="str">
        <f>IF(Worksheet!T31="%","",IF(Worksheet!AA31&lt;&gt;"",Worksheet!AA31,""))</f>
        <v/>
      </c>
      <c r="X36" s="61" t="str">
        <f>IF(Worksheet!T31="%","",IF(Worksheet!AB31&lt;&gt;"",Worksheet!AB31,""))</f>
        <v/>
      </c>
      <c r="Y36" s="63" t="str">
        <f t="shared" si="41"/>
        <v/>
      </c>
      <c r="Z36" s="63" t="str">
        <f t="shared" si="2"/>
        <v>0</v>
      </c>
      <c r="AA36" s="63" t="str">
        <f t="shared" si="42"/>
        <v>DC</v>
      </c>
      <c r="AB36" s="63" t="str">
        <f t="shared" si="3"/>
        <v>DC0</v>
      </c>
      <c r="AC36" s="63" t="str">
        <f>IF(Worksheet!I31&lt;&gt;"",Worksheet!I31,"")</f>
        <v/>
      </c>
      <c r="AD36" s="63" t="str">
        <f t="shared" si="4"/>
        <v/>
      </c>
      <c r="AE36" s="134" t="str">
        <f t="shared" si="14"/>
        <v>DC0</v>
      </c>
      <c r="AF36" s="135" t="e">
        <f>HLOOKUP(AE36,$AH$10:BA36,COUNTIF($AE$7:AE36,"&lt;&gt;"&amp;""),FALSE)</f>
        <v>#N/A</v>
      </c>
      <c r="AG36" s="71" t="e">
        <f t="shared" si="43"/>
        <v>#N/A</v>
      </c>
      <c r="AH36" s="102" t="e">
        <f ca="1">VLOOKUP($AG36,INDIRECT(CONCATENATE($CS36,"!",VLOOKUP($CS36,$AG$3:AH$8,AH$2,FALSE))),1,TRUE)</f>
        <v>#N/A</v>
      </c>
      <c r="AI36" s="102" t="e">
        <f ca="1">VLOOKUP($AG36,INDIRECT(CONCATENATE($CS36,"!",VLOOKUP($CS36,$AG$3:AI$8,AI$2,FALSE))),1,TRUE)</f>
        <v>#N/A</v>
      </c>
      <c r="AJ36" s="102" t="e">
        <f ca="1">VLOOKUP($AG36,INDIRECT(CONCATENATE($CS36,"!",VLOOKUP($CS36,$AG$3:AJ$8,AJ$2,FALSE))),1,TRUE)</f>
        <v>#N/A</v>
      </c>
      <c r="AK36" s="102" t="e">
        <f ca="1">VLOOKUP($AG36,INDIRECT(CONCATENATE($CS36,"!",VLOOKUP($CS36,$AG$3:AK$8,AK$2,FALSE))),1,TRUE)</f>
        <v>#N/A</v>
      </c>
      <c r="AL36" s="102" t="e">
        <f ca="1">VLOOKUP($AG36,INDIRECT(CONCATENATE($CS36,"!",VLOOKUP($CS36,$AG$3:AL$8,AL$2,FALSE))),1,TRUE)</f>
        <v>#N/A</v>
      </c>
      <c r="AM36" s="102" t="e">
        <f ca="1">VLOOKUP($AG36,INDIRECT(CONCATENATE($CS36,"!",VLOOKUP($CS36,$AG$3:AM$8,AM$2,FALSE))),1,TRUE)</f>
        <v>#N/A</v>
      </c>
      <c r="AN36" s="102" t="e">
        <f ca="1">VLOOKUP($AG36,INDIRECT(CONCATENATE($CS36,"!",VLOOKUP($CS36,$AG$3:AN$8,AN$2,FALSE))),1,TRUE)</f>
        <v>#N/A</v>
      </c>
      <c r="AO36" s="102" t="e">
        <f ca="1">VLOOKUP($AG36,INDIRECT(CONCATENATE($CS36,"!",VLOOKUP($CS36,$AG$3:AO$8,AO$2,FALSE))),1,TRUE)</f>
        <v>#N/A</v>
      </c>
      <c r="AP36" s="102" t="e">
        <f ca="1">VLOOKUP($AG36,INDIRECT(CONCATENATE($CS36,"!",VLOOKUP($CS36,$AG$3:AP$8,AP$2,FALSE))),1,TRUE)</f>
        <v>#N/A</v>
      </c>
      <c r="AQ36" s="102" t="e">
        <f ca="1">VLOOKUP($AG36,INDIRECT(CONCATENATE($CS36,"!",VLOOKUP($CS36,$AG$3:AQ$8,AQ$2,FALSE))),1,TRUE)</f>
        <v>#N/A</v>
      </c>
      <c r="AR36" s="102" t="e">
        <f ca="1">VLOOKUP($AG36,INDIRECT(CONCATENATE($CS36,"!",VLOOKUP($CS36,$AG$3:AR$8,AR$2,FALSE))),1,TRUE)</f>
        <v>#N/A</v>
      </c>
      <c r="AS36" s="102" t="e">
        <f ca="1">VLOOKUP($AG36,INDIRECT(CONCATENATE($CS36,"!",VLOOKUP($CS36,$AG$3:AS$8,AS$2,FALSE))),1,TRUE)</f>
        <v>#N/A</v>
      </c>
      <c r="AT36" s="102" t="e">
        <f ca="1">VLOOKUP($AG36,INDIRECT(CONCATENATE($CS36,"!",VLOOKUP($CS36,$AG$3:AT$8,AT$2,FALSE))),1,TRUE)</f>
        <v>#N/A</v>
      </c>
      <c r="AU36" s="102" t="e">
        <f ca="1">VLOOKUP($AG36,INDIRECT(CONCATENATE($CS36,"!",VLOOKUP($CS36,$AG$3:AU$8,AU$2,FALSE))),1,TRUE)</f>
        <v>#N/A</v>
      </c>
      <c r="AV36" s="102" t="e">
        <f ca="1">VLOOKUP($AG36,INDIRECT(CONCATENATE($CS36,"!",VLOOKUP($CS36,$AG$3:AV$8,AV$2,FALSE))),1,TRUE)</f>
        <v>#N/A</v>
      </c>
      <c r="AW36" s="102" t="e">
        <f ca="1">VLOOKUP($AG36,INDIRECT(CONCATENATE($CS36,"!",VLOOKUP($CS36,$AG$3:AW$8,AW$2,FALSE))),1,TRUE)</f>
        <v>#N/A</v>
      </c>
      <c r="AX36" s="102" t="e">
        <f ca="1">VLOOKUP($AG36,INDIRECT(CONCATENATE($CS36,"!",VLOOKUP($CS36,$AG$3:AX$8,AX$2,FALSE))),1,TRUE)</f>
        <v>#N/A</v>
      </c>
      <c r="AY36" s="102" t="e">
        <f ca="1">VLOOKUP($AG36,INDIRECT(CONCATENATE($CS36,"!",VLOOKUP($CS36,$AG$3:AY$8,AY$2,FALSE))),1,TRUE)</f>
        <v>#N/A</v>
      </c>
      <c r="AZ36" s="102" t="e">
        <f ca="1">VLOOKUP($AG36,INDIRECT(CONCATENATE($CS36,"!",VLOOKUP($CS36,$AG$3:AZ$8,AZ$2,FALSE))),1,TRUE)</f>
        <v>#N/A</v>
      </c>
      <c r="BA36" s="102"/>
      <c r="BB36" s="66">
        <f t="shared" si="48"/>
        <v>1</v>
      </c>
      <c r="BC36" s="59">
        <f t="shared" si="48"/>
        <v>1</v>
      </c>
      <c r="BD36" s="59">
        <f t="shared" si="49"/>
        <v>1</v>
      </c>
      <c r="BE36" s="59">
        <f t="shared" si="49"/>
        <v>1</v>
      </c>
      <c r="BF36" s="59">
        <f t="shared" si="18"/>
        <v>1</v>
      </c>
      <c r="BG36" s="59">
        <f t="shared" si="19"/>
        <v>1</v>
      </c>
      <c r="BH36" s="59">
        <f t="shared" si="20"/>
        <v>1</v>
      </c>
      <c r="BI36" s="59">
        <f t="shared" si="47"/>
        <v>1</v>
      </c>
      <c r="BJ36" s="59">
        <f t="shared" si="47"/>
        <v>1</v>
      </c>
      <c r="BK36" s="59">
        <f t="shared" si="47"/>
        <v>1</v>
      </c>
      <c r="BL36" s="59">
        <f t="shared" si="47"/>
        <v>1</v>
      </c>
      <c r="BM36" s="59">
        <f t="shared" si="47"/>
        <v>1</v>
      </c>
      <c r="BN36" s="59">
        <f t="shared" si="47"/>
        <v>1</v>
      </c>
      <c r="BO36" s="59">
        <f t="shared" si="47"/>
        <v>1</v>
      </c>
      <c r="BP36" s="59">
        <f t="shared" si="47"/>
        <v>1</v>
      </c>
      <c r="BQ36" s="59">
        <f t="shared" si="47"/>
        <v>1</v>
      </c>
      <c r="BR36" s="59">
        <f t="shared" si="47"/>
        <v>1</v>
      </c>
      <c r="BS36" s="59">
        <f t="shared" si="21"/>
        <v>1</v>
      </c>
      <c r="BT36" s="59">
        <f t="shared" si="21"/>
        <v>1</v>
      </c>
      <c r="BV36" s="67" t="e">
        <f>HLOOKUP(AE36,$BB$10:BU36,COUNTIF($AE$7:AE36,"&lt;&gt;"&amp;""),FALSE)</f>
        <v>#N/A</v>
      </c>
      <c r="BW36" s="59">
        <f t="shared" si="22"/>
        <v>1</v>
      </c>
      <c r="BX36" s="67" t="str">
        <f t="shared" si="38"/>
        <v/>
      </c>
      <c r="BY36" s="136" t="str">
        <f ca="1">IF(OR(AE36=$BC$10,AE36=$BE$10,AE36=$BL$10,AE36=$BM$10,AE36=$BN$10),VLOOKUP(BX36,INDIRECT(CONCATENATE(CS36,"!",HLOOKUP(AE36,$CV$10:CZ36,DG36,FALSE))),1,TRUE),"")</f>
        <v/>
      </c>
      <c r="BZ36" s="102" t="e">
        <f t="shared" ca="1" si="23"/>
        <v>#N/A</v>
      </c>
      <c r="CA36" s="102" t="e">
        <f t="shared" ca="1" si="24"/>
        <v>#N/A</v>
      </c>
      <c r="CB36" s="102" t="e">
        <f t="shared" ca="1" si="25"/>
        <v>#N/A</v>
      </c>
      <c r="CC36" s="102" t="e">
        <f t="shared" ca="1" si="26"/>
        <v>#N/A</v>
      </c>
      <c r="CD36" s="102" t="e">
        <f t="shared" ca="1" si="27"/>
        <v>#VALUE!</v>
      </c>
      <c r="CE36" s="68">
        <f>Worksheet!L31</f>
        <v>0</v>
      </c>
      <c r="CF36" s="68">
        <f>Worksheet!M31</f>
        <v>0</v>
      </c>
      <c r="CG36" s="68">
        <f>Worksheet!N31</f>
        <v>0</v>
      </c>
      <c r="CH36" s="68">
        <f>Worksheet!O31</f>
        <v>0</v>
      </c>
      <c r="CI36" s="68">
        <f>Worksheet!P31</f>
        <v>0</v>
      </c>
      <c r="CJ36" s="154" t="e">
        <f t="shared" ca="1" si="28"/>
        <v>#VALUE!</v>
      </c>
      <c r="CK36" s="154" t="e">
        <f t="shared" ca="1" si="29"/>
        <v>#VALUE!</v>
      </c>
      <c r="CL36" s="154" t="e">
        <f t="shared" ca="1" si="30"/>
        <v>#VALUE!</v>
      </c>
      <c r="CM36" s="154" t="e">
        <f t="shared" ca="1" si="31"/>
        <v>#VALUE!</v>
      </c>
      <c r="CN36" s="154" t="e">
        <f t="shared" ca="1" si="32"/>
        <v>#VALUE!</v>
      </c>
      <c r="CO36" s="131" t="e">
        <f t="shared" ca="1" si="44"/>
        <v>#N/A</v>
      </c>
      <c r="CP36" s="103">
        <f>Worksheet!R31</f>
        <v>0</v>
      </c>
      <c r="CQ36" s="58" t="str">
        <f t="shared" si="34"/>
        <v>1</v>
      </c>
      <c r="CR36" s="133" t="e">
        <f t="shared" si="45"/>
        <v>#N/A</v>
      </c>
      <c r="CS36" s="58" t="str">
        <f t="shared" si="36"/>
        <v>Standard1</v>
      </c>
      <c r="CU36" s="112" t="str">
        <f t="shared" ca="1" si="46"/>
        <v>$B$4:$P$1376</v>
      </c>
      <c r="CV36" s="102" t="str">
        <f>VLOOKUP($CS36,$CU$3:CV$8,2,FALSE)</f>
        <v>$I$230:$I$439</v>
      </c>
      <c r="CW36" s="102" t="str">
        <f>VLOOKUP($CS36,$CU$3:CW$8,3,FALSE)</f>
        <v>$I$471:$I$735</v>
      </c>
      <c r="CX36" s="102" t="str">
        <f>VLOOKUP($CS36,$CU$3:CX$8,4,FALSE)</f>
        <v>$I$736:$I$826</v>
      </c>
      <c r="CY36" s="102" t="str">
        <f>VLOOKUP($CS36,$CU$3:CY$8,5,FALSE)</f>
        <v>$I$827:$I$891</v>
      </c>
      <c r="CZ36" s="102" t="str">
        <f>VLOOKUP($CS36,$CU$3:CZ$8,6,FALSE)</f>
        <v>$I$892:$I$960</v>
      </c>
      <c r="DA36" s="102" t="str">
        <f>VLOOKUP($CS36,$CU$3:DA$8,7,FALSE)</f>
        <v>$I$1055:$I$1066</v>
      </c>
      <c r="DB36" s="102" t="str">
        <f>VLOOKUP($CS36,$CU$3:DB$8,8,FALSE)</f>
        <v>$I$1043:$I$1054</v>
      </c>
      <c r="DC36" s="102" t="str">
        <f>VLOOKUP($CS36,$CU$3:DC$8,8,FALSE)</f>
        <v>$I$1043:$I$1054</v>
      </c>
      <c r="DD36" s="102" t="str">
        <f>VLOOKUP($CS36,$CU$3:DD$8,8,FALSE)</f>
        <v>$I$1043:$I$1054</v>
      </c>
      <c r="DE36" s="102" t="str">
        <f>VLOOKUP($CS36,$CU$3:DE$8,8,FALSE)</f>
        <v>$I$1043:$I$1054</v>
      </c>
      <c r="DF36" s="102" t="str">
        <f>VLOOKUP($CS36,$CU$3:DF$8,8,FALSE)</f>
        <v>$I$1043:$I$1054</v>
      </c>
      <c r="DG36" s="58">
        <f>COUNTIF($CV$10:CV36,"&lt;&gt;"&amp;"")</f>
        <v>27</v>
      </c>
      <c r="DI36" s="58" t="str">
        <f t="shared" si="6"/>
        <v/>
      </c>
      <c r="DJ36" s="58" t="e">
        <f t="shared" ca="1" si="7"/>
        <v>#N/A</v>
      </c>
    </row>
    <row r="37" spans="13:114" x14ac:dyDescent="0.25">
      <c r="M37" s="58">
        <f>Worksheet!W32</f>
        <v>0</v>
      </c>
      <c r="N37" s="58">
        <f t="shared" ca="1" si="8"/>
        <v>0</v>
      </c>
      <c r="O37" s="213" t="str">
        <f t="shared" ca="1" si="1"/>
        <v>*</v>
      </c>
      <c r="Q37" s="59" t="e">
        <f t="shared" ca="1" si="39"/>
        <v>#N/A</v>
      </c>
      <c r="R37" s="58" t="str">
        <f>IF(Worksheet!J32=$S$2,$S$2,IF(Worksheet!J32=$S$3,$S$3,$S$1))</f>
        <v>5502A</v>
      </c>
      <c r="S37" s="60" t="str">
        <f t="shared" ca="1" si="10"/>
        <v>*</v>
      </c>
      <c r="T37" s="55" t="e">
        <f t="shared" si="40"/>
        <v>#N/A</v>
      </c>
      <c r="U37" s="62">
        <f>IF(Worksheet!T32="%",ABS(Worksheet!AA32),ABS(Worksheet!V32))</f>
        <v>0</v>
      </c>
      <c r="V37" s="155">
        <f>IF(Worksheet!T32="%",Worksheet!AB32,Worksheet!T32)</f>
        <v>0</v>
      </c>
      <c r="W37" s="61" t="str">
        <f>IF(Worksheet!T32="%","",IF(Worksheet!AA32&lt;&gt;"",Worksheet!AA32,""))</f>
        <v/>
      </c>
      <c r="X37" s="61" t="str">
        <f>IF(Worksheet!T32="%","",IF(Worksheet!AB32&lt;&gt;"",Worksheet!AB32,""))</f>
        <v/>
      </c>
      <c r="Y37" s="63" t="str">
        <f t="shared" si="41"/>
        <v/>
      </c>
      <c r="Z37" s="63" t="str">
        <f t="shared" si="2"/>
        <v>0</v>
      </c>
      <c r="AA37" s="63" t="str">
        <f t="shared" si="42"/>
        <v>DC</v>
      </c>
      <c r="AB37" s="63" t="str">
        <f t="shared" si="3"/>
        <v>DC0</v>
      </c>
      <c r="AC37" s="63" t="str">
        <f>IF(Worksheet!I32&lt;&gt;"",Worksheet!I32,"")</f>
        <v/>
      </c>
      <c r="AD37" s="63" t="str">
        <f t="shared" si="4"/>
        <v/>
      </c>
      <c r="AE37" s="134" t="str">
        <f t="shared" si="14"/>
        <v>DC0</v>
      </c>
      <c r="AF37" s="135" t="e">
        <f>HLOOKUP(AE37,$AH$10:BA37,COUNTIF($AE$7:AE37,"&lt;&gt;"&amp;""),FALSE)</f>
        <v>#N/A</v>
      </c>
      <c r="AG37" s="71" t="e">
        <f t="shared" si="43"/>
        <v>#N/A</v>
      </c>
      <c r="AH37" s="102" t="e">
        <f ca="1">VLOOKUP($AG37,INDIRECT(CONCATENATE($CS37,"!",VLOOKUP($CS37,$AG$3:AH$8,AH$2,FALSE))),1,TRUE)</f>
        <v>#N/A</v>
      </c>
      <c r="AI37" s="102" t="e">
        <f ca="1">VLOOKUP($AG37,INDIRECT(CONCATENATE($CS37,"!",VLOOKUP($CS37,$AG$3:AI$8,AI$2,FALSE))),1,TRUE)</f>
        <v>#N/A</v>
      </c>
      <c r="AJ37" s="102" t="e">
        <f ca="1">VLOOKUP($AG37,INDIRECT(CONCATENATE($CS37,"!",VLOOKUP($CS37,$AG$3:AJ$8,AJ$2,FALSE))),1,TRUE)</f>
        <v>#N/A</v>
      </c>
      <c r="AK37" s="102" t="e">
        <f ca="1">VLOOKUP($AG37,INDIRECT(CONCATENATE($CS37,"!",VLOOKUP($CS37,$AG$3:AK$8,AK$2,FALSE))),1,TRUE)</f>
        <v>#N/A</v>
      </c>
      <c r="AL37" s="102" t="e">
        <f ca="1">VLOOKUP($AG37,INDIRECT(CONCATENATE($CS37,"!",VLOOKUP($CS37,$AG$3:AL$8,AL$2,FALSE))),1,TRUE)</f>
        <v>#N/A</v>
      </c>
      <c r="AM37" s="102" t="e">
        <f ca="1">VLOOKUP($AG37,INDIRECT(CONCATENATE($CS37,"!",VLOOKUP($CS37,$AG$3:AM$8,AM$2,FALSE))),1,TRUE)</f>
        <v>#N/A</v>
      </c>
      <c r="AN37" s="102" t="e">
        <f ca="1">VLOOKUP($AG37,INDIRECT(CONCATENATE($CS37,"!",VLOOKUP($CS37,$AG$3:AN$8,AN$2,FALSE))),1,TRUE)</f>
        <v>#N/A</v>
      </c>
      <c r="AO37" s="102" t="e">
        <f ca="1">VLOOKUP($AG37,INDIRECT(CONCATENATE($CS37,"!",VLOOKUP($CS37,$AG$3:AO$8,AO$2,FALSE))),1,TRUE)</f>
        <v>#N/A</v>
      </c>
      <c r="AP37" s="102" t="e">
        <f ca="1">VLOOKUP($AG37,INDIRECT(CONCATENATE($CS37,"!",VLOOKUP($CS37,$AG$3:AP$8,AP$2,FALSE))),1,TRUE)</f>
        <v>#N/A</v>
      </c>
      <c r="AQ37" s="102" t="e">
        <f ca="1">VLOOKUP($AG37,INDIRECT(CONCATENATE($CS37,"!",VLOOKUP($CS37,$AG$3:AQ$8,AQ$2,FALSE))),1,TRUE)</f>
        <v>#N/A</v>
      </c>
      <c r="AR37" s="102" t="e">
        <f ca="1">VLOOKUP($AG37,INDIRECT(CONCATENATE($CS37,"!",VLOOKUP($CS37,$AG$3:AR$8,AR$2,FALSE))),1,TRUE)</f>
        <v>#N/A</v>
      </c>
      <c r="AS37" s="102" t="e">
        <f ca="1">VLOOKUP($AG37,INDIRECT(CONCATENATE($CS37,"!",VLOOKUP($CS37,$AG$3:AS$8,AS$2,FALSE))),1,TRUE)</f>
        <v>#N/A</v>
      </c>
      <c r="AT37" s="102" t="e">
        <f ca="1">VLOOKUP($AG37,INDIRECT(CONCATENATE($CS37,"!",VLOOKUP($CS37,$AG$3:AT$8,AT$2,FALSE))),1,TRUE)</f>
        <v>#N/A</v>
      </c>
      <c r="AU37" s="102" t="e">
        <f ca="1">VLOOKUP($AG37,INDIRECT(CONCATENATE($CS37,"!",VLOOKUP($CS37,$AG$3:AU$8,AU$2,FALSE))),1,TRUE)</f>
        <v>#N/A</v>
      </c>
      <c r="AV37" s="102" t="e">
        <f ca="1">VLOOKUP($AG37,INDIRECT(CONCATENATE($CS37,"!",VLOOKUP($CS37,$AG$3:AV$8,AV$2,FALSE))),1,TRUE)</f>
        <v>#N/A</v>
      </c>
      <c r="AW37" s="102" t="e">
        <f ca="1">VLOOKUP($AG37,INDIRECT(CONCATENATE($CS37,"!",VLOOKUP($CS37,$AG$3:AW$8,AW$2,FALSE))),1,TRUE)</f>
        <v>#N/A</v>
      </c>
      <c r="AX37" s="102" t="e">
        <f ca="1">VLOOKUP($AG37,INDIRECT(CONCATENATE($CS37,"!",VLOOKUP($CS37,$AG$3:AX$8,AX$2,FALSE))),1,TRUE)</f>
        <v>#N/A</v>
      </c>
      <c r="AY37" s="102" t="e">
        <f ca="1">VLOOKUP($AG37,INDIRECT(CONCATENATE($CS37,"!",VLOOKUP($CS37,$AG$3:AY$8,AY$2,FALSE))),1,TRUE)</f>
        <v>#N/A</v>
      </c>
      <c r="AZ37" s="102" t="e">
        <f ca="1">VLOOKUP($AG37,INDIRECT(CONCATENATE($CS37,"!",VLOOKUP($CS37,$AG$3:AZ$8,AZ$2,FALSE))),1,TRUE)</f>
        <v>#N/A</v>
      </c>
      <c r="BA37" s="102"/>
      <c r="BB37" s="66">
        <f t="shared" si="48"/>
        <v>1</v>
      </c>
      <c r="BC37" s="59">
        <f t="shared" si="48"/>
        <v>1</v>
      </c>
      <c r="BD37" s="59">
        <f t="shared" si="49"/>
        <v>1</v>
      </c>
      <c r="BE37" s="59">
        <f t="shared" si="49"/>
        <v>1</v>
      </c>
      <c r="BF37" s="59">
        <f t="shared" si="18"/>
        <v>1</v>
      </c>
      <c r="BG37" s="59">
        <f t="shared" si="19"/>
        <v>1</v>
      </c>
      <c r="BH37" s="59">
        <f t="shared" si="20"/>
        <v>1</v>
      </c>
      <c r="BI37" s="59">
        <f t="shared" si="47"/>
        <v>1</v>
      </c>
      <c r="BJ37" s="59">
        <f t="shared" si="47"/>
        <v>1</v>
      </c>
      <c r="BK37" s="59">
        <f t="shared" si="47"/>
        <v>1</v>
      </c>
      <c r="BL37" s="59">
        <f t="shared" si="47"/>
        <v>1</v>
      </c>
      <c r="BM37" s="59">
        <f t="shared" si="47"/>
        <v>1</v>
      </c>
      <c r="BN37" s="59">
        <f t="shared" si="47"/>
        <v>1</v>
      </c>
      <c r="BO37" s="59">
        <f t="shared" si="47"/>
        <v>1</v>
      </c>
      <c r="BP37" s="59">
        <f t="shared" si="47"/>
        <v>1</v>
      </c>
      <c r="BQ37" s="59">
        <f t="shared" si="47"/>
        <v>1</v>
      </c>
      <c r="BR37" s="59">
        <f t="shared" si="47"/>
        <v>1</v>
      </c>
      <c r="BS37" s="59">
        <f t="shared" si="21"/>
        <v>1</v>
      </c>
      <c r="BT37" s="59">
        <f t="shared" si="21"/>
        <v>1</v>
      </c>
      <c r="BV37" s="67" t="e">
        <f>HLOOKUP(AE37,$BB$10:BU37,COUNTIF($AE$7:AE37,"&lt;&gt;"&amp;""),FALSE)</f>
        <v>#N/A</v>
      </c>
      <c r="BW37" s="59">
        <f t="shared" si="22"/>
        <v>1</v>
      </c>
      <c r="BX37" s="67" t="str">
        <f t="shared" si="38"/>
        <v/>
      </c>
      <c r="BY37" s="136" t="str">
        <f ca="1">IF(OR(AE37=$BC$10,AE37=$BE$10,AE37=$BL$10,AE37=$BM$10,AE37=$BN$10),VLOOKUP(BX37,INDIRECT(CONCATENATE(CS37,"!",HLOOKUP(AE37,$CV$10:CZ37,DG37,FALSE))),1,TRUE),"")</f>
        <v/>
      </c>
      <c r="BZ37" s="102" t="e">
        <f t="shared" ca="1" si="23"/>
        <v>#N/A</v>
      </c>
      <c r="CA37" s="102" t="e">
        <f t="shared" ca="1" si="24"/>
        <v>#N/A</v>
      </c>
      <c r="CB37" s="102" t="e">
        <f t="shared" ca="1" si="25"/>
        <v>#N/A</v>
      </c>
      <c r="CC37" s="102" t="e">
        <f t="shared" ca="1" si="26"/>
        <v>#N/A</v>
      </c>
      <c r="CD37" s="102" t="e">
        <f t="shared" ca="1" si="27"/>
        <v>#VALUE!</v>
      </c>
      <c r="CE37" s="68">
        <f>Worksheet!L32</f>
        <v>0</v>
      </c>
      <c r="CF37" s="68">
        <f>Worksheet!M32</f>
        <v>0</v>
      </c>
      <c r="CG37" s="68">
        <f>Worksheet!N32</f>
        <v>0</v>
      </c>
      <c r="CH37" s="68">
        <f>Worksheet!O32</f>
        <v>0</v>
      </c>
      <c r="CI37" s="68">
        <f>Worksheet!P32</f>
        <v>0</v>
      </c>
      <c r="CJ37" s="154" t="e">
        <f t="shared" ca="1" si="28"/>
        <v>#VALUE!</v>
      </c>
      <c r="CK37" s="154" t="e">
        <f t="shared" ca="1" si="29"/>
        <v>#VALUE!</v>
      </c>
      <c r="CL37" s="154" t="e">
        <f t="shared" ca="1" si="30"/>
        <v>#VALUE!</v>
      </c>
      <c r="CM37" s="154" t="e">
        <f t="shared" ca="1" si="31"/>
        <v>#VALUE!</v>
      </c>
      <c r="CN37" s="154" t="e">
        <f t="shared" ca="1" si="32"/>
        <v>#VALUE!</v>
      </c>
      <c r="CO37" s="131" t="e">
        <f t="shared" ca="1" si="44"/>
        <v>#N/A</v>
      </c>
      <c r="CP37" s="103">
        <f>Worksheet!R32</f>
        <v>0</v>
      </c>
      <c r="CQ37" s="58" t="str">
        <f t="shared" si="34"/>
        <v>1</v>
      </c>
      <c r="CR37" s="133" t="e">
        <f t="shared" si="45"/>
        <v>#N/A</v>
      </c>
      <c r="CS37" s="58" t="str">
        <f t="shared" si="36"/>
        <v>Standard1</v>
      </c>
      <c r="CU37" s="112" t="str">
        <f t="shared" ca="1" si="46"/>
        <v>$B$4:$P$1376</v>
      </c>
      <c r="CV37" s="102" t="str">
        <f>VLOOKUP($CS37,$CU$3:CV$8,2,FALSE)</f>
        <v>$I$230:$I$439</v>
      </c>
      <c r="CW37" s="102" t="str">
        <f>VLOOKUP($CS37,$CU$3:CW$8,3,FALSE)</f>
        <v>$I$471:$I$735</v>
      </c>
      <c r="CX37" s="102" t="str">
        <f>VLOOKUP($CS37,$CU$3:CX$8,4,FALSE)</f>
        <v>$I$736:$I$826</v>
      </c>
      <c r="CY37" s="102" t="str">
        <f>VLOOKUP($CS37,$CU$3:CY$8,5,FALSE)</f>
        <v>$I$827:$I$891</v>
      </c>
      <c r="CZ37" s="102" t="str">
        <f>VLOOKUP($CS37,$CU$3:CZ$8,6,FALSE)</f>
        <v>$I$892:$I$960</v>
      </c>
      <c r="DA37" s="102" t="str">
        <f>VLOOKUP($CS37,$CU$3:DA$8,7,FALSE)</f>
        <v>$I$1055:$I$1066</v>
      </c>
      <c r="DB37" s="102" t="str">
        <f>VLOOKUP($CS37,$CU$3:DB$8,8,FALSE)</f>
        <v>$I$1043:$I$1054</v>
      </c>
      <c r="DC37" s="102" t="str">
        <f>VLOOKUP($CS37,$CU$3:DC$8,8,FALSE)</f>
        <v>$I$1043:$I$1054</v>
      </c>
      <c r="DD37" s="102" t="str">
        <f>VLOOKUP($CS37,$CU$3:DD$8,8,FALSE)</f>
        <v>$I$1043:$I$1054</v>
      </c>
      <c r="DE37" s="102" t="str">
        <f>VLOOKUP($CS37,$CU$3:DE$8,8,FALSE)</f>
        <v>$I$1043:$I$1054</v>
      </c>
      <c r="DF37" s="102" t="str">
        <f>VLOOKUP($CS37,$CU$3:DF$8,8,FALSE)</f>
        <v>$I$1043:$I$1054</v>
      </c>
      <c r="DG37" s="58">
        <f>COUNTIF($CV$10:CV37,"&lt;&gt;"&amp;"")</f>
        <v>28</v>
      </c>
      <c r="DI37" s="58" t="str">
        <f t="shared" si="6"/>
        <v/>
      </c>
      <c r="DJ37" s="58" t="e">
        <f t="shared" ca="1" si="7"/>
        <v>#N/A</v>
      </c>
    </row>
    <row r="38" spans="13:114" x14ac:dyDescent="0.25">
      <c r="M38" s="58">
        <f>Worksheet!W33</f>
        <v>0</v>
      </c>
      <c r="N38" s="58">
        <f t="shared" ca="1" si="8"/>
        <v>0</v>
      </c>
      <c r="O38" s="213" t="str">
        <f t="shared" ca="1" si="1"/>
        <v>*</v>
      </c>
      <c r="Q38" s="59" t="e">
        <f t="shared" ca="1" si="39"/>
        <v>#N/A</v>
      </c>
      <c r="R38" s="58" t="str">
        <f>IF(Worksheet!J33=$S$2,$S$2,IF(Worksheet!J33=$S$3,$S$3,$S$1))</f>
        <v>5502A</v>
      </c>
      <c r="S38" s="60" t="str">
        <f t="shared" ca="1" si="10"/>
        <v>*</v>
      </c>
      <c r="T38" s="55" t="e">
        <f t="shared" si="40"/>
        <v>#N/A</v>
      </c>
      <c r="U38" s="62">
        <f>IF(Worksheet!T33="%",ABS(Worksheet!AA33),ABS(Worksheet!V33))</f>
        <v>0</v>
      </c>
      <c r="V38" s="155">
        <f>IF(Worksheet!T33="%",Worksheet!AB33,Worksheet!T33)</f>
        <v>0</v>
      </c>
      <c r="W38" s="61" t="str">
        <f>IF(Worksheet!T33="%","",IF(Worksheet!AA33&lt;&gt;"",Worksheet!AA33,""))</f>
        <v/>
      </c>
      <c r="X38" s="61" t="str">
        <f>IF(Worksheet!T33="%","",IF(Worksheet!AB33&lt;&gt;"",Worksheet!AB33,""))</f>
        <v/>
      </c>
      <c r="Y38" s="63" t="str">
        <f t="shared" si="41"/>
        <v/>
      </c>
      <c r="Z38" s="63" t="str">
        <f t="shared" si="2"/>
        <v>0</v>
      </c>
      <c r="AA38" s="63" t="str">
        <f t="shared" si="42"/>
        <v>DC</v>
      </c>
      <c r="AB38" s="63" t="str">
        <f t="shared" si="3"/>
        <v>DC0</v>
      </c>
      <c r="AC38" s="63" t="str">
        <f>IF(Worksheet!I33&lt;&gt;"",Worksheet!I33,"")</f>
        <v/>
      </c>
      <c r="AD38" s="63" t="str">
        <f t="shared" si="4"/>
        <v/>
      </c>
      <c r="AE38" s="134" t="str">
        <f t="shared" si="14"/>
        <v>DC0</v>
      </c>
      <c r="AF38" s="135" t="e">
        <f>HLOOKUP(AE38,$AH$10:BA38,COUNTIF($AE$7:AE38,"&lt;&gt;"&amp;""),FALSE)</f>
        <v>#N/A</v>
      </c>
      <c r="AG38" s="71" t="e">
        <f t="shared" si="43"/>
        <v>#N/A</v>
      </c>
      <c r="AH38" s="102" t="e">
        <f ca="1">VLOOKUP($AG38,INDIRECT(CONCATENATE($CS38,"!",VLOOKUP($CS38,$AG$3:AH$8,AH$2,FALSE))),1,TRUE)</f>
        <v>#N/A</v>
      </c>
      <c r="AI38" s="102" t="e">
        <f ca="1">VLOOKUP($AG38,INDIRECT(CONCATENATE($CS38,"!",VLOOKUP($CS38,$AG$3:AI$8,AI$2,FALSE))),1,TRUE)</f>
        <v>#N/A</v>
      </c>
      <c r="AJ38" s="102" t="e">
        <f ca="1">VLOOKUP($AG38,INDIRECT(CONCATENATE($CS38,"!",VLOOKUP($CS38,$AG$3:AJ$8,AJ$2,FALSE))),1,TRUE)</f>
        <v>#N/A</v>
      </c>
      <c r="AK38" s="102" t="e">
        <f ca="1">VLOOKUP($AG38,INDIRECT(CONCATENATE($CS38,"!",VLOOKUP($CS38,$AG$3:AK$8,AK$2,FALSE))),1,TRUE)</f>
        <v>#N/A</v>
      </c>
      <c r="AL38" s="102" t="e">
        <f ca="1">VLOOKUP($AG38,INDIRECT(CONCATENATE($CS38,"!",VLOOKUP($CS38,$AG$3:AL$8,AL$2,FALSE))),1,TRUE)</f>
        <v>#N/A</v>
      </c>
      <c r="AM38" s="102" t="e">
        <f ca="1">VLOOKUP($AG38,INDIRECT(CONCATENATE($CS38,"!",VLOOKUP($CS38,$AG$3:AM$8,AM$2,FALSE))),1,TRUE)</f>
        <v>#N/A</v>
      </c>
      <c r="AN38" s="102" t="e">
        <f ca="1">VLOOKUP($AG38,INDIRECT(CONCATENATE($CS38,"!",VLOOKUP($CS38,$AG$3:AN$8,AN$2,FALSE))),1,TRUE)</f>
        <v>#N/A</v>
      </c>
      <c r="AO38" s="102" t="e">
        <f ca="1">VLOOKUP($AG38,INDIRECT(CONCATENATE($CS38,"!",VLOOKUP($CS38,$AG$3:AO$8,AO$2,FALSE))),1,TRUE)</f>
        <v>#N/A</v>
      </c>
      <c r="AP38" s="102" t="e">
        <f ca="1">VLOOKUP($AG38,INDIRECT(CONCATENATE($CS38,"!",VLOOKUP($CS38,$AG$3:AP$8,AP$2,FALSE))),1,TRUE)</f>
        <v>#N/A</v>
      </c>
      <c r="AQ38" s="102" t="e">
        <f ca="1">VLOOKUP($AG38,INDIRECT(CONCATENATE($CS38,"!",VLOOKUP($CS38,$AG$3:AQ$8,AQ$2,FALSE))),1,TRUE)</f>
        <v>#N/A</v>
      </c>
      <c r="AR38" s="102" t="e">
        <f ca="1">VLOOKUP($AG38,INDIRECT(CONCATENATE($CS38,"!",VLOOKUP($CS38,$AG$3:AR$8,AR$2,FALSE))),1,TRUE)</f>
        <v>#N/A</v>
      </c>
      <c r="AS38" s="102" t="e">
        <f ca="1">VLOOKUP($AG38,INDIRECT(CONCATENATE($CS38,"!",VLOOKUP($CS38,$AG$3:AS$8,AS$2,FALSE))),1,TRUE)</f>
        <v>#N/A</v>
      </c>
      <c r="AT38" s="102" t="e">
        <f ca="1">VLOOKUP($AG38,INDIRECT(CONCATENATE($CS38,"!",VLOOKUP($CS38,$AG$3:AT$8,AT$2,FALSE))),1,TRUE)</f>
        <v>#N/A</v>
      </c>
      <c r="AU38" s="102" t="e">
        <f ca="1">VLOOKUP($AG38,INDIRECT(CONCATENATE($CS38,"!",VLOOKUP($CS38,$AG$3:AU$8,AU$2,FALSE))),1,TRUE)</f>
        <v>#N/A</v>
      </c>
      <c r="AV38" s="102" t="e">
        <f ca="1">VLOOKUP($AG38,INDIRECT(CONCATENATE($CS38,"!",VLOOKUP($CS38,$AG$3:AV$8,AV$2,FALSE))),1,TRUE)</f>
        <v>#N/A</v>
      </c>
      <c r="AW38" s="102" t="e">
        <f ca="1">VLOOKUP($AG38,INDIRECT(CONCATENATE($CS38,"!",VLOOKUP($CS38,$AG$3:AW$8,AW$2,FALSE))),1,TRUE)</f>
        <v>#N/A</v>
      </c>
      <c r="AX38" s="102" t="e">
        <f ca="1">VLOOKUP($AG38,INDIRECT(CONCATENATE($CS38,"!",VLOOKUP($CS38,$AG$3:AX$8,AX$2,FALSE))),1,TRUE)</f>
        <v>#N/A</v>
      </c>
      <c r="AY38" s="102" t="e">
        <f ca="1">VLOOKUP($AG38,INDIRECT(CONCATENATE($CS38,"!",VLOOKUP($CS38,$AG$3:AY$8,AY$2,FALSE))),1,TRUE)</f>
        <v>#N/A</v>
      </c>
      <c r="AZ38" s="102" t="e">
        <f ca="1">VLOOKUP($AG38,INDIRECT(CONCATENATE($CS38,"!",VLOOKUP($CS38,$AG$3:AZ$8,AZ$2,FALSE))),1,TRUE)</f>
        <v>#N/A</v>
      </c>
      <c r="BA38" s="102"/>
      <c r="BB38" s="66">
        <f t="shared" si="48"/>
        <v>1</v>
      </c>
      <c r="BC38" s="59">
        <f t="shared" si="48"/>
        <v>1</v>
      </c>
      <c r="BD38" s="59">
        <f t="shared" si="49"/>
        <v>1</v>
      </c>
      <c r="BE38" s="59">
        <f t="shared" si="49"/>
        <v>1</v>
      </c>
      <c r="BF38" s="59">
        <f t="shared" si="18"/>
        <v>1</v>
      </c>
      <c r="BG38" s="59">
        <f t="shared" si="19"/>
        <v>1</v>
      </c>
      <c r="BH38" s="59">
        <f t="shared" si="20"/>
        <v>1</v>
      </c>
      <c r="BI38" s="59">
        <f t="shared" si="47"/>
        <v>1</v>
      </c>
      <c r="BJ38" s="59">
        <f t="shared" si="47"/>
        <v>1</v>
      </c>
      <c r="BK38" s="59">
        <f t="shared" si="47"/>
        <v>1</v>
      </c>
      <c r="BL38" s="59">
        <f t="shared" si="47"/>
        <v>1</v>
      </c>
      <c r="BM38" s="59">
        <f t="shared" si="47"/>
        <v>1</v>
      </c>
      <c r="BN38" s="59">
        <f t="shared" si="47"/>
        <v>1</v>
      </c>
      <c r="BO38" s="59">
        <f t="shared" si="47"/>
        <v>1</v>
      </c>
      <c r="BP38" s="59">
        <f t="shared" si="47"/>
        <v>1</v>
      </c>
      <c r="BQ38" s="59">
        <f t="shared" si="47"/>
        <v>1</v>
      </c>
      <c r="BR38" s="59">
        <f t="shared" si="47"/>
        <v>1</v>
      </c>
      <c r="BS38" s="59">
        <f t="shared" si="21"/>
        <v>1</v>
      </c>
      <c r="BT38" s="59">
        <f t="shared" si="21"/>
        <v>1</v>
      </c>
      <c r="BV38" s="67" t="e">
        <f>HLOOKUP(AE38,$BB$10:BU38,COUNTIF($AE$7:AE38,"&lt;&gt;"&amp;""),FALSE)</f>
        <v>#N/A</v>
      </c>
      <c r="BW38" s="59">
        <f t="shared" si="22"/>
        <v>1</v>
      </c>
      <c r="BX38" s="67" t="str">
        <f t="shared" si="38"/>
        <v/>
      </c>
      <c r="BY38" s="136" t="str">
        <f ca="1">IF(OR(AE38=$BC$10,AE38=$BE$10,AE38=$BL$10,AE38=$BM$10,AE38=$BN$10),VLOOKUP(BX38,INDIRECT(CONCATENATE(CS38,"!",HLOOKUP(AE38,$CV$10:CZ38,DG38,FALSE))),1,TRUE),"")</f>
        <v/>
      </c>
      <c r="BZ38" s="102" t="e">
        <f t="shared" ca="1" si="23"/>
        <v>#N/A</v>
      </c>
      <c r="CA38" s="102" t="e">
        <f t="shared" ca="1" si="24"/>
        <v>#N/A</v>
      </c>
      <c r="CB38" s="102" t="e">
        <f t="shared" ca="1" si="25"/>
        <v>#N/A</v>
      </c>
      <c r="CC38" s="102" t="e">
        <f t="shared" ca="1" si="26"/>
        <v>#N/A</v>
      </c>
      <c r="CD38" s="102" t="e">
        <f t="shared" ca="1" si="27"/>
        <v>#VALUE!</v>
      </c>
      <c r="CE38" s="68">
        <f>Worksheet!L33</f>
        <v>0</v>
      </c>
      <c r="CF38" s="68">
        <f>Worksheet!M33</f>
        <v>0</v>
      </c>
      <c r="CG38" s="68">
        <f>Worksheet!N33</f>
        <v>0</v>
      </c>
      <c r="CH38" s="68">
        <f>Worksheet!O33</f>
        <v>0</v>
      </c>
      <c r="CI38" s="68">
        <f>Worksheet!P33</f>
        <v>0</v>
      </c>
      <c r="CJ38" s="154" t="e">
        <f t="shared" ca="1" si="28"/>
        <v>#VALUE!</v>
      </c>
      <c r="CK38" s="154" t="e">
        <f t="shared" ca="1" si="29"/>
        <v>#VALUE!</v>
      </c>
      <c r="CL38" s="154" t="e">
        <f t="shared" ca="1" si="30"/>
        <v>#VALUE!</v>
      </c>
      <c r="CM38" s="154" t="e">
        <f t="shared" ca="1" si="31"/>
        <v>#VALUE!</v>
      </c>
      <c r="CN38" s="154" t="e">
        <f t="shared" ca="1" si="32"/>
        <v>#VALUE!</v>
      </c>
      <c r="CO38" s="131" t="e">
        <f t="shared" ca="1" si="44"/>
        <v>#N/A</v>
      </c>
      <c r="CP38" s="103">
        <f>Worksheet!R33</f>
        <v>0</v>
      </c>
      <c r="CQ38" s="58" t="str">
        <f t="shared" si="34"/>
        <v>1</v>
      </c>
      <c r="CR38" s="133" t="e">
        <f t="shared" si="45"/>
        <v>#N/A</v>
      </c>
      <c r="CS38" s="58" t="str">
        <f t="shared" si="36"/>
        <v>Standard1</v>
      </c>
      <c r="CU38" s="112" t="str">
        <f t="shared" ca="1" si="46"/>
        <v>$B$4:$P$1376</v>
      </c>
      <c r="CV38" s="102" t="str">
        <f>VLOOKUP($CS38,$CU$3:CV$8,2,FALSE)</f>
        <v>$I$230:$I$439</v>
      </c>
      <c r="CW38" s="102" t="str">
        <f>VLOOKUP($CS38,$CU$3:CW$8,3,FALSE)</f>
        <v>$I$471:$I$735</v>
      </c>
      <c r="CX38" s="102" t="str">
        <f>VLOOKUP($CS38,$CU$3:CX$8,4,FALSE)</f>
        <v>$I$736:$I$826</v>
      </c>
      <c r="CY38" s="102" t="str">
        <f>VLOOKUP($CS38,$CU$3:CY$8,5,FALSE)</f>
        <v>$I$827:$I$891</v>
      </c>
      <c r="CZ38" s="102" t="str">
        <f>VLOOKUP($CS38,$CU$3:CZ$8,6,FALSE)</f>
        <v>$I$892:$I$960</v>
      </c>
      <c r="DA38" s="102" t="str">
        <f>VLOOKUP($CS38,$CU$3:DA$8,7,FALSE)</f>
        <v>$I$1055:$I$1066</v>
      </c>
      <c r="DB38" s="102" t="str">
        <f>VLOOKUP($CS38,$CU$3:DB$8,8,FALSE)</f>
        <v>$I$1043:$I$1054</v>
      </c>
      <c r="DC38" s="102" t="str">
        <f>VLOOKUP($CS38,$CU$3:DC$8,8,FALSE)</f>
        <v>$I$1043:$I$1054</v>
      </c>
      <c r="DD38" s="102" t="str">
        <f>VLOOKUP($CS38,$CU$3:DD$8,8,FALSE)</f>
        <v>$I$1043:$I$1054</v>
      </c>
      <c r="DE38" s="102" t="str">
        <f>VLOOKUP($CS38,$CU$3:DE$8,8,FALSE)</f>
        <v>$I$1043:$I$1054</v>
      </c>
      <c r="DF38" s="102" t="str">
        <f>VLOOKUP($CS38,$CU$3:DF$8,8,FALSE)</f>
        <v>$I$1043:$I$1054</v>
      </c>
      <c r="DG38" s="58">
        <f>COUNTIF($CV$10:CV38,"&lt;&gt;"&amp;"")</f>
        <v>29</v>
      </c>
      <c r="DI38" s="58" t="str">
        <f t="shared" si="6"/>
        <v/>
      </c>
      <c r="DJ38" s="58" t="e">
        <f t="shared" ca="1" si="7"/>
        <v>#N/A</v>
      </c>
    </row>
    <row r="39" spans="13:114" x14ac:dyDescent="0.25">
      <c r="M39" s="58">
        <f>Worksheet!W34</f>
        <v>0</v>
      </c>
      <c r="N39" s="58">
        <f t="shared" ca="1" si="8"/>
        <v>0</v>
      </c>
      <c r="O39" s="213" t="str">
        <f t="shared" ca="1" si="1"/>
        <v>*</v>
      </c>
      <c r="Q39" s="59" t="e">
        <f t="shared" ca="1" si="39"/>
        <v>#N/A</v>
      </c>
      <c r="R39" s="58" t="str">
        <f>IF(Worksheet!J34=$S$2,$S$2,IF(Worksheet!J34=$S$3,$S$3,$S$1))</f>
        <v>5502A</v>
      </c>
      <c r="S39" s="60" t="str">
        <f t="shared" ca="1" si="10"/>
        <v>*</v>
      </c>
      <c r="T39" s="55" t="e">
        <f t="shared" si="40"/>
        <v>#N/A</v>
      </c>
      <c r="U39" s="62">
        <f>IF(Worksheet!T34="%",ABS(Worksheet!AA34),ABS(Worksheet!V34))</f>
        <v>0</v>
      </c>
      <c r="V39" s="155">
        <f>IF(Worksheet!T34="%",Worksheet!AB34,Worksheet!T34)</f>
        <v>0</v>
      </c>
      <c r="W39" s="61" t="str">
        <f>IF(Worksheet!T34="%","",IF(Worksheet!AA34&lt;&gt;"",Worksheet!AA34,""))</f>
        <v/>
      </c>
      <c r="X39" s="61" t="str">
        <f>IF(Worksheet!T34="%","",IF(Worksheet!AB34&lt;&gt;"",Worksheet!AB34,""))</f>
        <v/>
      </c>
      <c r="Y39" s="63" t="str">
        <f t="shared" si="41"/>
        <v/>
      </c>
      <c r="Z39" s="63" t="str">
        <f t="shared" si="2"/>
        <v>0</v>
      </c>
      <c r="AA39" s="63" t="str">
        <f t="shared" si="42"/>
        <v>DC</v>
      </c>
      <c r="AB39" s="63" t="str">
        <f t="shared" si="3"/>
        <v>DC0</v>
      </c>
      <c r="AC39" s="63" t="str">
        <f>IF(Worksheet!I34&lt;&gt;"",Worksheet!I34,"")</f>
        <v/>
      </c>
      <c r="AD39" s="63" t="str">
        <f t="shared" si="4"/>
        <v/>
      </c>
      <c r="AE39" s="134" t="str">
        <f t="shared" si="14"/>
        <v>DC0</v>
      </c>
      <c r="AF39" s="135" t="e">
        <f>HLOOKUP(AE39,$AH$10:BA39,COUNTIF($AE$7:AE39,"&lt;&gt;"&amp;""),FALSE)</f>
        <v>#N/A</v>
      </c>
      <c r="AG39" s="71" t="e">
        <f t="shared" si="43"/>
        <v>#N/A</v>
      </c>
      <c r="AH39" s="102" t="e">
        <f ca="1">VLOOKUP($AG39,INDIRECT(CONCATENATE($CS39,"!",VLOOKUP($CS39,$AG$3:AH$8,AH$2,FALSE))),1,TRUE)</f>
        <v>#N/A</v>
      </c>
      <c r="AI39" s="102" t="e">
        <f ca="1">VLOOKUP($AG39,INDIRECT(CONCATENATE($CS39,"!",VLOOKUP($CS39,$AG$3:AI$8,AI$2,FALSE))),1,TRUE)</f>
        <v>#N/A</v>
      </c>
      <c r="AJ39" s="102" t="e">
        <f ca="1">VLOOKUP($AG39,INDIRECT(CONCATENATE($CS39,"!",VLOOKUP($CS39,$AG$3:AJ$8,AJ$2,FALSE))),1,TRUE)</f>
        <v>#N/A</v>
      </c>
      <c r="AK39" s="102" t="e">
        <f ca="1">VLOOKUP($AG39,INDIRECT(CONCATENATE($CS39,"!",VLOOKUP($CS39,$AG$3:AK$8,AK$2,FALSE))),1,TRUE)</f>
        <v>#N/A</v>
      </c>
      <c r="AL39" s="102" t="e">
        <f ca="1">VLOOKUP($AG39,INDIRECT(CONCATENATE($CS39,"!",VLOOKUP($CS39,$AG$3:AL$8,AL$2,FALSE))),1,TRUE)</f>
        <v>#N/A</v>
      </c>
      <c r="AM39" s="102" t="e">
        <f ca="1">VLOOKUP($AG39,INDIRECT(CONCATENATE($CS39,"!",VLOOKUP($CS39,$AG$3:AM$8,AM$2,FALSE))),1,TRUE)</f>
        <v>#N/A</v>
      </c>
      <c r="AN39" s="102" t="e">
        <f ca="1">VLOOKUP($AG39,INDIRECT(CONCATENATE($CS39,"!",VLOOKUP($CS39,$AG$3:AN$8,AN$2,FALSE))),1,TRUE)</f>
        <v>#N/A</v>
      </c>
      <c r="AO39" s="102" t="e">
        <f ca="1">VLOOKUP($AG39,INDIRECT(CONCATENATE($CS39,"!",VLOOKUP($CS39,$AG$3:AO$8,AO$2,FALSE))),1,TRUE)</f>
        <v>#N/A</v>
      </c>
      <c r="AP39" s="102" t="e">
        <f ca="1">VLOOKUP($AG39,INDIRECT(CONCATENATE($CS39,"!",VLOOKUP($CS39,$AG$3:AP$8,AP$2,FALSE))),1,TRUE)</f>
        <v>#N/A</v>
      </c>
      <c r="AQ39" s="102" t="e">
        <f ca="1">VLOOKUP($AG39,INDIRECT(CONCATENATE($CS39,"!",VLOOKUP($CS39,$AG$3:AQ$8,AQ$2,FALSE))),1,TRUE)</f>
        <v>#N/A</v>
      </c>
      <c r="AR39" s="102" t="e">
        <f ca="1">VLOOKUP($AG39,INDIRECT(CONCATENATE($CS39,"!",VLOOKUP($CS39,$AG$3:AR$8,AR$2,FALSE))),1,TRUE)</f>
        <v>#N/A</v>
      </c>
      <c r="AS39" s="102" t="e">
        <f ca="1">VLOOKUP($AG39,INDIRECT(CONCATENATE($CS39,"!",VLOOKUP($CS39,$AG$3:AS$8,AS$2,FALSE))),1,TRUE)</f>
        <v>#N/A</v>
      </c>
      <c r="AT39" s="102" t="e">
        <f ca="1">VLOOKUP($AG39,INDIRECT(CONCATENATE($CS39,"!",VLOOKUP($CS39,$AG$3:AT$8,AT$2,FALSE))),1,TRUE)</f>
        <v>#N/A</v>
      </c>
      <c r="AU39" s="102" t="e">
        <f ca="1">VLOOKUP($AG39,INDIRECT(CONCATENATE($CS39,"!",VLOOKUP($CS39,$AG$3:AU$8,AU$2,FALSE))),1,TRUE)</f>
        <v>#N/A</v>
      </c>
      <c r="AV39" s="102" t="e">
        <f ca="1">VLOOKUP($AG39,INDIRECT(CONCATENATE($CS39,"!",VLOOKUP($CS39,$AG$3:AV$8,AV$2,FALSE))),1,TRUE)</f>
        <v>#N/A</v>
      </c>
      <c r="AW39" s="102" t="e">
        <f ca="1">VLOOKUP($AG39,INDIRECT(CONCATENATE($CS39,"!",VLOOKUP($CS39,$AG$3:AW$8,AW$2,FALSE))),1,TRUE)</f>
        <v>#N/A</v>
      </c>
      <c r="AX39" s="102" t="e">
        <f ca="1">VLOOKUP($AG39,INDIRECT(CONCATENATE($CS39,"!",VLOOKUP($CS39,$AG$3:AX$8,AX$2,FALSE))),1,TRUE)</f>
        <v>#N/A</v>
      </c>
      <c r="AY39" s="102" t="e">
        <f ca="1">VLOOKUP($AG39,INDIRECT(CONCATENATE($CS39,"!",VLOOKUP($CS39,$AG$3:AY$8,AY$2,FALSE))),1,TRUE)</f>
        <v>#N/A</v>
      </c>
      <c r="AZ39" s="102" t="e">
        <f ca="1">VLOOKUP($AG39,INDIRECT(CONCATENATE($CS39,"!",VLOOKUP($CS39,$AG$3:AZ$8,AZ$2,FALSE))),1,TRUE)</f>
        <v>#N/A</v>
      </c>
      <c r="BA39" s="102"/>
      <c r="BB39" s="66">
        <f t="shared" si="48"/>
        <v>1</v>
      </c>
      <c r="BC39" s="59">
        <f t="shared" si="48"/>
        <v>1</v>
      </c>
      <c r="BD39" s="59">
        <f t="shared" si="49"/>
        <v>1</v>
      </c>
      <c r="BE39" s="59">
        <f t="shared" si="49"/>
        <v>1</v>
      </c>
      <c r="BF39" s="59">
        <f t="shared" si="18"/>
        <v>1</v>
      </c>
      <c r="BG39" s="59">
        <f t="shared" si="19"/>
        <v>1</v>
      </c>
      <c r="BH39" s="59">
        <f t="shared" si="20"/>
        <v>1</v>
      </c>
      <c r="BI39" s="59">
        <f t="shared" si="47"/>
        <v>1</v>
      </c>
      <c r="BJ39" s="59">
        <f t="shared" si="47"/>
        <v>1</v>
      </c>
      <c r="BK39" s="59">
        <f t="shared" si="47"/>
        <v>1</v>
      </c>
      <c r="BL39" s="59">
        <f t="shared" si="47"/>
        <v>1</v>
      </c>
      <c r="BM39" s="59">
        <f t="shared" si="47"/>
        <v>1</v>
      </c>
      <c r="BN39" s="59">
        <f t="shared" si="47"/>
        <v>1</v>
      </c>
      <c r="BO39" s="59">
        <f t="shared" si="47"/>
        <v>1</v>
      </c>
      <c r="BP39" s="59">
        <f t="shared" si="47"/>
        <v>1</v>
      </c>
      <c r="BQ39" s="59">
        <f t="shared" si="47"/>
        <v>1</v>
      </c>
      <c r="BR39" s="59">
        <f t="shared" si="47"/>
        <v>1</v>
      </c>
      <c r="BS39" s="59">
        <f t="shared" si="21"/>
        <v>1</v>
      </c>
      <c r="BT39" s="59">
        <f t="shared" si="21"/>
        <v>1</v>
      </c>
      <c r="BV39" s="67" t="e">
        <f>HLOOKUP(AE39,$BB$10:BU39,COUNTIF($AE$7:AE39,"&lt;&gt;"&amp;""),FALSE)</f>
        <v>#N/A</v>
      </c>
      <c r="BW39" s="59">
        <f t="shared" si="22"/>
        <v>1</v>
      </c>
      <c r="BX39" s="67" t="str">
        <f t="shared" si="38"/>
        <v/>
      </c>
      <c r="BY39" s="136" t="str">
        <f ca="1">IF(OR(AE39=$BC$10,AE39=$BE$10,AE39=$BL$10,AE39=$BM$10,AE39=$BN$10),VLOOKUP(BX39,INDIRECT(CONCATENATE(CS39,"!",HLOOKUP(AE39,$CV$10:CZ39,DG39,FALSE))),1,TRUE),"")</f>
        <v/>
      </c>
      <c r="BZ39" s="102" t="e">
        <f t="shared" ca="1" si="23"/>
        <v>#N/A</v>
      </c>
      <c r="CA39" s="102" t="e">
        <f t="shared" ca="1" si="24"/>
        <v>#N/A</v>
      </c>
      <c r="CB39" s="102" t="e">
        <f t="shared" ca="1" si="25"/>
        <v>#N/A</v>
      </c>
      <c r="CC39" s="102" t="e">
        <f t="shared" ca="1" si="26"/>
        <v>#N/A</v>
      </c>
      <c r="CD39" s="102" t="e">
        <f t="shared" ca="1" si="27"/>
        <v>#VALUE!</v>
      </c>
      <c r="CE39" s="68">
        <f>Worksheet!L34</f>
        <v>0</v>
      </c>
      <c r="CF39" s="68">
        <f>Worksheet!M34</f>
        <v>0</v>
      </c>
      <c r="CG39" s="68">
        <f>Worksheet!N34</f>
        <v>0</v>
      </c>
      <c r="CH39" s="68">
        <f>Worksheet!O34</f>
        <v>0</v>
      </c>
      <c r="CI39" s="68">
        <f>Worksheet!P34</f>
        <v>0</v>
      </c>
      <c r="CJ39" s="154" t="e">
        <f t="shared" ca="1" si="28"/>
        <v>#VALUE!</v>
      </c>
      <c r="CK39" s="154" t="e">
        <f t="shared" ca="1" si="29"/>
        <v>#VALUE!</v>
      </c>
      <c r="CL39" s="154" t="e">
        <f t="shared" ca="1" si="30"/>
        <v>#VALUE!</v>
      </c>
      <c r="CM39" s="154" t="e">
        <f t="shared" ca="1" si="31"/>
        <v>#VALUE!</v>
      </c>
      <c r="CN39" s="154" t="e">
        <f t="shared" ca="1" si="32"/>
        <v>#VALUE!</v>
      </c>
      <c r="CO39" s="131" t="e">
        <f t="shared" ca="1" si="44"/>
        <v>#N/A</v>
      </c>
      <c r="CP39" s="103">
        <f>Worksheet!R34</f>
        <v>0</v>
      </c>
      <c r="CQ39" s="58" t="str">
        <f t="shared" si="34"/>
        <v>1</v>
      </c>
      <c r="CR39" s="133" t="e">
        <f t="shared" si="45"/>
        <v>#N/A</v>
      </c>
      <c r="CS39" s="58" t="str">
        <f t="shared" si="36"/>
        <v>Standard1</v>
      </c>
      <c r="CU39" s="112" t="str">
        <f t="shared" ca="1" si="46"/>
        <v>$B$4:$P$1376</v>
      </c>
      <c r="CV39" s="102" t="str">
        <f>VLOOKUP($CS39,$CU$3:CV$8,2,FALSE)</f>
        <v>$I$230:$I$439</v>
      </c>
      <c r="CW39" s="102" t="str">
        <f>VLOOKUP($CS39,$CU$3:CW$8,3,FALSE)</f>
        <v>$I$471:$I$735</v>
      </c>
      <c r="CX39" s="102" t="str">
        <f>VLOOKUP($CS39,$CU$3:CX$8,4,FALSE)</f>
        <v>$I$736:$I$826</v>
      </c>
      <c r="CY39" s="102" t="str">
        <f>VLOOKUP($CS39,$CU$3:CY$8,5,FALSE)</f>
        <v>$I$827:$I$891</v>
      </c>
      <c r="CZ39" s="102" t="str">
        <f>VLOOKUP($CS39,$CU$3:CZ$8,6,FALSE)</f>
        <v>$I$892:$I$960</v>
      </c>
      <c r="DA39" s="102" t="str">
        <f>VLOOKUP($CS39,$CU$3:DA$8,7,FALSE)</f>
        <v>$I$1055:$I$1066</v>
      </c>
      <c r="DB39" s="102" t="str">
        <f>VLOOKUP($CS39,$CU$3:DB$8,8,FALSE)</f>
        <v>$I$1043:$I$1054</v>
      </c>
      <c r="DC39" s="102" t="str">
        <f>VLOOKUP($CS39,$CU$3:DC$8,8,FALSE)</f>
        <v>$I$1043:$I$1054</v>
      </c>
      <c r="DD39" s="102" t="str">
        <f>VLOOKUP($CS39,$CU$3:DD$8,8,FALSE)</f>
        <v>$I$1043:$I$1054</v>
      </c>
      <c r="DE39" s="102" t="str">
        <f>VLOOKUP($CS39,$CU$3:DE$8,8,FALSE)</f>
        <v>$I$1043:$I$1054</v>
      </c>
      <c r="DF39" s="102" t="str">
        <f>VLOOKUP($CS39,$CU$3:DF$8,8,FALSE)</f>
        <v>$I$1043:$I$1054</v>
      </c>
      <c r="DG39" s="58">
        <f>COUNTIF($CV$10:CV39,"&lt;&gt;"&amp;"")</f>
        <v>30</v>
      </c>
      <c r="DI39" s="58" t="str">
        <f t="shared" si="6"/>
        <v/>
      </c>
      <c r="DJ39" s="58" t="e">
        <f t="shared" ca="1" si="7"/>
        <v>#N/A</v>
      </c>
    </row>
    <row r="40" spans="13:114" x14ac:dyDescent="0.25">
      <c r="M40" s="58">
        <f>Worksheet!W35</f>
        <v>0</v>
      </c>
      <c r="N40" s="58">
        <f t="shared" ca="1" si="8"/>
        <v>0</v>
      </c>
      <c r="O40" s="213" t="str">
        <f t="shared" ca="1" si="1"/>
        <v>*</v>
      </c>
      <c r="Q40" s="59" t="e">
        <f t="shared" ca="1" si="39"/>
        <v>#N/A</v>
      </c>
      <c r="R40" s="58" t="str">
        <f>IF(Worksheet!J35=$S$2,$S$2,IF(Worksheet!J35=$S$3,$S$3,$S$1))</f>
        <v>5502A</v>
      </c>
      <c r="S40" s="60" t="str">
        <f t="shared" ca="1" si="10"/>
        <v>*</v>
      </c>
      <c r="T40" s="55" t="e">
        <f t="shared" si="40"/>
        <v>#N/A</v>
      </c>
      <c r="U40" s="62">
        <f>IF(Worksheet!T35="%",ABS(Worksheet!AA35),ABS(Worksheet!V35))</f>
        <v>0</v>
      </c>
      <c r="V40" s="155">
        <f>IF(Worksheet!T35="%",Worksheet!AB35,Worksheet!T35)</f>
        <v>0</v>
      </c>
      <c r="W40" s="61" t="str">
        <f>IF(Worksheet!T35="%","",IF(Worksheet!AA35&lt;&gt;"",Worksheet!AA35,""))</f>
        <v/>
      </c>
      <c r="X40" s="61" t="str">
        <f>IF(Worksheet!T35="%","",IF(Worksheet!AB35&lt;&gt;"",Worksheet!AB35,""))</f>
        <v/>
      </c>
      <c r="Y40" s="63" t="str">
        <f t="shared" si="41"/>
        <v/>
      </c>
      <c r="Z40" s="63" t="str">
        <f t="shared" si="2"/>
        <v>0</v>
      </c>
      <c r="AA40" s="63" t="str">
        <f t="shared" si="42"/>
        <v>DC</v>
      </c>
      <c r="AB40" s="63" t="str">
        <f t="shared" si="3"/>
        <v>DC0</v>
      </c>
      <c r="AC40" s="63" t="str">
        <f>IF(Worksheet!I35&lt;&gt;"",Worksheet!I35,"")</f>
        <v/>
      </c>
      <c r="AD40" s="63" t="str">
        <f t="shared" si="4"/>
        <v/>
      </c>
      <c r="AE40" s="134" t="str">
        <f t="shared" si="14"/>
        <v>DC0</v>
      </c>
      <c r="AF40" s="135" t="e">
        <f>HLOOKUP(AE40,$AH$10:BA40,COUNTIF($AE$7:AE40,"&lt;&gt;"&amp;""),FALSE)</f>
        <v>#N/A</v>
      </c>
      <c r="AG40" s="71" t="e">
        <f t="shared" si="43"/>
        <v>#N/A</v>
      </c>
      <c r="AH40" s="102" t="e">
        <f ca="1">VLOOKUP($AG40,INDIRECT(CONCATENATE($CS40,"!",VLOOKUP($CS40,$AG$3:AH$8,AH$2,FALSE))),1,TRUE)</f>
        <v>#N/A</v>
      </c>
      <c r="AI40" s="102" t="e">
        <f ca="1">VLOOKUP($AG40,INDIRECT(CONCATENATE($CS40,"!",VLOOKUP($CS40,$AG$3:AI$8,AI$2,FALSE))),1,TRUE)</f>
        <v>#N/A</v>
      </c>
      <c r="AJ40" s="102" t="e">
        <f ca="1">VLOOKUP($AG40,INDIRECT(CONCATENATE($CS40,"!",VLOOKUP($CS40,$AG$3:AJ$8,AJ$2,FALSE))),1,TRUE)</f>
        <v>#N/A</v>
      </c>
      <c r="AK40" s="102" t="e">
        <f ca="1">VLOOKUP($AG40,INDIRECT(CONCATENATE($CS40,"!",VLOOKUP($CS40,$AG$3:AK$8,AK$2,FALSE))),1,TRUE)</f>
        <v>#N/A</v>
      </c>
      <c r="AL40" s="102" t="e">
        <f ca="1">VLOOKUP($AG40,INDIRECT(CONCATENATE($CS40,"!",VLOOKUP($CS40,$AG$3:AL$8,AL$2,FALSE))),1,TRUE)</f>
        <v>#N/A</v>
      </c>
      <c r="AM40" s="102" t="e">
        <f ca="1">VLOOKUP($AG40,INDIRECT(CONCATENATE($CS40,"!",VLOOKUP($CS40,$AG$3:AM$8,AM$2,FALSE))),1,TRUE)</f>
        <v>#N/A</v>
      </c>
      <c r="AN40" s="102" t="e">
        <f ca="1">VLOOKUP($AG40,INDIRECT(CONCATENATE($CS40,"!",VLOOKUP($CS40,$AG$3:AN$8,AN$2,FALSE))),1,TRUE)</f>
        <v>#N/A</v>
      </c>
      <c r="AO40" s="102" t="e">
        <f ca="1">VLOOKUP($AG40,INDIRECT(CONCATENATE($CS40,"!",VLOOKUP($CS40,$AG$3:AO$8,AO$2,FALSE))),1,TRUE)</f>
        <v>#N/A</v>
      </c>
      <c r="AP40" s="102" t="e">
        <f ca="1">VLOOKUP($AG40,INDIRECT(CONCATENATE($CS40,"!",VLOOKUP($CS40,$AG$3:AP$8,AP$2,FALSE))),1,TRUE)</f>
        <v>#N/A</v>
      </c>
      <c r="AQ40" s="102" t="e">
        <f ca="1">VLOOKUP($AG40,INDIRECT(CONCATENATE($CS40,"!",VLOOKUP($CS40,$AG$3:AQ$8,AQ$2,FALSE))),1,TRUE)</f>
        <v>#N/A</v>
      </c>
      <c r="AR40" s="102" t="e">
        <f ca="1">VLOOKUP($AG40,INDIRECT(CONCATENATE($CS40,"!",VLOOKUP($CS40,$AG$3:AR$8,AR$2,FALSE))),1,TRUE)</f>
        <v>#N/A</v>
      </c>
      <c r="AS40" s="102" t="e">
        <f ca="1">VLOOKUP($AG40,INDIRECT(CONCATENATE($CS40,"!",VLOOKUP($CS40,$AG$3:AS$8,AS$2,FALSE))),1,TRUE)</f>
        <v>#N/A</v>
      </c>
      <c r="AT40" s="102" t="e">
        <f ca="1">VLOOKUP($AG40,INDIRECT(CONCATENATE($CS40,"!",VLOOKUP($CS40,$AG$3:AT$8,AT$2,FALSE))),1,TRUE)</f>
        <v>#N/A</v>
      </c>
      <c r="AU40" s="102" t="e">
        <f ca="1">VLOOKUP($AG40,INDIRECT(CONCATENATE($CS40,"!",VLOOKUP($CS40,$AG$3:AU$8,AU$2,FALSE))),1,TRUE)</f>
        <v>#N/A</v>
      </c>
      <c r="AV40" s="102" t="e">
        <f ca="1">VLOOKUP($AG40,INDIRECT(CONCATENATE($CS40,"!",VLOOKUP($CS40,$AG$3:AV$8,AV$2,FALSE))),1,TRUE)</f>
        <v>#N/A</v>
      </c>
      <c r="AW40" s="102" t="e">
        <f ca="1">VLOOKUP($AG40,INDIRECT(CONCATENATE($CS40,"!",VLOOKUP($CS40,$AG$3:AW$8,AW$2,FALSE))),1,TRUE)</f>
        <v>#N/A</v>
      </c>
      <c r="AX40" s="102" t="e">
        <f ca="1">VLOOKUP($AG40,INDIRECT(CONCATENATE($CS40,"!",VLOOKUP($CS40,$AG$3:AX$8,AX$2,FALSE))),1,TRUE)</f>
        <v>#N/A</v>
      </c>
      <c r="AY40" s="102" t="e">
        <f ca="1">VLOOKUP($AG40,INDIRECT(CONCATENATE($CS40,"!",VLOOKUP($CS40,$AG$3:AY$8,AY$2,FALSE))),1,TRUE)</f>
        <v>#N/A</v>
      </c>
      <c r="AZ40" s="102" t="e">
        <f ca="1">VLOOKUP($AG40,INDIRECT(CONCATENATE($CS40,"!",VLOOKUP($CS40,$AG$3:AZ$8,AZ$2,FALSE))),1,TRUE)</f>
        <v>#N/A</v>
      </c>
      <c r="BA40" s="102"/>
      <c r="BB40" s="66">
        <f t="shared" si="48"/>
        <v>1</v>
      </c>
      <c r="BC40" s="59">
        <f t="shared" si="48"/>
        <v>1</v>
      </c>
      <c r="BD40" s="59">
        <f t="shared" si="49"/>
        <v>1</v>
      </c>
      <c r="BE40" s="59">
        <f t="shared" si="49"/>
        <v>1</v>
      </c>
      <c r="BF40" s="59">
        <f t="shared" si="18"/>
        <v>1</v>
      </c>
      <c r="BG40" s="59">
        <f t="shared" si="19"/>
        <v>1</v>
      </c>
      <c r="BH40" s="59">
        <f t="shared" si="20"/>
        <v>1</v>
      </c>
      <c r="BI40" s="59">
        <f t="shared" si="47"/>
        <v>1</v>
      </c>
      <c r="BJ40" s="59">
        <f t="shared" si="47"/>
        <v>1</v>
      </c>
      <c r="BK40" s="59">
        <f t="shared" si="47"/>
        <v>1</v>
      </c>
      <c r="BL40" s="59">
        <f t="shared" si="47"/>
        <v>1</v>
      </c>
      <c r="BM40" s="59">
        <f t="shared" si="47"/>
        <v>1</v>
      </c>
      <c r="BN40" s="59">
        <f t="shared" si="47"/>
        <v>1</v>
      </c>
      <c r="BO40" s="59">
        <f t="shared" si="47"/>
        <v>1</v>
      </c>
      <c r="BP40" s="59">
        <f t="shared" si="47"/>
        <v>1</v>
      </c>
      <c r="BQ40" s="59">
        <f t="shared" si="47"/>
        <v>1</v>
      </c>
      <c r="BR40" s="59">
        <f t="shared" si="47"/>
        <v>1</v>
      </c>
      <c r="BS40" s="59">
        <f t="shared" si="21"/>
        <v>1</v>
      </c>
      <c r="BT40" s="59">
        <f t="shared" si="21"/>
        <v>1</v>
      </c>
      <c r="BV40" s="67" t="e">
        <f>HLOOKUP(AE40,$BB$10:BU40,COUNTIF($AE$7:AE40,"&lt;&gt;"&amp;""),FALSE)</f>
        <v>#N/A</v>
      </c>
      <c r="BW40" s="59">
        <f t="shared" si="22"/>
        <v>1</v>
      </c>
      <c r="BX40" s="67" t="str">
        <f t="shared" si="38"/>
        <v/>
      </c>
      <c r="BY40" s="136" t="str">
        <f ca="1">IF(OR(AE40=$BC$10,AE40=$BE$10,AE40=$BL$10,AE40=$BM$10,AE40=$BN$10),VLOOKUP(BX40,INDIRECT(CONCATENATE(CS40,"!",HLOOKUP(AE40,$CV$10:CZ40,DG40,FALSE))),1,TRUE),"")</f>
        <v/>
      </c>
      <c r="BZ40" s="102" t="e">
        <f t="shared" ca="1" si="23"/>
        <v>#N/A</v>
      </c>
      <c r="CA40" s="102" t="e">
        <f t="shared" ca="1" si="24"/>
        <v>#N/A</v>
      </c>
      <c r="CB40" s="102" t="e">
        <f t="shared" ca="1" si="25"/>
        <v>#N/A</v>
      </c>
      <c r="CC40" s="102" t="e">
        <f t="shared" ca="1" si="26"/>
        <v>#N/A</v>
      </c>
      <c r="CD40" s="102" t="e">
        <f t="shared" ca="1" si="27"/>
        <v>#VALUE!</v>
      </c>
      <c r="CE40" s="68">
        <f>Worksheet!L35</f>
        <v>0</v>
      </c>
      <c r="CF40" s="68">
        <f>Worksheet!M35</f>
        <v>0</v>
      </c>
      <c r="CG40" s="68">
        <f>Worksheet!N35</f>
        <v>0</v>
      </c>
      <c r="CH40" s="68">
        <f>Worksheet!O35</f>
        <v>0</v>
      </c>
      <c r="CI40" s="68">
        <f>Worksheet!P35</f>
        <v>0</v>
      </c>
      <c r="CJ40" s="154" t="e">
        <f t="shared" ca="1" si="28"/>
        <v>#VALUE!</v>
      </c>
      <c r="CK40" s="154" t="e">
        <f t="shared" ca="1" si="29"/>
        <v>#VALUE!</v>
      </c>
      <c r="CL40" s="154" t="e">
        <f t="shared" ca="1" si="30"/>
        <v>#VALUE!</v>
      </c>
      <c r="CM40" s="154" t="e">
        <f t="shared" ca="1" si="31"/>
        <v>#VALUE!</v>
      </c>
      <c r="CN40" s="154" t="e">
        <f t="shared" ca="1" si="32"/>
        <v>#VALUE!</v>
      </c>
      <c r="CO40" s="131" t="e">
        <f t="shared" ca="1" si="44"/>
        <v>#N/A</v>
      </c>
      <c r="CP40" s="103">
        <f>Worksheet!R35</f>
        <v>0</v>
      </c>
      <c r="CQ40" s="58" t="str">
        <f t="shared" si="34"/>
        <v>1</v>
      </c>
      <c r="CR40" s="133" t="e">
        <f t="shared" si="45"/>
        <v>#N/A</v>
      </c>
      <c r="CS40" s="58" t="str">
        <f t="shared" si="36"/>
        <v>Standard1</v>
      </c>
      <c r="CU40" s="112" t="str">
        <f t="shared" ca="1" si="46"/>
        <v>$B$4:$P$1376</v>
      </c>
      <c r="CV40" s="102" t="str">
        <f>VLOOKUP($CS40,$CU$3:CV$8,2,FALSE)</f>
        <v>$I$230:$I$439</v>
      </c>
      <c r="CW40" s="102" t="str">
        <f>VLOOKUP($CS40,$CU$3:CW$8,3,FALSE)</f>
        <v>$I$471:$I$735</v>
      </c>
      <c r="CX40" s="102" t="str">
        <f>VLOOKUP($CS40,$CU$3:CX$8,4,FALSE)</f>
        <v>$I$736:$I$826</v>
      </c>
      <c r="CY40" s="102" t="str">
        <f>VLOOKUP($CS40,$CU$3:CY$8,5,FALSE)</f>
        <v>$I$827:$I$891</v>
      </c>
      <c r="CZ40" s="102" t="str">
        <f>VLOOKUP($CS40,$CU$3:CZ$8,6,FALSE)</f>
        <v>$I$892:$I$960</v>
      </c>
      <c r="DA40" s="102" t="str">
        <f>VLOOKUP($CS40,$CU$3:DA$8,7,FALSE)</f>
        <v>$I$1055:$I$1066</v>
      </c>
      <c r="DB40" s="102" t="str">
        <f>VLOOKUP($CS40,$CU$3:DB$8,8,FALSE)</f>
        <v>$I$1043:$I$1054</v>
      </c>
      <c r="DC40" s="102" t="str">
        <f>VLOOKUP($CS40,$CU$3:DC$8,8,FALSE)</f>
        <v>$I$1043:$I$1054</v>
      </c>
      <c r="DD40" s="102" t="str">
        <f>VLOOKUP($CS40,$CU$3:DD$8,8,FALSE)</f>
        <v>$I$1043:$I$1054</v>
      </c>
      <c r="DE40" s="102" t="str">
        <f>VLOOKUP($CS40,$CU$3:DE$8,8,FALSE)</f>
        <v>$I$1043:$I$1054</v>
      </c>
      <c r="DF40" s="102" t="str">
        <f>VLOOKUP($CS40,$CU$3:DF$8,8,FALSE)</f>
        <v>$I$1043:$I$1054</v>
      </c>
      <c r="DG40" s="58">
        <f>COUNTIF($CV$10:CV40,"&lt;&gt;"&amp;"")</f>
        <v>31</v>
      </c>
      <c r="DI40" s="58" t="str">
        <f t="shared" si="6"/>
        <v/>
      </c>
      <c r="DJ40" s="58" t="e">
        <f t="shared" ca="1" si="7"/>
        <v>#N/A</v>
      </c>
    </row>
    <row r="41" spans="13:114" x14ac:dyDescent="0.25">
      <c r="M41" s="58">
        <f>Worksheet!W36</f>
        <v>0</v>
      </c>
      <c r="N41" s="58">
        <f t="shared" ca="1" si="8"/>
        <v>0</v>
      </c>
      <c r="O41" s="213" t="str">
        <f t="shared" ca="1" si="1"/>
        <v>*</v>
      </c>
      <c r="Q41" s="59" t="e">
        <f t="shared" ca="1" si="39"/>
        <v>#N/A</v>
      </c>
      <c r="R41" s="58" t="str">
        <f>IF(Worksheet!J36=$S$2,$S$2,IF(Worksheet!J36=$S$3,$S$3,$S$1))</f>
        <v>5502A</v>
      </c>
      <c r="S41" s="60" t="str">
        <f t="shared" ca="1" si="10"/>
        <v>*</v>
      </c>
      <c r="T41" s="55" t="e">
        <f t="shared" si="40"/>
        <v>#N/A</v>
      </c>
      <c r="U41" s="62">
        <f>IF(Worksheet!T36="%",ABS(Worksheet!AA36),ABS(Worksheet!V36))</f>
        <v>0</v>
      </c>
      <c r="V41" s="155">
        <f>IF(Worksheet!T36="%",Worksheet!AB36,Worksheet!T36)</f>
        <v>0</v>
      </c>
      <c r="W41" s="61" t="str">
        <f>IF(Worksheet!T36="%","",IF(Worksheet!AA36&lt;&gt;"",Worksheet!AA36,""))</f>
        <v/>
      </c>
      <c r="X41" s="61" t="str">
        <f>IF(Worksheet!T36="%","",IF(Worksheet!AB36&lt;&gt;"",Worksheet!AB36,""))</f>
        <v/>
      </c>
      <c r="Y41" s="63" t="str">
        <f t="shared" si="41"/>
        <v/>
      </c>
      <c r="Z41" s="63" t="str">
        <f t="shared" si="2"/>
        <v>0</v>
      </c>
      <c r="AA41" s="63" t="str">
        <f t="shared" si="42"/>
        <v>DC</v>
      </c>
      <c r="AB41" s="63" t="str">
        <f t="shared" si="3"/>
        <v>DC0</v>
      </c>
      <c r="AC41" s="63" t="str">
        <f>IF(Worksheet!I36&lt;&gt;"",Worksheet!I36,"")</f>
        <v/>
      </c>
      <c r="AD41" s="63" t="str">
        <f t="shared" si="4"/>
        <v/>
      </c>
      <c r="AE41" s="134" t="str">
        <f t="shared" si="14"/>
        <v>DC0</v>
      </c>
      <c r="AF41" s="135" t="e">
        <f>HLOOKUP(AE41,$AH$10:BA41,COUNTIF($AE$7:AE41,"&lt;&gt;"&amp;""),FALSE)</f>
        <v>#N/A</v>
      </c>
      <c r="AG41" s="71" t="e">
        <f t="shared" si="43"/>
        <v>#N/A</v>
      </c>
      <c r="AH41" s="102" t="e">
        <f ca="1">VLOOKUP($AG41,INDIRECT(CONCATENATE($CS41,"!",VLOOKUP($CS41,$AG$3:AH$8,AH$2,FALSE))),1,TRUE)</f>
        <v>#N/A</v>
      </c>
      <c r="AI41" s="102" t="e">
        <f ca="1">VLOOKUP($AG41,INDIRECT(CONCATENATE($CS41,"!",VLOOKUP($CS41,$AG$3:AI$8,AI$2,FALSE))),1,TRUE)</f>
        <v>#N/A</v>
      </c>
      <c r="AJ41" s="102" t="e">
        <f ca="1">VLOOKUP($AG41,INDIRECT(CONCATENATE($CS41,"!",VLOOKUP($CS41,$AG$3:AJ$8,AJ$2,FALSE))),1,TRUE)</f>
        <v>#N/A</v>
      </c>
      <c r="AK41" s="102" t="e">
        <f ca="1">VLOOKUP($AG41,INDIRECT(CONCATENATE($CS41,"!",VLOOKUP($CS41,$AG$3:AK$8,AK$2,FALSE))),1,TRUE)</f>
        <v>#N/A</v>
      </c>
      <c r="AL41" s="102" t="e">
        <f ca="1">VLOOKUP($AG41,INDIRECT(CONCATENATE($CS41,"!",VLOOKUP($CS41,$AG$3:AL$8,AL$2,FALSE))),1,TRUE)</f>
        <v>#N/A</v>
      </c>
      <c r="AM41" s="102" t="e">
        <f ca="1">VLOOKUP($AG41,INDIRECT(CONCATENATE($CS41,"!",VLOOKUP($CS41,$AG$3:AM$8,AM$2,FALSE))),1,TRUE)</f>
        <v>#N/A</v>
      </c>
      <c r="AN41" s="102" t="e">
        <f ca="1">VLOOKUP($AG41,INDIRECT(CONCATENATE($CS41,"!",VLOOKUP($CS41,$AG$3:AN$8,AN$2,FALSE))),1,TRUE)</f>
        <v>#N/A</v>
      </c>
      <c r="AO41" s="102" t="e">
        <f ca="1">VLOOKUP($AG41,INDIRECT(CONCATENATE($CS41,"!",VLOOKUP($CS41,$AG$3:AO$8,AO$2,FALSE))),1,TRUE)</f>
        <v>#N/A</v>
      </c>
      <c r="AP41" s="102" t="e">
        <f ca="1">VLOOKUP($AG41,INDIRECT(CONCATENATE($CS41,"!",VLOOKUP($CS41,$AG$3:AP$8,AP$2,FALSE))),1,TRUE)</f>
        <v>#N/A</v>
      </c>
      <c r="AQ41" s="102" t="e">
        <f ca="1">VLOOKUP($AG41,INDIRECT(CONCATENATE($CS41,"!",VLOOKUP($CS41,$AG$3:AQ$8,AQ$2,FALSE))),1,TRUE)</f>
        <v>#N/A</v>
      </c>
      <c r="AR41" s="102" t="e">
        <f ca="1">VLOOKUP($AG41,INDIRECT(CONCATENATE($CS41,"!",VLOOKUP($CS41,$AG$3:AR$8,AR$2,FALSE))),1,TRUE)</f>
        <v>#N/A</v>
      </c>
      <c r="AS41" s="102" t="e">
        <f ca="1">VLOOKUP($AG41,INDIRECT(CONCATENATE($CS41,"!",VLOOKUP($CS41,$AG$3:AS$8,AS$2,FALSE))),1,TRUE)</f>
        <v>#N/A</v>
      </c>
      <c r="AT41" s="102" t="e">
        <f ca="1">VLOOKUP($AG41,INDIRECT(CONCATENATE($CS41,"!",VLOOKUP($CS41,$AG$3:AT$8,AT$2,FALSE))),1,TRUE)</f>
        <v>#N/A</v>
      </c>
      <c r="AU41" s="102" t="e">
        <f ca="1">VLOOKUP($AG41,INDIRECT(CONCATENATE($CS41,"!",VLOOKUP($CS41,$AG$3:AU$8,AU$2,FALSE))),1,TRUE)</f>
        <v>#N/A</v>
      </c>
      <c r="AV41" s="102" t="e">
        <f ca="1">VLOOKUP($AG41,INDIRECT(CONCATENATE($CS41,"!",VLOOKUP($CS41,$AG$3:AV$8,AV$2,FALSE))),1,TRUE)</f>
        <v>#N/A</v>
      </c>
      <c r="AW41" s="102" t="e">
        <f ca="1">VLOOKUP($AG41,INDIRECT(CONCATENATE($CS41,"!",VLOOKUP($CS41,$AG$3:AW$8,AW$2,FALSE))),1,TRUE)</f>
        <v>#N/A</v>
      </c>
      <c r="AX41" s="102" t="e">
        <f ca="1">VLOOKUP($AG41,INDIRECT(CONCATENATE($CS41,"!",VLOOKUP($CS41,$AG$3:AX$8,AX$2,FALSE))),1,TRUE)</f>
        <v>#N/A</v>
      </c>
      <c r="AY41" s="102" t="e">
        <f ca="1">VLOOKUP($AG41,INDIRECT(CONCATENATE($CS41,"!",VLOOKUP($CS41,$AG$3:AY$8,AY$2,FALSE))),1,TRUE)</f>
        <v>#N/A</v>
      </c>
      <c r="AZ41" s="102" t="e">
        <f ca="1">VLOOKUP($AG41,INDIRECT(CONCATENATE($CS41,"!",VLOOKUP($CS41,$AG$3:AZ$8,AZ$2,FALSE))),1,TRUE)</f>
        <v>#N/A</v>
      </c>
      <c r="BA41" s="102"/>
      <c r="BB41" s="66">
        <f t="shared" si="48"/>
        <v>1</v>
      </c>
      <c r="BC41" s="59">
        <f t="shared" si="48"/>
        <v>1</v>
      </c>
      <c r="BD41" s="59">
        <f t="shared" si="49"/>
        <v>1</v>
      </c>
      <c r="BE41" s="59">
        <f t="shared" si="49"/>
        <v>1</v>
      </c>
      <c r="BF41" s="59">
        <f t="shared" si="18"/>
        <v>1</v>
      </c>
      <c r="BG41" s="59">
        <f t="shared" si="19"/>
        <v>1</v>
      </c>
      <c r="BH41" s="59">
        <f t="shared" si="20"/>
        <v>1</v>
      </c>
      <c r="BI41" s="59">
        <f t="shared" si="47"/>
        <v>1</v>
      </c>
      <c r="BJ41" s="59">
        <f t="shared" si="47"/>
        <v>1</v>
      </c>
      <c r="BK41" s="59">
        <f t="shared" si="47"/>
        <v>1</v>
      </c>
      <c r="BL41" s="59">
        <f t="shared" si="47"/>
        <v>1</v>
      </c>
      <c r="BM41" s="59">
        <f t="shared" si="47"/>
        <v>1</v>
      </c>
      <c r="BN41" s="59">
        <f t="shared" si="47"/>
        <v>1</v>
      </c>
      <c r="BO41" s="59">
        <f t="shared" si="47"/>
        <v>1</v>
      </c>
      <c r="BP41" s="59">
        <f t="shared" si="47"/>
        <v>1</v>
      </c>
      <c r="BQ41" s="59">
        <f t="shared" si="47"/>
        <v>1</v>
      </c>
      <c r="BR41" s="59">
        <f t="shared" si="47"/>
        <v>1</v>
      </c>
      <c r="BS41" s="59">
        <f t="shared" si="21"/>
        <v>1</v>
      </c>
      <c r="BT41" s="59">
        <f t="shared" si="21"/>
        <v>1</v>
      </c>
      <c r="BV41" s="67" t="e">
        <f>HLOOKUP(AE41,$BB$10:BU41,COUNTIF($AE$7:AE41,"&lt;&gt;"&amp;""),FALSE)</f>
        <v>#N/A</v>
      </c>
      <c r="BW41" s="59">
        <f t="shared" si="22"/>
        <v>1</v>
      </c>
      <c r="BX41" s="67" t="str">
        <f t="shared" si="38"/>
        <v/>
      </c>
      <c r="BY41" s="136" t="str">
        <f ca="1">IF(OR(AE41=$BC$10,AE41=$BE$10,AE41=$BL$10,AE41=$BM$10,AE41=$BN$10),VLOOKUP(BX41,INDIRECT(CONCATENATE(CS41,"!",HLOOKUP(AE41,$CV$10:CZ41,DG41,FALSE))),1,TRUE),"")</f>
        <v/>
      </c>
      <c r="BZ41" s="102" t="e">
        <f t="shared" ca="1" si="23"/>
        <v>#N/A</v>
      </c>
      <c r="CA41" s="102" t="e">
        <f t="shared" ca="1" si="24"/>
        <v>#N/A</v>
      </c>
      <c r="CB41" s="102" t="e">
        <f t="shared" ca="1" si="25"/>
        <v>#N/A</v>
      </c>
      <c r="CC41" s="102" t="e">
        <f t="shared" ca="1" si="26"/>
        <v>#N/A</v>
      </c>
      <c r="CD41" s="102" t="e">
        <f t="shared" ca="1" si="27"/>
        <v>#VALUE!</v>
      </c>
      <c r="CE41" s="68">
        <f>Worksheet!L36</f>
        <v>0</v>
      </c>
      <c r="CF41" s="68">
        <f>Worksheet!M36</f>
        <v>0</v>
      </c>
      <c r="CG41" s="68">
        <f>Worksheet!N36</f>
        <v>0</v>
      </c>
      <c r="CH41" s="68">
        <f>Worksheet!O36</f>
        <v>0</v>
      </c>
      <c r="CI41" s="68">
        <f>Worksheet!P36</f>
        <v>0</v>
      </c>
      <c r="CJ41" s="154" t="e">
        <f t="shared" ca="1" si="28"/>
        <v>#VALUE!</v>
      </c>
      <c r="CK41" s="154" t="e">
        <f t="shared" ca="1" si="29"/>
        <v>#VALUE!</v>
      </c>
      <c r="CL41" s="154" t="e">
        <f t="shared" ca="1" si="30"/>
        <v>#VALUE!</v>
      </c>
      <c r="CM41" s="154" t="e">
        <f t="shared" ca="1" si="31"/>
        <v>#VALUE!</v>
      </c>
      <c r="CN41" s="154" t="e">
        <f t="shared" ca="1" si="32"/>
        <v>#VALUE!</v>
      </c>
      <c r="CO41" s="131" t="e">
        <f t="shared" ca="1" si="44"/>
        <v>#N/A</v>
      </c>
      <c r="CP41" s="103">
        <f>Worksheet!R36</f>
        <v>0</v>
      </c>
      <c r="CQ41" s="58" t="str">
        <f t="shared" si="34"/>
        <v>1</v>
      </c>
      <c r="CR41" s="133" t="e">
        <f>VALUE(CQ41)*BV41</f>
        <v>#N/A</v>
      </c>
      <c r="CS41" s="58" t="str">
        <f t="shared" si="36"/>
        <v>Standard1</v>
      </c>
      <c r="CU41" s="112" t="str">
        <f t="shared" ca="1" si="46"/>
        <v>$B$4:$P$1376</v>
      </c>
      <c r="CV41" s="102" t="str">
        <f>VLOOKUP($CS41,$CU$3:CV$8,2,FALSE)</f>
        <v>$I$230:$I$439</v>
      </c>
      <c r="CW41" s="102" t="str">
        <f>VLOOKUP($CS41,$CU$3:CW$8,3,FALSE)</f>
        <v>$I$471:$I$735</v>
      </c>
      <c r="CX41" s="102" t="str">
        <f>VLOOKUP($CS41,$CU$3:CX$8,4,FALSE)</f>
        <v>$I$736:$I$826</v>
      </c>
      <c r="CY41" s="102" t="str">
        <f>VLOOKUP($CS41,$CU$3:CY$8,5,FALSE)</f>
        <v>$I$827:$I$891</v>
      </c>
      <c r="CZ41" s="102" t="str">
        <f>VLOOKUP($CS41,$CU$3:CZ$8,6,FALSE)</f>
        <v>$I$892:$I$960</v>
      </c>
      <c r="DA41" s="102" t="str">
        <f>VLOOKUP($CS41,$CU$3:DA$8,7,FALSE)</f>
        <v>$I$1055:$I$1066</v>
      </c>
      <c r="DB41" s="102" t="str">
        <f>VLOOKUP($CS41,$CU$3:DB$8,8,FALSE)</f>
        <v>$I$1043:$I$1054</v>
      </c>
      <c r="DC41" s="102" t="str">
        <f>VLOOKUP($CS41,$CU$3:DC$8,8,FALSE)</f>
        <v>$I$1043:$I$1054</v>
      </c>
      <c r="DD41" s="102" t="str">
        <f>VLOOKUP($CS41,$CU$3:DD$8,8,FALSE)</f>
        <v>$I$1043:$I$1054</v>
      </c>
      <c r="DE41" s="102" t="str">
        <f>VLOOKUP($CS41,$CU$3:DE$8,8,FALSE)</f>
        <v>$I$1043:$I$1054</v>
      </c>
      <c r="DF41" s="102" t="str">
        <f>VLOOKUP($CS41,$CU$3:DF$8,8,FALSE)</f>
        <v>$I$1043:$I$1054</v>
      </c>
      <c r="DG41" s="58">
        <f>COUNTIF($CV$10:CV41,"&lt;&gt;"&amp;"")</f>
        <v>32</v>
      </c>
      <c r="DI41" s="58" t="str">
        <f t="shared" si="6"/>
        <v/>
      </c>
      <c r="DJ41" s="58" t="e">
        <f t="shared" ca="1" si="7"/>
        <v>#N/A</v>
      </c>
    </row>
    <row r="42" spans="13:114" x14ac:dyDescent="0.25">
      <c r="M42" s="58">
        <f>Worksheet!W37</f>
        <v>0</v>
      </c>
      <c r="N42" s="58">
        <f t="shared" ca="1" si="8"/>
        <v>0</v>
      </c>
      <c r="O42" s="213" t="str">
        <f t="shared" ca="1" si="1"/>
        <v>*</v>
      </c>
      <c r="Q42" s="59" t="e">
        <f t="shared" ca="1" si="39"/>
        <v>#N/A</v>
      </c>
      <c r="R42" s="58" t="str">
        <f>IF(Worksheet!J37=$S$2,$S$2,IF(Worksheet!J37=$S$3,$S$3,$S$1))</f>
        <v>5502A</v>
      </c>
      <c r="S42" s="60" t="str">
        <f t="shared" ca="1" si="10"/>
        <v>*</v>
      </c>
      <c r="T42" s="55" t="e">
        <f t="shared" si="40"/>
        <v>#N/A</v>
      </c>
      <c r="U42" s="62">
        <f>IF(Worksheet!T37="%",ABS(Worksheet!AA37),ABS(Worksheet!V37))</f>
        <v>0</v>
      </c>
      <c r="V42" s="155">
        <f>IF(Worksheet!T37="%",Worksheet!AB37,Worksheet!T37)</f>
        <v>0</v>
      </c>
      <c r="W42" s="61" t="str">
        <f>IF(Worksheet!T37="%","",IF(Worksheet!AA37&lt;&gt;"",Worksheet!AA37,""))</f>
        <v/>
      </c>
      <c r="X42" s="61" t="str">
        <f>IF(Worksheet!T37="%","",IF(Worksheet!AB37&lt;&gt;"",Worksheet!AB37,""))</f>
        <v/>
      </c>
      <c r="Y42" s="63" t="str">
        <f t="shared" si="41"/>
        <v/>
      </c>
      <c r="Z42" s="63" t="str">
        <f t="shared" si="2"/>
        <v>0</v>
      </c>
      <c r="AA42" s="63" t="str">
        <f t="shared" si="42"/>
        <v>DC</v>
      </c>
      <c r="AB42" s="63" t="str">
        <f t="shared" si="3"/>
        <v>DC0</v>
      </c>
      <c r="AC42" s="63" t="str">
        <f>IF(Worksheet!I37&lt;&gt;"",Worksheet!I37,"")</f>
        <v/>
      </c>
      <c r="AD42" s="63" t="str">
        <f t="shared" si="4"/>
        <v/>
      </c>
      <c r="AE42" s="134" t="str">
        <f t="shared" si="14"/>
        <v>DC0</v>
      </c>
      <c r="AF42" s="135" t="e">
        <f>HLOOKUP(AE42,$AH$10:BA42,COUNTIF($AE$7:AE42,"&lt;&gt;"&amp;""),FALSE)</f>
        <v>#N/A</v>
      </c>
      <c r="AG42" s="71" t="e">
        <f t="shared" si="43"/>
        <v>#N/A</v>
      </c>
      <c r="AH42" s="102" t="e">
        <f ca="1">VLOOKUP($AG42,INDIRECT(CONCATENATE($CS42,"!",VLOOKUP($CS42,$AG$3:AH$8,AH$2,FALSE))),1,TRUE)</f>
        <v>#N/A</v>
      </c>
      <c r="AI42" s="102" t="e">
        <f ca="1">VLOOKUP($AG42,INDIRECT(CONCATENATE($CS42,"!",VLOOKUP($CS42,$AG$3:AI$8,AI$2,FALSE))),1,TRUE)</f>
        <v>#N/A</v>
      </c>
      <c r="AJ42" s="102" t="e">
        <f ca="1">VLOOKUP($AG42,INDIRECT(CONCATENATE($CS42,"!",VLOOKUP($CS42,$AG$3:AJ$8,AJ$2,FALSE))),1,TRUE)</f>
        <v>#N/A</v>
      </c>
      <c r="AK42" s="102" t="e">
        <f ca="1">VLOOKUP($AG42,INDIRECT(CONCATENATE($CS42,"!",VLOOKUP($CS42,$AG$3:AK$8,AK$2,FALSE))),1,TRUE)</f>
        <v>#N/A</v>
      </c>
      <c r="AL42" s="102" t="e">
        <f ca="1">VLOOKUP($AG42,INDIRECT(CONCATENATE($CS42,"!",VLOOKUP($CS42,$AG$3:AL$8,AL$2,FALSE))),1,TRUE)</f>
        <v>#N/A</v>
      </c>
      <c r="AM42" s="102" t="e">
        <f ca="1">VLOOKUP($AG42,INDIRECT(CONCATENATE($CS42,"!",VLOOKUP($CS42,$AG$3:AM$8,AM$2,FALSE))),1,TRUE)</f>
        <v>#N/A</v>
      </c>
      <c r="AN42" s="102" t="e">
        <f ca="1">VLOOKUP($AG42,INDIRECT(CONCATENATE($CS42,"!",VLOOKUP($CS42,$AG$3:AN$8,AN$2,FALSE))),1,TRUE)</f>
        <v>#N/A</v>
      </c>
      <c r="AO42" s="102" t="e">
        <f ca="1">VLOOKUP($AG42,INDIRECT(CONCATENATE($CS42,"!",VLOOKUP($CS42,$AG$3:AO$8,AO$2,FALSE))),1,TRUE)</f>
        <v>#N/A</v>
      </c>
      <c r="AP42" s="102" t="e">
        <f ca="1">VLOOKUP($AG42,INDIRECT(CONCATENATE($CS42,"!",VLOOKUP($CS42,$AG$3:AP$8,AP$2,FALSE))),1,TRUE)</f>
        <v>#N/A</v>
      </c>
      <c r="AQ42" s="102" t="e">
        <f ca="1">VLOOKUP($AG42,INDIRECT(CONCATENATE($CS42,"!",VLOOKUP($CS42,$AG$3:AQ$8,AQ$2,FALSE))),1,TRUE)</f>
        <v>#N/A</v>
      </c>
      <c r="AR42" s="102" t="e">
        <f ca="1">VLOOKUP($AG42,INDIRECT(CONCATENATE($CS42,"!",VLOOKUP($CS42,$AG$3:AR$8,AR$2,FALSE))),1,TRUE)</f>
        <v>#N/A</v>
      </c>
      <c r="AS42" s="102" t="e">
        <f ca="1">VLOOKUP($AG42,INDIRECT(CONCATENATE($CS42,"!",VLOOKUP($CS42,$AG$3:AS$8,AS$2,FALSE))),1,TRUE)</f>
        <v>#N/A</v>
      </c>
      <c r="AT42" s="102" t="e">
        <f ca="1">VLOOKUP($AG42,INDIRECT(CONCATENATE($CS42,"!",VLOOKUP($CS42,$AG$3:AT$8,AT$2,FALSE))),1,TRUE)</f>
        <v>#N/A</v>
      </c>
      <c r="AU42" s="102" t="e">
        <f ca="1">VLOOKUP($AG42,INDIRECT(CONCATENATE($CS42,"!",VLOOKUP($CS42,$AG$3:AU$8,AU$2,FALSE))),1,TRUE)</f>
        <v>#N/A</v>
      </c>
      <c r="AV42" s="102" t="e">
        <f ca="1">VLOOKUP($AG42,INDIRECT(CONCATENATE($CS42,"!",VLOOKUP($CS42,$AG$3:AV$8,AV$2,FALSE))),1,TRUE)</f>
        <v>#N/A</v>
      </c>
      <c r="AW42" s="102" t="e">
        <f ca="1">VLOOKUP($AG42,INDIRECT(CONCATENATE($CS42,"!",VLOOKUP($CS42,$AG$3:AW$8,AW$2,FALSE))),1,TRUE)</f>
        <v>#N/A</v>
      </c>
      <c r="AX42" s="102" t="e">
        <f ca="1">VLOOKUP($AG42,INDIRECT(CONCATENATE($CS42,"!",VLOOKUP($CS42,$AG$3:AX$8,AX$2,FALSE))),1,TRUE)</f>
        <v>#N/A</v>
      </c>
      <c r="AY42" s="102" t="e">
        <f ca="1">VLOOKUP($AG42,INDIRECT(CONCATENATE($CS42,"!",VLOOKUP($CS42,$AG$3:AY$8,AY$2,FALSE))),1,TRUE)</f>
        <v>#N/A</v>
      </c>
      <c r="AZ42" s="102" t="e">
        <f ca="1">VLOOKUP($AG42,INDIRECT(CONCATENATE($CS42,"!",VLOOKUP($CS42,$AG$3:AZ$8,AZ$2,FALSE))),1,TRUE)</f>
        <v>#N/A</v>
      </c>
      <c r="BA42" s="102"/>
      <c r="BB42" s="66">
        <f t="shared" si="48"/>
        <v>1</v>
      </c>
      <c r="BC42" s="59">
        <f t="shared" si="48"/>
        <v>1</v>
      </c>
      <c r="BD42" s="59">
        <f t="shared" si="49"/>
        <v>1</v>
      </c>
      <c r="BE42" s="59">
        <f t="shared" si="49"/>
        <v>1</v>
      </c>
      <c r="BF42" s="59">
        <f t="shared" si="18"/>
        <v>1</v>
      </c>
      <c r="BG42" s="59">
        <f t="shared" si="19"/>
        <v>1</v>
      </c>
      <c r="BH42" s="59">
        <f t="shared" si="20"/>
        <v>1</v>
      </c>
      <c r="BI42" s="59">
        <f t="shared" si="47"/>
        <v>1</v>
      </c>
      <c r="BJ42" s="59">
        <f t="shared" si="47"/>
        <v>1</v>
      </c>
      <c r="BK42" s="59">
        <f>IF($V42="mA",0.001,IF($V42="µA",0.000001,IF($V42="kA",1000,1)))</f>
        <v>1</v>
      </c>
      <c r="BL42" s="59">
        <f t="shared" si="47"/>
        <v>1</v>
      </c>
      <c r="BM42" s="59">
        <f t="shared" si="47"/>
        <v>1</v>
      </c>
      <c r="BN42" s="59">
        <f t="shared" si="47"/>
        <v>1</v>
      </c>
      <c r="BO42" s="59">
        <f t="shared" si="47"/>
        <v>1</v>
      </c>
      <c r="BP42" s="59">
        <f t="shared" si="47"/>
        <v>1</v>
      </c>
      <c r="BQ42" s="59">
        <f t="shared" si="47"/>
        <v>1</v>
      </c>
      <c r="BR42" s="59">
        <f t="shared" si="47"/>
        <v>1</v>
      </c>
      <c r="BS42" s="59">
        <f t="shared" si="21"/>
        <v>1</v>
      </c>
      <c r="BT42" s="59">
        <f t="shared" si="21"/>
        <v>1</v>
      </c>
      <c r="BV42" s="67" t="e">
        <f>HLOOKUP(AE42,$BB$10:BU42,COUNTIF($AE$7:AE42,"&lt;&gt;"&amp;""),FALSE)</f>
        <v>#N/A</v>
      </c>
      <c r="BW42" s="59">
        <f t="shared" si="22"/>
        <v>1</v>
      </c>
      <c r="BX42" s="67" t="str">
        <f t="shared" si="38"/>
        <v/>
      </c>
      <c r="BY42" s="136" t="str">
        <f ca="1">IF(OR(AE42=$BC$10,AE42=$BE$10,AE42=$BL$10,AE42=$BM$10,AE42=$BN$10),VLOOKUP(BX42,INDIRECT(CONCATENATE(CS42,"!",HLOOKUP(AE42,$CV$10:CZ42,DG42,FALSE))),1,TRUE),"")</f>
        <v/>
      </c>
      <c r="BZ42" s="102" t="e">
        <f ca="1">VLOOKUP(Q42,INDIRECT(CONCATENATE(CS42,"!",$CU42)),11,FALSE)</f>
        <v>#N/A</v>
      </c>
      <c r="CA42" s="102" t="e">
        <f t="shared" ca="1" si="24"/>
        <v>#N/A</v>
      </c>
      <c r="CB42" s="102" t="e">
        <f t="shared" ca="1" si="25"/>
        <v>#N/A</v>
      </c>
      <c r="CC42" s="102" t="e">
        <f t="shared" ca="1" si="26"/>
        <v>#N/A</v>
      </c>
      <c r="CD42" s="102" t="e">
        <f t="shared" ca="1" si="27"/>
        <v>#VALUE!</v>
      </c>
      <c r="CE42" s="68">
        <f>Worksheet!L37</f>
        <v>0</v>
      </c>
      <c r="CF42" s="68">
        <f>Worksheet!M37</f>
        <v>0</v>
      </c>
      <c r="CG42" s="68">
        <f>Worksheet!N37</f>
        <v>0</v>
      </c>
      <c r="CH42" s="68">
        <f>Worksheet!O37</f>
        <v>0</v>
      </c>
      <c r="CI42" s="68">
        <f>Worksheet!P37</f>
        <v>0</v>
      </c>
      <c r="CJ42" s="154" t="e">
        <f t="shared" ca="1" si="28"/>
        <v>#VALUE!</v>
      </c>
      <c r="CK42" s="154" t="e">
        <f t="shared" ca="1" si="29"/>
        <v>#VALUE!</v>
      </c>
      <c r="CL42" s="154" t="e">
        <f t="shared" ca="1" si="30"/>
        <v>#VALUE!</v>
      </c>
      <c r="CM42" s="154" t="e">
        <f t="shared" ca="1" si="31"/>
        <v>#VALUE!</v>
      </c>
      <c r="CN42" s="154" t="e">
        <f t="shared" ca="1" si="32"/>
        <v>#VALUE!</v>
      </c>
      <c r="CO42" s="131" t="e">
        <f t="shared" ca="1" si="44"/>
        <v>#N/A</v>
      </c>
      <c r="CP42" s="103">
        <f>Worksheet!R37</f>
        <v>0</v>
      </c>
      <c r="CQ42" s="58" t="str">
        <f t="shared" si="34"/>
        <v>1</v>
      </c>
      <c r="CR42" s="133" t="e">
        <f t="shared" si="45"/>
        <v>#N/A</v>
      </c>
      <c r="CS42" s="58" t="str">
        <f t="shared" si="36"/>
        <v>Standard1</v>
      </c>
      <c r="CU42" s="112" t="str">
        <f t="shared" ca="1" si="46"/>
        <v>$B$4:$P$1376</v>
      </c>
      <c r="CV42" s="102" t="str">
        <f>VLOOKUP($CS42,$CU$3:CV$8,2,FALSE)</f>
        <v>$I$230:$I$439</v>
      </c>
      <c r="CW42" s="102" t="str">
        <f>VLOOKUP($CS42,$CU$3:CW$8,3,FALSE)</f>
        <v>$I$471:$I$735</v>
      </c>
      <c r="CX42" s="102" t="str">
        <f>VLOOKUP($CS42,$CU$3:CX$8,4,FALSE)</f>
        <v>$I$736:$I$826</v>
      </c>
      <c r="CY42" s="102" t="str">
        <f>VLOOKUP($CS42,$CU$3:CY$8,5,FALSE)</f>
        <v>$I$827:$I$891</v>
      </c>
      <c r="CZ42" s="102" t="str">
        <f>VLOOKUP($CS42,$CU$3:CZ$8,6,FALSE)</f>
        <v>$I$892:$I$960</v>
      </c>
      <c r="DA42" s="102" t="str">
        <f>VLOOKUP($CS42,$CU$3:DA$8,7,FALSE)</f>
        <v>$I$1055:$I$1066</v>
      </c>
      <c r="DB42" s="102" t="str">
        <f>VLOOKUP($CS42,$CU$3:DB$8,8,FALSE)</f>
        <v>$I$1043:$I$1054</v>
      </c>
      <c r="DC42" s="102" t="str">
        <f>VLOOKUP($CS42,$CU$3:DC$8,8,FALSE)</f>
        <v>$I$1043:$I$1054</v>
      </c>
      <c r="DD42" s="102" t="str">
        <f>VLOOKUP($CS42,$CU$3:DD$8,8,FALSE)</f>
        <v>$I$1043:$I$1054</v>
      </c>
      <c r="DE42" s="102" t="str">
        <f>VLOOKUP($CS42,$CU$3:DE$8,8,FALSE)</f>
        <v>$I$1043:$I$1054</v>
      </c>
      <c r="DF42" s="102" t="str">
        <f>VLOOKUP($CS42,$CU$3:DF$8,8,FALSE)</f>
        <v>$I$1043:$I$1054</v>
      </c>
      <c r="DG42" s="58">
        <f>COUNTIF($CV$10:CV42,"&lt;&gt;"&amp;"")</f>
        <v>33</v>
      </c>
      <c r="DI42" s="58" t="str">
        <f t="shared" si="6"/>
        <v/>
      </c>
      <c r="DJ42" s="58" t="e">
        <f t="shared" ca="1" si="7"/>
        <v>#N/A</v>
      </c>
    </row>
    <row r="43" spans="13:114" x14ac:dyDescent="0.25">
      <c r="M43" s="58">
        <f>Worksheet!W38</f>
        <v>0</v>
      </c>
      <c r="N43" s="58">
        <f t="shared" ca="1" si="8"/>
        <v>0</v>
      </c>
      <c r="O43" s="213" t="str">
        <f t="shared" ca="1" si="1"/>
        <v>*</v>
      </c>
      <c r="Q43" s="59" t="e">
        <f t="shared" ca="1" si="39"/>
        <v>#N/A</v>
      </c>
      <c r="R43" s="58" t="str">
        <f>IF(Worksheet!J38=$S$2,$S$2,IF(Worksheet!J38=$S$3,$S$3,$S$1))</f>
        <v>5502A</v>
      </c>
      <c r="S43" s="60" t="str">
        <f t="shared" ca="1" si="10"/>
        <v>*</v>
      </c>
      <c r="T43" s="55" t="e">
        <f t="shared" si="40"/>
        <v>#N/A</v>
      </c>
      <c r="U43" s="62">
        <f>IF(Worksheet!T38="%",ABS(Worksheet!AA38),ABS(Worksheet!V38))</f>
        <v>0</v>
      </c>
      <c r="V43" s="155">
        <f>IF(Worksheet!T38="%",Worksheet!AB38,Worksheet!T38)</f>
        <v>0</v>
      </c>
      <c r="W43" s="61" t="str">
        <f>IF(Worksheet!T38="%","",IF(Worksheet!AA38&lt;&gt;"",Worksheet!AA38,""))</f>
        <v/>
      </c>
      <c r="X43" s="61" t="str">
        <f>IF(Worksheet!T38="%","",IF(Worksheet!AB38&lt;&gt;"",Worksheet!AB38,""))</f>
        <v/>
      </c>
      <c r="Y43" s="63" t="str">
        <f t="shared" si="41"/>
        <v/>
      </c>
      <c r="Z43" s="63" t="str">
        <f t="shared" si="2"/>
        <v>0</v>
      </c>
      <c r="AA43" s="63" t="str">
        <f t="shared" si="42"/>
        <v>DC</v>
      </c>
      <c r="AB43" s="63" t="str">
        <f t="shared" si="3"/>
        <v>DC0</v>
      </c>
      <c r="AC43" s="63" t="str">
        <f>IF(Worksheet!I38&lt;&gt;"",Worksheet!I38,"")</f>
        <v/>
      </c>
      <c r="AD43" s="63" t="str">
        <f t="shared" si="4"/>
        <v/>
      </c>
      <c r="AE43" s="134" t="str">
        <f t="shared" si="14"/>
        <v>DC0</v>
      </c>
      <c r="AF43" s="135" t="e">
        <f>HLOOKUP(AE43,$AH$10:BA43,COUNTIF($AE$7:AE43,"&lt;&gt;"&amp;""),FALSE)</f>
        <v>#N/A</v>
      </c>
      <c r="AG43" s="71" t="e">
        <f t="shared" si="43"/>
        <v>#N/A</v>
      </c>
      <c r="AH43" s="102" t="e">
        <f ca="1">VLOOKUP($AG43,INDIRECT(CONCATENATE($CS43,"!",VLOOKUP($CS43,$AG$3:AH$8,AH$2,FALSE))),1,TRUE)</f>
        <v>#N/A</v>
      </c>
      <c r="AI43" s="102" t="e">
        <f ca="1">VLOOKUP($AG43,INDIRECT(CONCATENATE($CS43,"!",VLOOKUP($CS43,$AG$3:AI$8,AI$2,FALSE))),1,TRUE)</f>
        <v>#N/A</v>
      </c>
      <c r="AJ43" s="102" t="e">
        <f ca="1">VLOOKUP($AG43,INDIRECT(CONCATENATE($CS43,"!",VLOOKUP($CS43,$AG$3:AJ$8,AJ$2,FALSE))),1,TRUE)</f>
        <v>#N/A</v>
      </c>
      <c r="AK43" s="102" t="e">
        <f ca="1">VLOOKUP($AG43,INDIRECT(CONCATENATE($CS43,"!",VLOOKUP($CS43,$AG$3:AK$8,AK$2,FALSE))),1,TRUE)</f>
        <v>#N/A</v>
      </c>
      <c r="AL43" s="102" t="e">
        <f ca="1">VLOOKUP($AG43,INDIRECT(CONCATENATE($CS43,"!",VLOOKUP($CS43,$AG$3:AL$8,AL$2,FALSE))),1,TRUE)</f>
        <v>#N/A</v>
      </c>
      <c r="AM43" s="102" t="e">
        <f ca="1">VLOOKUP($AG43,INDIRECT(CONCATENATE($CS43,"!",VLOOKUP($CS43,$AG$3:AM$8,AM$2,FALSE))),1,TRUE)</f>
        <v>#N/A</v>
      </c>
      <c r="AN43" s="102" t="e">
        <f ca="1">VLOOKUP($AG43,INDIRECT(CONCATENATE($CS43,"!",VLOOKUP($CS43,$AG$3:AN$8,AN$2,FALSE))),1,TRUE)</f>
        <v>#N/A</v>
      </c>
      <c r="AO43" s="102" t="e">
        <f ca="1">VLOOKUP($AG43,INDIRECT(CONCATENATE($CS43,"!",VLOOKUP($CS43,$AG$3:AO$8,AO$2,FALSE))),1,TRUE)</f>
        <v>#N/A</v>
      </c>
      <c r="AP43" s="102" t="e">
        <f ca="1">VLOOKUP($AG43,INDIRECT(CONCATENATE($CS43,"!",VLOOKUP($CS43,$AG$3:AP$8,AP$2,FALSE))),1,TRUE)</f>
        <v>#N/A</v>
      </c>
      <c r="AQ43" s="102" t="e">
        <f ca="1">VLOOKUP($AG43,INDIRECT(CONCATENATE($CS43,"!",VLOOKUP($CS43,$AG$3:AQ$8,AQ$2,FALSE))),1,TRUE)</f>
        <v>#N/A</v>
      </c>
      <c r="AR43" s="102" t="e">
        <f ca="1">VLOOKUP($AG43,INDIRECT(CONCATENATE($CS43,"!",VLOOKUP($CS43,$AG$3:AR$8,AR$2,FALSE))),1,TRUE)</f>
        <v>#N/A</v>
      </c>
      <c r="AS43" s="102" t="e">
        <f ca="1">VLOOKUP($AG43,INDIRECT(CONCATENATE($CS43,"!",VLOOKUP($CS43,$AG$3:AS$8,AS$2,FALSE))),1,TRUE)</f>
        <v>#N/A</v>
      </c>
      <c r="AT43" s="102" t="e">
        <f ca="1">VLOOKUP($AG43,INDIRECT(CONCATENATE($CS43,"!",VLOOKUP($CS43,$AG$3:AT$8,AT$2,FALSE))),1,TRUE)</f>
        <v>#N/A</v>
      </c>
      <c r="AU43" s="102" t="e">
        <f ca="1">VLOOKUP($AG43,INDIRECT(CONCATENATE($CS43,"!",VLOOKUP($CS43,$AG$3:AU$8,AU$2,FALSE))),1,TRUE)</f>
        <v>#N/A</v>
      </c>
      <c r="AV43" s="102" t="e">
        <f ca="1">VLOOKUP($AG43,INDIRECT(CONCATENATE($CS43,"!",VLOOKUP($CS43,$AG$3:AV$8,AV$2,FALSE))),1,TRUE)</f>
        <v>#N/A</v>
      </c>
      <c r="AW43" s="102" t="e">
        <f ca="1">VLOOKUP($AG43,INDIRECT(CONCATENATE($CS43,"!",VLOOKUP($CS43,$AG$3:AW$8,AW$2,FALSE))),1,TRUE)</f>
        <v>#N/A</v>
      </c>
      <c r="AX43" s="102" t="e">
        <f ca="1">VLOOKUP($AG43,INDIRECT(CONCATENATE($CS43,"!",VLOOKUP($CS43,$AG$3:AX$8,AX$2,FALSE))),1,TRUE)</f>
        <v>#N/A</v>
      </c>
      <c r="AY43" s="102" t="e">
        <f ca="1">VLOOKUP($AG43,INDIRECT(CONCATENATE($CS43,"!",VLOOKUP($CS43,$AG$3:AY$8,AY$2,FALSE))),1,TRUE)</f>
        <v>#N/A</v>
      </c>
      <c r="AZ43" s="102" t="e">
        <f ca="1">VLOOKUP($AG43,INDIRECT(CONCATENATE($CS43,"!",VLOOKUP($CS43,$AG$3:AZ$8,AZ$2,FALSE))),1,TRUE)</f>
        <v>#N/A</v>
      </c>
      <c r="BA43" s="102"/>
      <c r="BB43" s="66">
        <f t="shared" si="48"/>
        <v>1</v>
      </c>
      <c r="BC43" s="59">
        <f t="shared" si="48"/>
        <v>1</v>
      </c>
      <c r="BD43" s="59">
        <f t="shared" si="49"/>
        <v>1</v>
      </c>
      <c r="BE43" s="59">
        <f t="shared" si="49"/>
        <v>1</v>
      </c>
      <c r="BF43" s="59">
        <f t="shared" si="18"/>
        <v>1</v>
      </c>
      <c r="BG43" s="59">
        <f t="shared" si="19"/>
        <v>1</v>
      </c>
      <c r="BH43" s="59">
        <f t="shared" si="20"/>
        <v>1</v>
      </c>
      <c r="BI43" s="59">
        <f t="shared" si="47"/>
        <v>1</v>
      </c>
      <c r="BJ43" s="59">
        <f t="shared" si="47"/>
        <v>1</v>
      </c>
      <c r="BK43" s="59">
        <f t="shared" si="47"/>
        <v>1</v>
      </c>
      <c r="BL43" s="59">
        <f t="shared" si="47"/>
        <v>1</v>
      </c>
      <c r="BM43" s="59">
        <f t="shared" si="47"/>
        <v>1</v>
      </c>
      <c r="BN43" s="59">
        <f t="shared" si="47"/>
        <v>1</v>
      </c>
      <c r="BO43" s="59">
        <f t="shared" si="47"/>
        <v>1</v>
      </c>
      <c r="BP43" s="59">
        <f t="shared" si="47"/>
        <v>1</v>
      </c>
      <c r="BQ43" s="59">
        <f t="shared" si="47"/>
        <v>1</v>
      </c>
      <c r="BR43" s="59">
        <f t="shared" si="47"/>
        <v>1</v>
      </c>
      <c r="BS43" s="59">
        <f t="shared" si="21"/>
        <v>1</v>
      </c>
      <c r="BT43" s="59">
        <f t="shared" si="21"/>
        <v>1</v>
      </c>
      <c r="BV43" s="67" t="e">
        <f>HLOOKUP(AE43,$BB$10:BU43,COUNTIF($AE$7:AE43,"&lt;&gt;"&amp;""),FALSE)</f>
        <v>#N/A</v>
      </c>
      <c r="BW43" s="59">
        <f t="shared" si="22"/>
        <v>1</v>
      </c>
      <c r="BX43" s="67" t="str">
        <f t="shared" si="38"/>
        <v/>
      </c>
      <c r="BY43" s="136" t="str">
        <f ca="1">IF(OR(AE43=$BC$10,AE43=$BE$10,AE43=$BL$10,AE43=$BM$10,AE43=$BN$10),VLOOKUP(BX43,INDIRECT(CONCATENATE(CS43,"!",HLOOKUP(AE43,$CV$10:CZ43,DG43,FALSE))),1,TRUE),"")</f>
        <v/>
      </c>
      <c r="BZ43" s="102" t="e">
        <f t="shared" ca="1" si="23"/>
        <v>#N/A</v>
      </c>
      <c r="CA43" s="102" t="e">
        <f t="shared" ca="1" si="24"/>
        <v>#N/A</v>
      </c>
      <c r="CB43" s="102" t="e">
        <f t="shared" ca="1" si="25"/>
        <v>#N/A</v>
      </c>
      <c r="CC43" s="102" t="e">
        <f t="shared" ca="1" si="26"/>
        <v>#N/A</v>
      </c>
      <c r="CD43" s="102" t="e">
        <f t="shared" ca="1" si="27"/>
        <v>#VALUE!</v>
      </c>
      <c r="CE43" s="68">
        <f>Worksheet!L38</f>
        <v>0</v>
      </c>
      <c r="CF43" s="68">
        <f>Worksheet!M38</f>
        <v>0</v>
      </c>
      <c r="CG43" s="68">
        <f>Worksheet!N38</f>
        <v>0</v>
      </c>
      <c r="CH43" s="68">
        <f>Worksheet!O38</f>
        <v>0</v>
      </c>
      <c r="CI43" s="68">
        <f>Worksheet!P38</f>
        <v>0</v>
      </c>
      <c r="CJ43" s="154" t="e">
        <f t="shared" ca="1" si="28"/>
        <v>#VALUE!</v>
      </c>
      <c r="CK43" s="154" t="e">
        <f t="shared" ca="1" si="29"/>
        <v>#VALUE!</v>
      </c>
      <c r="CL43" s="154" t="e">
        <f t="shared" ca="1" si="30"/>
        <v>#VALUE!</v>
      </c>
      <c r="CM43" s="154" t="e">
        <f t="shared" ca="1" si="31"/>
        <v>#VALUE!</v>
      </c>
      <c r="CN43" s="154" t="e">
        <f t="shared" ca="1" si="32"/>
        <v>#VALUE!</v>
      </c>
      <c r="CO43" s="131" t="e">
        <f t="shared" ca="1" si="44"/>
        <v>#N/A</v>
      </c>
      <c r="CP43" s="103">
        <f>Worksheet!R38</f>
        <v>0</v>
      </c>
      <c r="CQ43" s="58" t="str">
        <f t="shared" si="34"/>
        <v>1</v>
      </c>
      <c r="CR43" s="133" t="e">
        <f t="shared" si="45"/>
        <v>#N/A</v>
      </c>
      <c r="CS43" s="58" t="str">
        <f t="shared" si="36"/>
        <v>Standard1</v>
      </c>
      <c r="CU43" s="112" t="str">
        <f t="shared" ca="1" si="46"/>
        <v>$B$4:$P$1376</v>
      </c>
      <c r="CV43" s="102" t="str">
        <f>VLOOKUP($CS43,$CU$3:CV$8,2,FALSE)</f>
        <v>$I$230:$I$439</v>
      </c>
      <c r="CW43" s="102" t="str">
        <f>VLOOKUP($CS43,$CU$3:CW$8,3,FALSE)</f>
        <v>$I$471:$I$735</v>
      </c>
      <c r="CX43" s="102" t="str">
        <f>VLOOKUP($CS43,$CU$3:CX$8,4,FALSE)</f>
        <v>$I$736:$I$826</v>
      </c>
      <c r="CY43" s="102" t="str">
        <f>VLOOKUP($CS43,$CU$3:CY$8,5,FALSE)</f>
        <v>$I$827:$I$891</v>
      </c>
      <c r="CZ43" s="102" t="str">
        <f>VLOOKUP($CS43,$CU$3:CZ$8,6,FALSE)</f>
        <v>$I$892:$I$960</v>
      </c>
      <c r="DA43" s="102" t="str">
        <f>VLOOKUP($CS43,$CU$3:DA$8,7,FALSE)</f>
        <v>$I$1055:$I$1066</v>
      </c>
      <c r="DB43" s="102" t="str">
        <f>VLOOKUP($CS43,$CU$3:DB$8,8,FALSE)</f>
        <v>$I$1043:$I$1054</v>
      </c>
      <c r="DC43" s="102" t="str">
        <f>VLOOKUP($CS43,$CU$3:DC$8,8,FALSE)</f>
        <v>$I$1043:$I$1054</v>
      </c>
      <c r="DD43" s="102" t="str">
        <f>VLOOKUP($CS43,$CU$3:DD$8,8,FALSE)</f>
        <v>$I$1043:$I$1054</v>
      </c>
      <c r="DE43" s="102" t="str">
        <f>VLOOKUP($CS43,$CU$3:DE$8,8,FALSE)</f>
        <v>$I$1043:$I$1054</v>
      </c>
      <c r="DF43" s="102" t="str">
        <f>VLOOKUP($CS43,$CU$3:DF$8,8,FALSE)</f>
        <v>$I$1043:$I$1054</v>
      </c>
      <c r="DG43" s="58">
        <f>COUNTIF($CV$10:CV43,"&lt;&gt;"&amp;"")</f>
        <v>34</v>
      </c>
      <c r="DI43" s="58" t="str">
        <f t="shared" si="6"/>
        <v/>
      </c>
      <c r="DJ43" s="58" t="e">
        <f t="shared" ca="1" si="7"/>
        <v>#N/A</v>
      </c>
    </row>
    <row r="44" spans="13:114" x14ac:dyDescent="0.25">
      <c r="M44" s="58">
        <f>Worksheet!W39</f>
        <v>0</v>
      </c>
      <c r="N44" s="58">
        <f t="shared" ca="1" si="8"/>
        <v>0</v>
      </c>
      <c r="O44" s="213" t="str">
        <f t="shared" ca="1" si="1"/>
        <v>*</v>
      </c>
      <c r="Q44" s="59" t="e">
        <f t="shared" ca="1" si="39"/>
        <v>#N/A</v>
      </c>
      <c r="R44" s="58" t="str">
        <f>IF(Worksheet!J39=$S$2,$S$2,IF(Worksheet!J39=$S$3,$S$3,$S$1))</f>
        <v>5502A</v>
      </c>
      <c r="S44" s="60" t="str">
        <f t="shared" ca="1" si="10"/>
        <v>*</v>
      </c>
      <c r="T44" s="55" t="e">
        <f t="shared" si="40"/>
        <v>#N/A</v>
      </c>
      <c r="U44" s="62">
        <f>IF(Worksheet!T39="%",ABS(Worksheet!AA39),ABS(Worksheet!V39))</f>
        <v>0</v>
      </c>
      <c r="V44" s="155">
        <f>IF(Worksheet!T39="%",Worksheet!AB39,Worksheet!T39)</f>
        <v>0</v>
      </c>
      <c r="W44" s="61" t="str">
        <f>IF(Worksheet!T39="%","",IF(Worksheet!AA39&lt;&gt;"",Worksheet!AA39,""))</f>
        <v/>
      </c>
      <c r="X44" s="61" t="str">
        <f>IF(Worksheet!T39="%","",IF(Worksheet!AB39&lt;&gt;"",Worksheet!AB39,""))</f>
        <v/>
      </c>
      <c r="Y44" s="63" t="str">
        <f t="shared" si="41"/>
        <v/>
      </c>
      <c r="Z44" s="63" t="str">
        <f t="shared" si="2"/>
        <v>0</v>
      </c>
      <c r="AA44" s="63" t="str">
        <f t="shared" si="42"/>
        <v>DC</v>
      </c>
      <c r="AB44" s="63" t="str">
        <f t="shared" si="3"/>
        <v>DC0</v>
      </c>
      <c r="AC44" s="63" t="str">
        <f>IF(Worksheet!I39&lt;&gt;"",Worksheet!I39,"")</f>
        <v/>
      </c>
      <c r="AD44" s="63" t="str">
        <f t="shared" ref="AD44" si="50">IF(RIGHT(AB44,2)="f","Capacitance",IF(RIGHT(AB44,1)="Z","Frequency",IF(RIGHT(AB44,1)="O","Resistance",IF(AND(RIGHT(AB44,1)="A",AC44&lt;&gt;""),CONCATENATE(AB44,$R$5,AC44,$R$5,"TURN"),""))))</f>
        <v/>
      </c>
      <c r="AE44" s="134" t="str">
        <f t="shared" si="14"/>
        <v>DC0</v>
      </c>
      <c r="AF44" s="135" t="e">
        <f>HLOOKUP(AE44,$AH$10:BA44,COUNTIF($AE$7:AE44,"&lt;&gt;"&amp;""),FALSE)</f>
        <v>#N/A</v>
      </c>
      <c r="AG44" s="71" t="e">
        <f t="shared" si="43"/>
        <v>#N/A</v>
      </c>
      <c r="AH44" s="102" t="e">
        <f ca="1">VLOOKUP($AG44,INDIRECT(CONCATENATE($CS44,"!",VLOOKUP($CS44,$AG$3:AH$8,AH$2,FALSE))),1,TRUE)</f>
        <v>#N/A</v>
      </c>
      <c r="AI44" s="102" t="e">
        <f ca="1">VLOOKUP($AG44,INDIRECT(CONCATENATE($CS44,"!",VLOOKUP($CS44,$AG$3:AI$8,AI$2,FALSE))),1,TRUE)</f>
        <v>#N/A</v>
      </c>
      <c r="AJ44" s="102" t="e">
        <f ca="1">VLOOKUP($AG44,INDIRECT(CONCATENATE($CS44,"!",VLOOKUP($CS44,$AG$3:AJ$8,AJ$2,FALSE))),1,TRUE)</f>
        <v>#N/A</v>
      </c>
      <c r="AK44" s="102" t="e">
        <f ca="1">VLOOKUP($AG44,INDIRECT(CONCATENATE($CS44,"!",VLOOKUP($CS44,$AG$3:AK$8,AK$2,FALSE))),1,TRUE)</f>
        <v>#N/A</v>
      </c>
      <c r="AL44" s="102" t="e">
        <f ca="1">VLOOKUP($AG44,INDIRECT(CONCATENATE($CS44,"!",VLOOKUP($CS44,$AG$3:AL$8,AL$2,FALSE))),1,TRUE)</f>
        <v>#N/A</v>
      </c>
      <c r="AM44" s="102" t="e">
        <f ca="1">VLOOKUP($AG44,INDIRECT(CONCATENATE($CS44,"!",VLOOKUP($CS44,$AG$3:AM$8,AM$2,FALSE))),1,TRUE)</f>
        <v>#N/A</v>
      </c>
      <c r="AN44" s="102" t="e">
        <f ca="1">VLOOKUP($AG44,INDIRECT(CONCATENATE($CS44,"!",VLOOKUP($CS44,$AG$3:AN$8,AN$2,FALSE))),1,TRUE)</f>
        <v>#N/A</v>
      </c>
      <c r="AO44" s="102" t="e">
        <f ca="1">VLOOKUP($AG44,INDIRECT(CONCATENATE($CS44,"!",VLOOKUP($CS44,$AG$3:AO$8,AO$2,FALSE))),1,TRUE)</f>
        <v>#N/A</v>
      </c>
      <c r="AP44" s="102" t="e">
        <f ca="1">VLOOKUP($AG44,INDIRECT(CONCATENATE($CS44,"!",VLOOKUP($CS44,$AG$3:AP$8,AP$2,FALSE))),1,TRUE)</f>
        <v>#N/A</v>
      </c>
      <c r="AQ44" s="102" t="e">
        <f ca="1">VLOOKUP($AG44,INDIRECT(CONCATENATE($CS44,"!",VLOOKUP($CS44,$AG$3:AQ$8,AQ$2,FALSE))),1,TRUE)</f>
        <v>#N/A</v>
      </c>
      <c r="AR44" s="102" t="e">
        <f ca="1">VLOOKUP($AG44,INDIRECT(CONCATENATE($CS44,"!",VLOOKUP($CS44,$AG$3:AR$8,AR$2,FALSE))),1,TRUE)</f>
        <v>#N/A</v>
      </c>
      <c r="AS44" s="102" t="e">
        <f ca="1">VLOOKUP($AG44,INDIRECT(CONCATENATE($CS44,"!",VLOOKUP($CS44,$AG$3:AS$8,AS$2,FALSE))),1,TRUE)</f>
        <v>#N/A</v>
      </c>
      <c r="AT44" s="102" t="e">
        <f ca="1">VLOOKUP($AG44,INDIRECT(CONCATENATE($CS44,"!",VLOOKUP($CS44,$AG$3:AT$8,AT$2,FALSE))),1,TRUE)</f>
        <v>#N/A</v>
      </c>
      <c r="AU44" s="102" t="e">
        <f ca="1">VLOOKUP($AG44,INDIRECT(CONCATENATE($CS44,"!",VLOOKUP($CS44,$AG$3:AU$8,AU$2,FALSE))),1,TRUE)</f>
        <v>#N/A</v>
      </c>
      <c r="AV44" s="102" t="e">
        <f ca="1">VLOOKUP($AG44,INDIRECT(CONCATENATE($CS44,"!",VLOOKUP($CS44,$AG$3:AV$8,AV$2,FALSE))),1,TRUE)</f>
        <v>#N/A</v>
      </c>
      <c r="AW44" s="102" t="e">
        <f ca="1">VLOOKUP($AG44,INDIRECT(CONCATENATE($CS44,"!",VLOOKUP($CS44,$AG$3:AW$8,AW$2,FALSE))),1,TRUE)</f>
        <v>#N/A</v>
      </c>
      <c r="AX44" s="102" t="e">
        <f ca="1">VLOOKUP($AG44,INDIRECT(CONCATENATE($CS44,"!",VLOOKUP($CS44,$AG$3:AX$8,AX$2,FALSE))),1,TRUE)</f>
        <v>#N/A</v>
      </c>
      <c r="AY44" s="102" t="e">
        <f ca="1">VLOOKUP($AG44,INDIRECT(CONCATENATE($CS44,"!",VLOOKUP($CS44,$AG$3:AY$8,AY$2,FALSE))),1,TRUE)</f>
        <v>#N/A</v>
      </c>
      <c r="AZ44" s="102" t="e">
        <f ca="1">VLOOKUP($AG44,INDIRECT(CONCATENATE($CS44,"!",VLOOKUP($CS44,$AG$3:AZ$8,AZ$2,FALSE))),1,TRUE)</f>
        <v>#N/A</v>
      </c>
      <c r="BA44" s="102"/>
      <c r="BB44" s="66">
        <f t="shared" si="48"/>
        <v>1</v>
      </c>
      <c r="BC44" s="59">
        <f t="shared" si="48"/>
        <v>1</v>
      </c>
      <c r="BD44" s="59">
        <f t="shared" si="49"/>
        <v>1</v>
      </c>
      <c r="BE44" s="59">
        <f t="shared" si="49"/>
        <v>1</v>
      </c>
      <c r="BF44" s="59">
        <f t="shared" si="18"/>
        <v>1</v>
      </c>
      <c r="BG44" s="59">
        <f t="shared" si="19"/>
        <v>1</v>
      </c>
      <c r="BH44" s="59">
        <f t="shared" si="20"/>
        <v>1</v>
      </c>
      <c r="BI44" s="59">
        <f t="shared" si="47"/>
        <v>1</v>
      </c>
      <c r="BJ44" s="59">
        <f t="shared" si="47"/>
        <v>1</v>
      </c>
      <c r="BK44" s="59">
        <f t="shared" si="47"/>
        <v>1</v>
      </c>
      <c r="BL44" s="59">
        <f t="shared" si="47"/>
        <v>1</v>
      </c>
      <c r="BM44" s="59">
        <f t="shared" si="47"/>
        <v>1</v>
      </c>
      <c r="BN44" s="59">
        <f t="shared" si="47"/>
        <v>1</v>
      </c>
      <c r="BO44" s="59">
        <f t="shared" si="47"/>
        <v>1</v>
      </c>
      <c r="BP44" s="59">
        <f t="shared" si="47"/>
        <v>1</v>
      </c>
      <c r="BQ44" s="59">
        <f t="shared" si="47"/>
        <v>1</v>
      </c>
      <c r="BR44" s="59">
        <f t="shared" si="47"/>
        <v>1</v>
      </c>
      <c r="BS44" s="59">
        <f t="shared" ref="BS44:BT75" si="51">IF($V44="µW",0.000001,IF($V44="mW",0.001,IF($V44="kW",1000,1)))</f>
        <v>1</v>
      </c>
      <c r="BT44" s="59">
        <f t="shared" si="51"/>
        <v>1</v>
      </c>
      <c r="BV44" s="67" t="e">
        <f>HLOOKUP(AE44,$BB$10:BU44,COUNTIF($AE$7:AE44,"&lt;&gt;"&amp;""),FALSE)</f>
        <v>#N/A</v>
      </c>
      <c r="BW44" s="59">
        <f t="shared" si="22"/>
        <v>1</v>
      </c>
      <c r="BX44" s="67" t="str">
        <f t="shared" si="38"/>
        <v/>
      </c>
      <c r="BY44" s="136" t="str">
        <f ca="1">IF(OR(AE44=$BC$10,AE44=$BE$10,AE44=$BL$10,AE44=$BM$10,AE44=$BN$10),VLOOKUP(BX44,INDIRECT(CONCATENATE(CS44,"!",HLOOKUP(AE44,$CV$10:CZ44,DG44,FALSE))),1,TRUE),"")</f>
        <v/>
      </c>
      <c r="BZ44" s="102" t="e">
        <f t="shared" ca="1" si="23"/>
        <v>#N/A</v>
      </c>
      <c r="CA44" s="102" t="e">
        <f t="shared" ca="1" si="24"/>
        <v>#N/A</v>
      </c>
      <c r="CB44" s="102" t="e">
        <f t="shared" ca="1" si="25"/>
        <v>#N/A</v>
      </c>
      <c r="CC44" s="102" t="e">
        <f t="shared" ca="1" si="26"/>
        <v>#N/A</v>
      </c>
      <c r="CD44" s="102" t="e">
        <f t="shared" ca="1" si="27"/>
        <v>#VALUE!</v>
      </c>
      <c r="CE44" s="68">
        <f>Worksheet!L39</f>
        <v>0</v>
      </c>
      <c r="CF44" s="68">
        <f>Worksheet!M39</f>
        <v>0</v>
      </c>
      <c r="CG44" s="68">
        <f>Worksheet!N39</f>
        <v>0</v>
      </c>
      <c r="CH44" s="68">
        <f>Worksheet!O39</f>
        <v>0</v>
      </c>
      <c r="CI44" s="68">
        <f>Worksheet!P39</f>
        <v>0</v>
      </c>
      <c r="CJ44" s="154" t="e">
        <f t="shared" ca="1" si="28"/>
        <v>#VALUE!</v>
      </c>
      <c r="CK44" s="154" t="e">
        <f t="shared" ca="1" si="29"/>
        <v>#VALUE!</v>
      </c>
      <c r="CL44" s="154" t="e">
        <f t="shared" ca="1" si="30"/>
        <v>#VALUE!</v>
      </c>
      <c r="CM44" s="154" t="e">
        <f t="shared" ca="1" si="31"/>
        <v>#VALUE!</v>
      </c>
      <c r="CN44" s="154" t="e">
        <f t="shared" ca="1" si="32"/>
        <v>#VALUE!</v>
      </c>
      <c r="CO44" s="131" t="e">
        <f t="shared" ca="1" si="44"/>
        <v>#N/A</v>
      </c>
      <c r="CP44" s="103">
        <f>Worksheet!R39</f>
        <v>0</v>
      </c>
      <c r="CQ44" s="58" t="str">
        <f t="shared" si="34"/>
        <v>1</v>
      </c>
      <c r="CR44" s="133" t="e">
        <f t="shared" si="45"/>
        <v>#N/A</v>
      </c>
      <c r="CS44" s="58" t="str">
        <f t="shared" si="36"/>
        <v>Standard1</v>
      </c>
      <c r="CU44" s="112" t="str">
        <f t="shared" ca="1" si="46"/>
        <v>$B$4:$P$1376</v>
      </c>
      <c r="CV44" s="102" t="str">
        <f>VLOOKUP($CS44,$CU$3:CV$8,2,FALSE)</f>
        <v>$I$230:$I$439</v>
      </c>
      <c r="CW44" s="102" t="str">
        <f>VLOOKUP($CS44,$CU$3:CW$8,3,FALSE)</f>
        <v>$I$471:$I$735</v>
      </c>
      <c r="CX44" s="102" t="str">
        <f>VLOOKUP($CS44,$CU$3:CX$8,4,FALSE)</f>
        <v>$I$736:$I$826</v>
      </c>
      <c r="CY44" s="102" t="str">
        <f>VLOOKUP($CS44,$CU$3:CY$8,5,FALSE)</f>
        <v>$I$827:$I$891</v>
      </c>
      <c r="CZ44" s="102" t="str">
        <f>VLOOKUP($CS44,$CU$3:CZ$8,6,FALSE)</f>
        <v>$I$892:$I$960</v>
      </c>
      <c r="DA44" s="102" t="str">
        <f>VLOOKUP($CS44,$CU$3:DA$8,7,FALSE)</f>
        <v>$I$1055:$I$1066</v>
      </c>
      <c r="DB44" s="102" t="str">
        <f>VLOOKUP($CS44,$CU$3:DB$8,8,FALSE)</f>
        <v>$I$1043:$I$1054</v>
      </c>
      <c r="DC44" s="102" t="str">
        <f>VLOOKUP($CS44,$CU$3:DC$8,8,FALSE)</f>
        <v>$I$1043:$I$1054</v>
      </c>
      <c r="DD44" s="102" t="str">
        <f>VLOOKUP($CS44,$CU$3:DD$8,8,FALSE)</f>
        <v>$I$1043:$I$1054</v>
      </c>
      <c r="DE44" s="102" t="str">
        <f>VLOOKUP($CS44,$CU$3:DE$8,8,FALSE)</f>
        <v>$I$1043:$I$1054</v>
      </c>
      <c r="DF44" s="102" t="str">
        <f>VLOOKUP($CS44,$CU$3:DF$8,8,FALSE)</f>
        <v>$I$1043:$I$1054</v>
      </c>
      <c r="DG44" s="58">
        <f>COUNTIF($CV$10:CV44,"&lt;&gt;"&amp;"")</f>
        <v>35</v>
      </c>
      <c r="DI44" s="58" t="str">
        <f t="shared" si="6"/>
        <v/>
      </c>
      <c r="DJ44" s="58" t="e">
        <f t="shared" ca="1" si="7"/>
        <v>#N/A</v>
      </c>
    </row>
    <row r="45" spans="13:114" x14ac:dyDescent="0.25">
      <c r="M45" s="58">
        <f>Worksheet!W40</f>
        <v>0</v>
      </c>
      <c r="N45" s="58">
        <f t="shared" ca="1" si="8"/>
        <v>0</v>
      </c>
      <c r="O45" s="213" t="str">
        <f t="shared" ca="1" si="1"/>
        <v>*</v>
      </c>
      <c r="Q45" s="59" t="e">
        <f t="shared" ca="1" si="39"/>
        <v>#N/A</v>
      </c>
      <c r="R45" s="58" t="str">
        <f>IF(Worksheet!J40=$S$2,$S$2,IF(Worksheet!J40=$S$3,$S$3,$S$1))</f>
        <v>5502A</v>
      </c>
      <c r="S45" s="60" t="str">
        <f t="shared" ca="1" si="10"/>
        <v>*</v>
      </c>
      <c r="T45" s="55" t="e">
        <f t="shared" si="40"/>
        <v>#N/A</v>
      </c>
      <c r="U45" s="62">
        <f>IF(Worksheet!T40="%",ABS(Worksheet!AA40),ABS(Worksheet!V40))</f>
        <v>0</v>
      </c>
      <c r="V45" s="155">
        <f>IF(Worksheet!T40="%",Worksheet!AB40,Worksheet!T40)</f>
        <v>0</v>
      </c>
      <c r="W45" s="61" t="str">
        <f>IF(Worksheet!T40="%","",IF(Worksheet!AA40&lt;&gt;"",Worksheet!AA40,""))</f>
        <v/>
      </c>
      <c r="X45" s="61" t="str">
        <f>IF(Worksheet!T40="%","",IF(Worksheet!AB40&lt;&gt;"",Worksheet!AB40,""))</f>
        <v/>
      </c>
      <c r="Y45" s="63" t="str">
        <f t="shared" si="41"/>
        <v/>
      </c>
      <c r="Z45" s="63" t="str">
        <f>IF(RIGHT(V45,1)="Ω","O",IF(RIGHT(V45,2)="°F","FD",IF(RIGHT(V45,2)="°C","CD",RIGHT(V45,1))))</f>
        <v>0</v>
      </c>
      <c r="AA45" s="63" t="str">
        <f t="shared" si="42"/>
        <v>DC</v>
      </c>
      <c r="AB45" s="63" t="str">
        <f>IF(OR(Z45="CD",Z45="FD",Z45="O",Z45="F"),CONCATENATE(Z45,X45),CONCATENATE(AA45,Z45))</f>
        <v>DC0</v>
      </c>
      <c r="AC45" s="63" t="str">
        <f>IF(Worksheet!I40&lt;&gt;"",Worksheet!I40,"")</f>
        <v/>
      </c>
      <c r="AD45" s="63" t="str">
        <f>IF(RIGHT(AB45,2)="f","Capacitance",IF(RIGHT(AB45,1)="Z","Frequency",IF(RIGHT(AB45,1)="O","Resistance",IF(AND(RIGHT(AB45,1)="A",AC45&lt;&gt;""),CONCATENATE(AB45,$R$5,AC45,$R$5,"TURN"),""))))</f>
        <v/>
      </c>
      <c r="AE45" s="134" t="str">
        <f t="shared" si="14"/>
        <v>DC0</v>
      </c>
      <c r="AF45" s="135" t="e">
        <f>HLOOKUP(AE45,$AH$10:BA45,COUNTIF($AE$7:AE45,"&lt;&gt;"&amp;""),FALSE)</f>
        <v>#N/A</v>
      </c>
      <c r="AG45" s="71" t="e">
        <f t="shared" si="43"/>
        <v>#N/A</v>
      </c>
      <c r="AH45" s="102" t="e">
        <f ca="1">VLOOKUP($AG45,INDIRECT(CONCATENATE($CS45,"!",VLOOKUP($CS45,$AG$3:AH$8,AH$2,FALSE))),1,TRUE)</f>
        <v>#N/A</v>
      </c>
      <c r="AI45" s="102" t="e">
        <f ca="1">VLOOKUP($AG45,INDIRECT(CONCATENATE($CS45,"!",VLOOKUP($CS45,$AG$3:AI$8,AI$2,FALSE))),1,TRUE)</f>
        <v>#N/A</v>
      </c>
      <c r="AJ45" s="102" t="e">
        <f ca="1">VLOOKUP($AG45,INDIRECT(CONCATENATE($CS45,"!",VLOOKUP($CS45,$AG$3:AJ$8,AJ$2,FALSE))),1,TRUE)</f>
        <v>#N/A</v>
      </c>
      <c r="AK45" s="102" t="e">
        <f ca="1">VLOOKUP($AG45,INDIRECT(CONCATENATE($CS45,"!",VLOOKUP($CS45,$AG$3:AK$8,AK$2,FALSE))),1,TRUE)</f>
        <v>#N/A</v>
      </c>
      <c r="AL45" s="102" t="e">
        <f ca="1">VLOOKUP($AG45,INDIRECT(CONCATENATE($CS45,"!",VLOOKUP($CS45,$AG$3:AL$8,AL$2,FALSE))),1,TRUE)</f>
        <v>#N/A</v>
      </c>
      <c r="AM45" s="102" t="e">
        <f ca="1">VLOOKUP($AG45,INDIRECT(CONCATENATE($CS45,"!",VLOOKUP($CS45,$AG$3:AM$8,AM$2,FALSE))),1,TRUE)</f>
        <v>#N/A</v>
      </c>
      <c r="AN45" s="102" t="e">
        <f ca="1">VLOOKUP($AG45,INDIRECT(CONCATENATE($CS45,"!",VLOOKUP($CS45,$AG$3:AN$8,AN$2,FALSE))),1,TRUE)</f>
        <v>#N/A</v>
      </c>
      <c r="AO45" s="102" t="e">
        <f ca="1">VLOOKUP($AG45,INDIRECT(CONCATENATE($CS45,"!",VLOOKUP($CS45,$AG$3:AO$8,AO$2,FALSE))),1,TRUE)</f>
        <v>#N/A</v>
      </c>
      <c r="AP45" s="102" t="e">
        <f ca="1">VLOOKUP($AG45,INDIRECT(CONCATENATE($CS45,"!",VLOOKUP($CS45,$AG$3:AP$8,AP$2,FALSE))),1,TRUE)</f>
        <v>#N/A</v>
      </c>
      <c r="AQ45" s="102" t="e">
        <f ca="1">VLOOKUP($AG45,INDIRECT(CONCATENATE($CS45,"!",VLOOKUP($CS45,$AG$3:AQ$8,AQ$2,FALSE))),1,TRUE)</f>
        <v>#N/A</v>
      </c>
      <c r="AR45" s="102" t="e">
        <f ca="1">VLOOKUP($AG45,INDIRECT(CONCATENATE($CS45,"!",VLOOKUP($CS45,$AG$3:AR$8,AR$2,FALSE))),1,TRUE)</f>
        <v>#N/A</v>
      </c>
      <c r="AS45" s="102" t="e">
        <f ca="1">VLOOKUP($AG45,INDIRECT(CONCATENATE($CS45,"!",VLOOKUP($CS45,$AG$3:AS$8,AS$2,FALSE))),1,TRUE)</f>
        <v>#N/A</v>
      </c>
      <c r="AT45" s="102" t="e">
        <f ca="1">VLOOKUP($AG45,INDIRECT(CONCATENATE($CS45,"!",VLOOKUP($CS45,$AG$3:AT$8,AT$2,FALSE))),1,TRUE)</f>
        <v>#N/A</v>
      </c>
      <c r="AU45" s="102" t="e">
        <f ca="1">VLOOKUP($AG45,INDIRECT(CONCATENATE($CS45,"!",VLOOKUP($CS45,$AG$3:AU$8,AU$2,FALSE))),1,TRUE)</f>
        <v>#N/A</v>
      </c>
      <c r="AV45" s="102" t="e">
        <f ca="1">VLOOKUP($AG45,INDIRECT(CONCATENATE($CS45,"!",VLOOKUP($CS45,$AG$3:AV$8,AV$2,FALSE))),1,TRUE)</f>
        <v>#N/A</v>
      </c>
      <c r="AW45" s="102" t="e">
        <f ca="1">VLOOKUP($AG45,INDIRECT(CONCATENATE($CS45,"!",VLOOKUP($CS45,$AG$3:AW$8,AW$2,FALSE))),1,TRUE)</f>
        <v>#N/A</v>
      </c>
      <c r="AX45" s="102" t="e">
        <f ca="1">VLOOKUP($AG45,INDIRECT(CONCATENATE($CS45,"!",VLOOKUP($CS45,$AG$3:AX$8,AX$2,FALSE))),1,TRUE)</f>
        <v>#N/A</v>
      </c>
      <c r="AY45" s="102" t="e">
        <f ca="1">VLOOKUP($AG45,INDIRECT(CONCATENATE($CS45,"!",VLOOKUP($CS45,$AG$3:AY$8,AY$2,FALSE))),1,TRUE)</f>
        <v>#N/A</v>
      </c>
      <c r="AZ45" s="102" t="e">
        <f ca="1">VLOOKUP($AG45,INDIRECT(CONCATENATE($CS45,"!",VLOOKUP($CS45,$AG$3:AZ$8,AZ$2,FALSE))),1,TRUE)</f>
        <v>#N/A</v>
      </c>
      <c r="BA45" s="102"/>
      <c r="BB45" s="66">
        <f t="shared" si="48"/>
        <v>1</v>
      </c>
      <c r="BC45" s="59">
        <f t="shared" si="48"/>
        <v>1</v>
      </c>
      <c r="BD45" s="59">
        <f t="shared" si="49"/>
        <v>1</v>
      </c>
      <c r="BE45" s="59">
        <f t="shared" si="49"/>
        <v>1</v>
      </c>
      <c r="BF45" s="59">
        <f t="shared" si="18"/>
        <v>1</v>
      </c>
      <c r="BG45" s="59">
        <f t="shared" si="19"/>
        <v>1</v>
      </c>
      <c r="BH45" s="59">
        <f t="shared" si="20"/>
        <v>1</v>
      </c>
      <c r="BI45" s="59">
        <f t="shared" si="47"/>
        <v>1</v>
      </c>
      <c r="BJ45" s="59">
        <f t="shared" si="47"/>
        <v>1</v>
      </c>
      <c r="BK45" s="59">
        <f t="shared" si="47"/>
        <v>1</v>
      </c>
      <c r="BL45" s="59">
        <f t="shared" si="47"/>
        <v>1</v>
      </c>
      <c r="BM45" s="59">
        <f t="shared" si="47"/>
        <v>1</v>
      </c>
      <c r="BN45" s="59">
        <f t="shared" si="47"/>
        <v>1</v>
      </c>
      <c r="BO45" s="59">
        <f t="shared" si="47"/>
        <v>1</v>
      </c>
      <c r="BP45" s="59">
        <f t="shared" si="47"/>
        <v>1</v>
      </c>
      <c r="BQ45" s="59">
        <f t="shared" si="47"/>
        <v>1</v>
      </c>
      <c r="BR45" s="59">
        <f t="shared" si="47"/>
        <v>1</v>
      </c>
      <c r="BS45" s="59">
        <f t="shared" si="51"/>
        <v>1</v>
      </c>
      <c r="BT45" s="59">
        <f t="shared" si="51"/>
        <v>1</v>
      </c>
      <c r="BV45" s="67" t="e">
        <f>HLOOKUP(AE45,$BB$10:BU45,COUNTIF($AE$7:AE45,"&lt;&gt;"&amp;""),FALSE)</f>
        <v>#N/A</v>
      </c>
      <c r="BW45" s="59">
        <f t="shared" si="22"/>
        <v>1</v>
      </c>
      <c r="BX45" s="67" t="str">
        <f t="shared" si="38"/>
        <v/>
      </c>
      <c r="BY45" s="136" t="str">
        <f ca="1">IF(OR(AE45=$BC$10,AE45=$BE$10,AE45=$BL$10,AE45=$BM$10,AE45=$BN$10),VLOOKUP(BX45,INDIRECT(CONCATENATE(CS45,"!",HLOOKUP(AE45,$CV$10:CZ45,DG45,FALSE))),1,TRUE),"")</f>
        <v/>
      </c>
      <c r="BZ45" s="102" t="e">
        <f t="shared" ca="1" si="23"/>
        <v>#N/A</v>
      </c>
      <c r="CA45" s="102" t="e">
        <f t="shared" ca="1" si="24"/>
        <v>#N/A</v>
      </c>
      <c r="CB45" s="102" t="e">
        <f t="shared" ca="1" si="25"/>
        <v>#N/A</v>
      </c>
      <c r="CC45" s="102" t="e">
        <f t="shared" ca="1" si="26"/>
        <v>#N/A</v>
      </c>
      <c r="CD45" s="102" t="e">
        <f t="shared" ca="1" si="27"/>
        <v>#VALUE!</v>
      </c>
      <c r="CE45" s="68">
        <f>Worksheet!L40</f>
        <v>0</v>
      </c>
      <c r="CF45" s="68">
        <f>Worksheet!M40</f>
        <v>0</v>
      </c>
      <c r="CG45" s="68">
        <f>Worksheet!N40</f>
        <v>0</v>
      </c>
      <c r="CH45" s="68">
        <f>Worksheet!O40</f>
        <v>0</v>
      </c>
      <c r="CI45" s="68">
        <f>Worksheet!P40</f>
        <v>0</v>
      </c>
      <c r="CJ45" s="154" t="e">
        <f t="shared" ca="1" si="28"/>
        <v>#VALUE!</v>
      </c>
      <c r="CK45" s="154" t="e">
        <f t="shared" ca="1" si="29"/>
        <v>#VALUE!</v>
      </c>
      <c r="CL45" s="154" t="e">
        <f t="shared" ca="1" si="30"/>
        <v>#VALUE!</v>
      </c>
      <c r="CM45" s="154" t="e">
        <f t="shared" ca="1" si="31"/>
        <v>#VALUE!</v>
      </c>
      <c r="CN45" s="154" t="e">
        <f t="shared" ca="1" si="32"/>
        <v>#VALUE!</v>
      </c>
      <c r="CO45" s="131" t="e">
        <f t="shared" ca="1" si="44"/>
        <v>#N/A</v>
      </c>
      <c r="CP45" s="103">
        <f>Worksheet!R40</f>
        <v>0</v>
      </c>
      <c r="CQ45" s="58" t="str">
        <f t="shared" si="34"/>
        <v>1</v>
      </c>
      <c r="CR45" s="133" t="e">
        <f t="shared" si="45"/>
        <v>#N/A</v>
      </c>
      <c r="CS45" s="58" t="str">
        <f t="shared" si="36"/>
        <v>Standard1</v>
      </c>
      <c r="CU45" s="112" t="str">
        <f t="shared" ca="1" si="46"/>
        <v>$B$4:$P$1376</v>
      </c>
      <c r="CV45" s="102" t="str">
        <f>VLOOKUP($CS45,$CU$3:CV$8,2,FALSE)</f>
        <v>$I$230:$I$439</v>
      </c>
      <c r="CW45" s="102" t="str">
        <f>VLOOKUP($CS45,$CU$3:CW$8,3,FALSE)</f>
        <v>$I$471:$I$735</v>
      </c>
      <c r="CX45" s="102" t="str">
        <f>VLOOKUP($CS45,$CU$3:CX$8,4,FALSE)</f>
        <v>$I$736:$I$826</v>
      </c>
      <c r="CY45" s="102" t="str">
        <f>VLOOKUP($CS45,$CU$3:CY$8,5,FALSE)</f>
        <v>$I$827:$I$891</v>
      </c>
      <c r="CZ45" s="102" t="str">
        <f>VLOOKUP($CS45,$CU$3:CZ$8,6,FALSE)</f>
        <v>$I$892:$I$960</v>
      </c>
      <c r="DA45" s="102" t="str">
        <f>VLOOKUP($CS45,$CU$3:DA$8,7,FALSE)</f>
        <v>$I$1055:$I$1066</v>
      </c>
      <c r="DB45" s="102" t="str">
        <f>VLOOKUP($CS45,$CU$3:DB$8,8,FALSE)</f>
        <v>$I$1043:$I$1054</v>
      </c>
      <c r="DC45" s="102" t="str">
        <f>VLOOKUP($CS45,$CU$3:DC$8,8,FALSE)</f>
        <v>$I$1043:$I$1054</v>
      </c>
      <c r="DD45" s="102" t="str">
        <f>VLOOKUP($CS45,$CU$3:DD$8,8,FALSE)</f>
        <v>$I$1043:$I$1054</v>
      </c>
      <c r="DE45" s="102" t="str">
        <f>VLOOKUP($CS45,$CU$3:DE$8,8,FALSE)</f>
        <v>$I$1043:$I$1054</v>
      </c>
      <c r="DF45" s="102" t="str">
        <f>VLOOKUP($CS45,$CU$3:DF$8,8,FALSE)</f>
        <v>$I$1043:$I$1054</v>
      </c>
      <c r="DG45" s="58">
        <f>COUNTIF($CV$10:CV45,"&lt;&gt;"&amp;"")</f>
        <v>36</v>
      </c>
      <c r="DI45" s="58" t="str">
        <f t="shared" si="6"/>
        <v/>
      </c>
      <c r="DJ45" s="58" t="e">
        <f t="shared" ca="1" si="7"/>
        <v>#N/A</v>
      </c>
    </row>
    <row r="46" spans="13:114" x14ac:dyDescent="0.25">
      <c r="M46" s="58">
        <f>Worksheet!W41</f>
        <v>0</v>
      </c>
      <c r="N46" s="58">
        <f t="shared" ca="1" si="8"/>
        <v>0</v>
      </c>
      <c r="O46" s="213" t="str">
        <f t="shared" ca="1" si="1"/>
        <v>*</v>
      </c>
      <c r="Q46" s="59" t="e">
        <f t="shared" ca="1" si="39"/>
        <v>#N/A</v>
      </c>
      <c r="R46" s="58" t="str">
        <f>IF(Worksheet!J41=$S$2,$S$2,IF(Worksheet!J41=$S$3,$S$3,$S$1))</f>
        <v>5502A</v>
      </c>
      <c r="S46" s="60" t="str">
        <f t="shared" ca="1" si="10"/>
        <v>*</v>
      </c>
      <c r="T46" s="55" t="e">
        <f t="shared" si="40"/>
        <v>#N/A</v>
      </c>
      <c r="U46" s="62">
        <f>IF(Worksheet!T41="%",ABS(Worksheet!AA41),ABS(Worksheet!V41))</f>
        <v>0</v>
      </c>
      <c r="V46" s="155">
        <f>IF(Worksheet!T41="%",Worksheet!AB41,Worksheet!T41)</f>
        <v>0</v>
      </c>
      <c r="W46" s="61" t="str">
        <f>IF(Worksheet!T41="%","",IF(Worksheet!AA41&lt;&gt;"",Worksheet!AA41,""))</f>
        <v/>
      </c>
      <c r="X46" s="61" t="str">
        <f>IF(Worksheet!T41="%","",IF(Worksheet!AB41&lt;&gt;"",Worksheet!AB41,""))</f>
        <v/>
      </c>
      <c r="Y46" s="63" t="str">
        <f t="shared" si="41"/>
        <v/>
      </c>
      <c r="Z46" s="63" t="str">
        <f t="shared" ref="Z46:Z109" si="52">IF(RIGHT(V46,1)="Ω","O",IF(RIGHT(V46,2)="°F","FD",IF(RIGHT(V46,2)="°C","CD",RIGHT(V46,1))))</f>
        <v>0</v>
      </c>
      <c r="AA46" s="63" t="str">
        <f t="shared" si="42"/>
        <v>DC</v>
      </c>
      <c r="AB46" s="63" t="str">
        <f t="shared" ref="AB46:AB109" si="53">IF(OR(Z46="CD",Z46="FD",Z46="O",Z46="F"),CONCATENATE(Z46,X46),CONCATENATE(AA46,Z46))</f>
        <v>DC0</v>
      </c>
      <c r="AC46" s="63" t="str">
        <f>IF(Worksheet!I41&lt;&gt;"",Worksheet!I41,"")</f>
        <v/>
      </c>
      <c r="AD46" s="63" t="str">
        <f>IF(RIGHT(AB46,2)="f","Capacitance",IF(RIGHT(AB46,1)="Z","Frequency",IF(RIGHT(AB46,1)="O","Resistance",IF(AND(RIGHT(AB46,1)="A",AC46&lt;&gt;""),CONCATENATE(AB46,$R$5,AC46,$R$5,"TURN"),""))))</f>
        <v/>
      </c>
      <c r="AE46" s="134" t="str">
        <f t="shared" si="14"/>
        <v>DC0</v>
      </c>
      <c r="AF46" s="135" t="e">
        <f>HLOOKUP(AE46,$AH$10:BA46,COUNTIF($AE$7:AE46,"&lt;&gt;"&amp;""),FALSE)</f>
        <v>#N/A</v>
      </c>
      <c r="AG46" s="71" t="e">
        <f t="shared" si="43"/>
        <v>#N/A</v>
      </c>
      <c r="AH46" s="102" t="e">
        <f ca="1">VLOOKUP($AG46,INDIRECT(CONCATENATE($CS46,"!",VLOOKUP($CS46,$AG$3:AH$8,AH$2,FALSE))),1,TRUE)</f>
        <v>#N/A</v>
      </c>
      <c r="AI46" s="102" t="e">
        <f ca="1">VLOOKUP($AG46,INDIRECT(CONCATENATE($CS46,"!",VLOOKUP($CS46,$AG$3:AI$8,AI$2,FALSE))),1,TRUE)</f>
        <v>#N/A</v>
      </c>
      <c r="AJ46" s="102" t="e">
        <f ca="1">VLOOKUP($AG46,INDIRECT(CONCATENATE($CS46,"!",VLOOKUP($CS46,$AG$3:AJ$8,AJ$2,FALSE))),1,TRUE)</f>
        <v>#N/A</v>
      </c>
      <c r="AK46" s="102" t="e">
        <f ca="1">VLOOKUP($AG46,INDIRECT(CONCATENATE($CS46,"!",VLOOKUP($CS46,$AG$3:AK$8,AK$2,FALSE))),1,TRUE)</f>
        <v>#N/A</v>
      </c>
      <c r="AL46" s="102" t="e">
        <f ca="1">VLOOKUP($AG46,INDIRECT(CONCATENATE($CS46,"!",VLOOKUP($CS46,$AG$3:AL$8,AL$2,FALSE))),1,TRUE)</f>
        <v>#N/A</v>
      </c>
      <c r="AM46" s="102" t="e">
        <f ca="1">VLOOKUP($AG46,INDIRECT(CONCATENATE($CS46,"!",VLOOKUP($CS46,$AG$3:AM$8,AM$2,FALSE))),1,TRUE)</f>
        <v>#N/A</v>
      </c>
      <c r="AN46" s="102" t="e">
        <f ca="1">VLOOKUP($AG46,INDIRECT(CONCATENATE($CS46,"!",VLOOKUP($CS46,$AG$3:AN$8,AN$2,FALSE))),1,TRUE)</f>
        <v>#N/A</v>
      </c>
      <c r="AO46" s="102" t="e">
        <f ca="1">VLOOKUP($AG46,INDIRECT(CONCATENATE($CS46,"!",VLOOKUP($CS46,$AG$3:AO$8,AO$2,FALSE))),1,TRUE)</f>
        <v>#N/A</v>
      </c>
      <c r="AP46" s="102" t="e">
        <f ca="1">VLOOKUP($AG46,INDIRECT(CONCATENATE($CS46,"!",VLOOKUP($CS46,$AG$3:AP$8,AP$2,FALSE))),1,TRUE)</f>
        <v>#N/A</v>
      </c>
      <c r="AQ46" s="102" t="e">
        <f ca="1">VLOOKUP($AG46,INDIRECT(CONCATENATE($CS46,"!",VLOOKUP($CS46,$AG$3:AQ$8,AQ$2,FALSE))),1,TRUE)</f>
        <v>#N/A</v>
      </c>
      <c r="AR46" s="102" t="e">
        <f ca="1">VLOOKUP($AG46,INDIRECT(CONCATENATE($CS46,"!",VLOOKUP($CS46,$AG$3:AR$8,AR$2,FALSE))),1,TRUE)</f>
        <v>#N/A</v>
      </c>
      <c r="AS46" s="102" t="e">
        <f ca="1">VLOOKUP($AG46,INDIRECT(CONCATENATE($CS46,"!",VLOOKUP($CS46,$AG$3:AS$8,AS$2,FALSE))),1,TRUE)</f>
        <v>#N/A</v>
      </c>
      <c r="AT46" s="102" t="e">
        <f ca="1">VLOOKUP($AG46,INDIRECT(CONCATENATE($CS46,"!",VLOOKUP($CS46,$AG$3:AT$8,AT$2,FALSE))),1,TRUE)</f>
        <v>#N/A</v>
      </c>
      <c r="AU46" s="102" t="e">
        <f ca="1">VLOOKUP($AG46,INDIRECT(CONCATENATE($CS46,"!",VLOOKUP($CS46,$AG$3:AU$8,AU$2,FALSE))),1,TRUE)</f>
        <v>#N/A</v>
      </c>
      <c r="AV46" s="102" t="e">
        <f ca="1">VLOOKUP($AG46,INDIRECT(CONCATENATE($CS46,"!",VLOOKUP($CS46,$AG$3:AV$8,AV$2,FALSE))),1,TRUE)</f>
        <v>#N/A</v>
      </c>
      <c r="AW46" s="102" t="e">
        <f ca="1">VLOOKUP($AG46,INDIRECT(CONCATENATE($CS46,"!",VLOOKUP($CS46,$AG$3:AW$8,AW$2,FALSE))),1,TRUE)</f>
        <v>#N/A</v>
      </c>
      <c r="AX46" s="102" t="e">
        <f ca="1">VLOOKUP($AG46,INDIRECT(CONCATENATE($CS46,"!",VLOOKUP($CS46,$AG$3:AX$8,AX$2,FALSE))),1,TRUE)</f>
        <v>#N/A</v>
      </c>
      <c r="AY46" s="102" t="e">
        <f ca="1">VLOOKUP($AG46,INDIRECT(CONCATENATE($CS46,"!",VLOOKUP($CS46,$AG$3:AY$8,AY$2,FALSE))),1,TRUE)</f>
        <v>#N/A</v>
      </c>
      <c r="AZ46" s="102" t="e">
        <f ca="1">VLOOKUP($AG46,INDIRECT(CONCATENATE($CS46,"!",VLOOKUP($CS46,$AG$3:AZ$8,AZ$2,FALSE))),1,TRUE)</f>
        <v>#N/A</v>
      </c>
      <c r="BA46" s="102"/>
      <c r="BB46" s="66">
        <f t="shared" si="48"/>
        <v>1</v>
      </c>
      <c r="BC46" s="59">
        <f t="shared" si="48"/>
        <v>1</v>
      </c>
      <c r="BD46" s="59">
        <f t="shared" si="49"/>
        <v>1</v>
      </c>
      <c r="BE46" s="59">
        <f t="shared" si="49"/>
        <v>1</v>
      </c>
      <c r="BF46" s="59">
        <f t="shared" si="18"/>
        <v>1</v>
      </c>
      <c r="BG46" s="59">
        <f t="shared" si="19"/>
        <v>1</v>
      </c>
      <c r="BH46" s="59">
        <f t="shared" si="20"/>
        <v>1</v>
      </c>
      <c r="BI46" s="59">
        <f t="shared" si="47"/>
        <v>1</v>
      </c>
      <c r="BJ46" s="59">
        <f t="shared" si="47"/>
        <v>1</v>
      </c>
      <c r="BK46" s="59">
        <f t="shared" si="47"/>
        <v>1</v>
      </c>
      <c r="BL46" s="59">
        <f t="shared" si="47"/>
        <v>1</v>
      </c>
      <c r="BM46" s="59">
        <f t="shared" si="47"/>
        <v>1</v>
      </c>
      <c r="BN46" s="59">
        <f t="shared" si="47"/>
        <v>1</v>
      </c>
      <c r="BO46" s="59">
        <f t="shared" si="47"/>
        <v>1</v>
      </c>
      <c r="BP46" s="59">
        <f t="shared" si="47"/>
        <v>1</v>
      </c>
      <c r="BQ46" s="59">
        <f t="shared" si="47"/>
        <v>1</v>
      </c>
      <c r="BR46" s="59">
        <f t="shared" si="47"/>
        <v>1</v>
      </c>
      <c r="BS46" s="59">
        <f t="shared" si="51"/>
        <v>1</v>
      </c>
      <c r="BT46" s="59">
        <f t="shared" si="51"/>
        <v>1</v>
      </c>
      <c r="BV46" s="67" t="e">
        <f>HLOOKUP(AE46,$BB$10:BU46,COUNTIF($AE$7:AE46,"&lt;&gt;"&amp;""),FALSE)</f>
        <v>#N/A</v>
      </c>
      <c r="BW46" s="59">
        <f t="shared" si="22"/>
        <v>1</v>
      </c>
      <c r="BX46" s="67" t="str">
        <f t="shared" si="38"/>
        <v/>
      </c>
      <c r="BY46" s="136" t="str">
        <f ca="1">IF(OR(AE46=$BC$10,AE46=$BE$10,AE46=$BL$10,AE46=$BM$10,AE46=$BN$10),VLOOKUP(BX46,INDIRECT(CONCATENATE(CS46,"!",HLOOKUP(AE46,$CV$10:CZ46,DG46,FALSE))),1,TRUE),"")</f>
        <v/>
      </c>
      <c r="BZ46" s="102" t="e">
        <f t="shared" ca="1" si="23"/>
        <v>#N/A</v>
      </c>
      <c r="CA46" s="102" t="e">
        <f t="shared" ca="1" si="24"/>
        <v>#N/A</v>
      </c>
      <c r="CB46" s="102" t="e">
        <f t="shared" ca="1" si="25"/>
        <v>#N/A</v>
      </c>
      <c r="CC46" s="102" t="e">
        <f t="shared" ca="1" si="26"/>
        <v>#N/A</v>
      </c>
      <c r="CD46" s="102" t="e">
        <f t="shared" ca="1" si="27"/>
        <v>#VALUE!</v>
      </c>
      <c r="CE46" s="68">
        <f>Worksheet!L41</f>
        <v>0</v>
      </c>
      <c r="CF46" s="68">
        <f>Worksheet!M41</f>
        <v>0</v>
      </c>
      <c r="CG46" s="68">
        <f>Worksheet!N41</f>
        <v>0</v>
      </c>
      <c r="CH46" s="68">
        <f>Worksheet!O41</f>
        <v>0</v>
      </c>
      <c r="CI46" s="68">
        <f>Worksheet!P41</f>
        <v>0</v>
      </c>
      <c r="CJ46" s="154" t="e">
        <f t="shared" ca="1" si="28"/>
        <v>#VALUE!</v>
      </c>
      <c r="CK46" s="154" t="e">
        <f t="shared" ca="1" si="29"/>
        <v>#VALUE!</v>
      </c>
      <c r="CL46" s="154" t="e">
        <f t="shared" ca="1" si="30"/>
        <v>#VALUE!</v>
      </c>
      <c r="CM46" s="154" t="e">
        <f t="shared" ca="1" si="31"/>
        <v>#VALUE!</v>
      </c>
      <c r="CN46" s="154" t="e">
        <f t="shared" ca="1" si="32"/>
        <v>#VALUE!</v>
      </c>
      <c r="CO46" s="131" t="e">
        <f t="shared" ca="1" si="44"/>
        <v>#N/A</v>
      </c>
      <c r="CP46" s="103">
        <f>Worksheet!R41</f>
        <v>0</v>
      </c>
      <c r="CQ46" s="58" t="str">
        <f t="shared" si="34"/>
        <v>1</v>
      </c>
      <c r="CR46" s="133" t="e">
        <f t="shared" si="45"/>
        <v>#N/A</v>
      </c>
      <c r="CS46" s="58" t="str">
        <f t="shared" si="36"/>
        <v>Standard1</v>
      </c>
      <c r="CU46" s="112" t="str">
        <f t="shared" ca="1" si="46"/>
        <v>$B$4:$P$1376</v>
      </c>
      <c r="CV46" s="102" t="str">
        <f>VLOOKUP($CS46,$CU$3:CV$8,2,FALSE)</f>
        <v>$I$230:$I$439</v>
      </c>
      <c r="CW46" s="102" t="str">
        <f>VLOOKUP($CS46,$CU$3:CW$8,3,FALSE)</f>
        <v>$I$471:$I$735</v>
      </c>
      <c r="CX46" s="102" t="str">
        <f>VLOOKUP($CS46,$CU$3:CX$8,4,FALSE)</f>
        <v>$I$736:$I$826</v>
      </c>
      <c r="CY46" s="102" t="str">
        <f>VLOOKUP($CS46,$CU$3:CY$8,5,FALSE)</f>
        <v>$I$827:$I$891</v>
      </c>
      <c r="CZ46" s="102" t="str">
        <f>VLOOKUP($CS46,$CU$3:CZ$8,6,FALSE)</f>
        <v>$I$892:$I$960</v>
      </c>
      <c r="DA46" s="102" t="str">
        <f>VLOOKUP($CS46,$CU$3:DA$8,7,FALSE)</f>
        <v>$I$1055:$I$1066</v>
      </c>
      <c r="DB46" s="102" t="str">
        <f>VLOOKUP($CS46,$CU$3:DB$8,8,FALSE)</f>
        <v>$I$1043:$I$1054</v>
      </c>
      <c r="DC46" s="102" t="str">
        <f>VLOOKUP($CS46,$CU$3:DC$8,8,FALSE)</f>
        <v>$I$1043:$I$1054</v>
      </c>
      <c r="DD46" s="102" t="str">
        <f>VLOOKUP($CS46,$CU$3:DD$8,8,FALSE)</f>
        <v>$I$1043:$I$1054</v>
      </c>
      <c r="DE46" s="102" t="str">
        <f>VLOOKUP($CS46,$CU$3:DE$8,8,FALSE)</f>
        <v>$I$1043:$I$1054</v>
      </c>
      <c r="DF46" s="102" t="str">
        <f>VLOOKUP($CS46,$CU$3:DF$8,8,FALSE)</f>
        <v>$I$1043:$I$1054</v>
      </c>
      <c r="DG46" s="58">
        <f>COUNTIF($CV$10:CV46,"&lt;&gt;"&amp;"")</f>
        <v>37</v>
      </c>
      <c r="DI46" s="58" t="str">
        <f t="shared" si="6"/>
        <v/>
      </c>
      <c r="DJ46" s="58" t="e">
        <f t="shared" ca="1" si="7"/>
        <v>#N/A</v>
      </c>
    </row>
    <row r="47" spans="13:114" x14ac:dyDescent="0.25">
      <c r="M47" s="58">
        <f>Worksheet!W42</f>
        <v>0</v>
      </c>
      <c r="N47" s="58">
        <f t="shared" ca="1" si="8"/>
        <v>0</v>
      </c>
      <c r="O47" s="213" t="str">
        <f t="shared" ca="1" si="1"/>
        <v>*</v>
      </c>
      <c r="Q47" s="59" t="e">
        <f t="shared" ca="1" si="39"/>
        <v>#N/A</v>
      </c>
      <c r="R47" s="58" t="str">
        <f>IF(Worksheet!J42=$S$2,$S$2,IF(Worksheet!J42=$S$3,$S$3,$S$1))</f>
        <v>5502A</v>
      </c>
      <c r="S47" s="60" t="str">
        <f t="shared" ca="1" si="10"/>
        <v>*</v>
      </c>
      <c r="T47" s="55" t="e">
        <f t="shared" si="40"/>
        <v>#N/A</v>
      </c>
      <c r="U47" s="62">
        <f>IF(Worksheet!T42="%",ABS(Worksheet!AA42),ABS(Worksheet!V42))</f>
        <v>0</v>
      </c>
      <c r="V47" s="155">
        <f>IF(Worksheet!T42="%",Worksheet!AB42,Worksheet!T42)</f>
        <v>0</v>
      </c>
      <c r="W47" s="61" t="str">
        <f>IF(Worksheet!T42="%","",IF(Worksheet!AA42&lt;&gt;"",Worksheet!AA42,""))</f>
        <v/>
      </c>
      <c r="X47" s="61" t="str">
        <f>IF(Worksheet!T42="%","",IF(Worksheet!AB42&lt;&gt;"",Worksheet!AB42,""))</f>
        <v/>
      </c>
      <c r="Y47" s="63" t="str">
        <f t="shared" si="41"/>
        <v/>
      </c>
      <c r="Z47" s="63" t="str">
        <f t="shared" si="52"/>
        <v>0</v>
      </c>
      <c r="AA47" s="63" t="str">
        <f t="shared" si="42"/>
        <v>DC</v>
      </c>
      <c r="AB47" s="63" t="str">
        <f t="shared" si="53"/>
        <v>DC0</v>
      </c>
      <c r="AC47" s="63" t="str">
        <f>IF(Worksheet!I42&lt;&gt;"",Worksheet!I42,"")</f>
        <v/>
      </c>
      <c r="AD47" s="63" t="str">
        <f t="shared" ref="AD47:AD100" si="54">IF(RIGHT(AB47,2)="f","Capacitance",IF(RIGHT(AB47,1)="Z","Frequency",IF(RIGHT(AB47,1)="O","Resistance",IF(AND(RIGHT(AB47,1)="A",AC47&lt;&gt;""),CONCATENATE(AB47,$R$5,AC47,$R$5,"TURN"),""))))</f>
        <v/>
      </c>
      <c r="AE47" s="134" t="str">
        <f t="shared" si="14"/>
        <v>DC0</v>
      </c>
      <c r="AF47" s="135" t="e">
        <f>HLOOKUP(AE47,$AH$10:BA47,COUNTIF($AE$7:AE47,"&lt;&gt;"&amp;""),FALSE)</f>
        <v>#N/A</v>
      </c>
      <c r="AG47" s="71" t="e">
        <f t="shared" si="43"/>
        <v>#N/A</v>
      </c>
      <c r="AH47" s="102" t="e">
        <f ca="1">VLOOKUP($AG47,INDIRECT(CONCATENATE($CS47,"!",VLOOKUP($CS47,$AG$3:AH$8,AH$2,FALSE))),1,TRUE)</f>
        <v>#N/A</v>
      </c>
      <c r="AI47" s="102" t="e">
        <f ca="1">VLOOKUP($AG47,INDIRECT(CONCATENATE($CS47,"!",VLOOKUP($CS47,$AG$3:AI$8,AI$2,FALSE))),1,TRUE)</f>
        <v>#N/A</v>
      </c>
      <c r="AJ47" s="102" t="e">
        <f ca="1">VLOOKUP($AG47,INDIRECT(CONCATENATE($CS47,"!",VLOOKUP($CS47,$AG$3:AJ$8,AJ$2,FALSE))),1,TRUE)</f>
        <v>#N/A</v>
      </c>
      <c r="AK47" s="102" t="e">
        <f ca="1">VLOOKUP($AG47,INDIRECT(CONCATENATE($CS47,"!",VLOOKUP($CS47,$AG$3:AK$8,AK$2,FALSE))),1,TRUE)</f>
        <v>#N/A</v>
      </c>
      <c r="AL47" s="102" t="e">
        <f ca="1">VLOOKUP($AG47,INDIRECT(CONCATENATE($CS47,"!",VLOOKUP($CS47,$AG$3:AL$8,AL$2,FALSE))),1,TRUE)</f>
        <v>#N/A</v>
      </c>
      <c r="AM47" s="102" t="e">
        <f ca="1">VLOOKUP($AG47,INDIRECT(CONCATENATE($CS47,"!",VLOOKUP($CS47,$AG$3:AM$8,AM$2,FALSE))),1,TRUE)</f>
        <v>#N/A</v>
      </c>
      <c r="AN47" s="102" t="e">
        <f ca="1">VLOOKUP($AG47,INDIRECT(CONCATENATE($CS47,"!",VLOOKUP($CS47,$AG$3:AN$8,AN$2,FALSE))),1,TRUE)</f>
        <v>#N/A</v>
      </c>
      <c r="AO47" s="102" t="e">
        <f ca="1">VLOOKUP($AG47,INDIRECT(CONCATENATE($CS47,"!",VLOOKUP($CS47,$AG$3:AO$8,AO$2,FALSE))),1,TRUE)</f>
        <v>#N/A</v>
      </c>
      <c r="AP47" s="102" t="e">
        <f ca="1">VLOOKUP($AG47,INDIRECT(CONCATENATE($CS47,"!",VLOOKUP($CS47,$AG$3:AP$8,AP$2,FALSE))),1,TRUE)</f>
        <v>#N/A</v>
      </c>
      <c r="AQ47" s="102" t="e">
        <f ca="1">VLOOKUP($AG47,INDIRECT(CONCATENATE($CS47,"!",VLOOKUP($CS47,$AG$3:AQ$8,AQ$2,FALSE))),1,TRUE)</f>
        <v>#N/A</v>
      </c>
      <c r="AR47" s="102" t="e">
        <f ca="1">VLOOKUP($AG47,INDIRECT(CONCATENATE($CS47,"!",VLOOKUP($CS47,$AG$3:AR$8,AR$2,FALSE))),1,TRUE)</f>
        <v>#N/A</v>
      </c>
      <c r="AS47" s="102" t="e">
        <f ca="1">VLOOKUP($AG47,INDIRECT(CONCATENATE($CS47,"!",VLOOKUP($CS47,$AG$3:AS$8,AS$2,FALSE))),1,TRUE)</f>
        <v>#N/A</v>
      </c>
      <c r="AT47" s="102" t="e">
        <f ca="1">VLOOKUP($AG47,INDIRECT(CONCATENATE($CS47,"!",VLOOKUP($CS47,$AG$3:AT$8,AT$2,FALSE))),1,TRUE)</f>
        <v>#N/A</v>
      </c>
      <c r="AU47" s="102" t="e">
        <f ca="1">VLOOKUP($AG47,INDIRECT(CONCATENATE($CS47,"!",VLOOKUP($CS47,$AG$3:AU$8,AU$2,FALSE))),1,TRUE)</f>
        <v>#N/A</v>
      </c>
      <c r="AV47" s="102" t="e">
        <f ca="1">VLOOKUP($AG47,INDIRECT(CONCATENATE($CS47,"!",VLOOKUP($CS47,$AG$3:AV$8,AV$2,FALSE))),1,TRUE)</f>
        <v>#N/A</v>
      </c>
      <c r="AW47" s="102" t="e">
        <f ca="1">VLOOKUP($AG47,INDIRECT(CONCATENATE($CS47,"!",VLOOKUP($CS47,$AG$3:AW$8,AW$2,FALSE))),1,TRUE)</f>
        <v>#N/A</v>
      </c>
      <c r="AX47" s="102" t="e">
        <f ca="1">VLOOKUP($AG47,INDIRECT(CONCATENATE($CS47,"!",VLOOKUP($CS47,$AG$3:AX$8,AX$2,FALSE))),1,TRUE)</f>
        <v>#N/A</v>
      </c>
      <c r="AY47" s="102" t="e">
        <f ca="1">VLOOKUP($AG47,INDIRECT(CONCATENATE($CS47,"!",VLOOKUP($CS47,$AG$3:AY$8,AY$2,FALSE))),1,TRUE)</f>
        <v>#N/A</v>
      </c>
      <c r="AZ47" s="102" t="e">
        <f ca="1">VLOOKUP($AG47,INDIRECT(CONCATENATE($CS47,"!",VLOOKUP($CS47,$AG$3:AZ$8,AZ$2,FALSE))),1,TRUE)</f>
        <v>#N/A</v>
      </c>
      <c r="BA47" s="102"/>
      <c r="BB47" s="66">
        <f t="shared" si="48"/>
        <v>1</v>
      </c>
      <c r="BC47" s="59">
        <f t="shared" si="48"/>
        <v>1</v>
      </c>
      <c r="BD47" s="59">
        <f t="shared" si="49"/>
        <v>1</v>
      </c>
      <c r="BE47" s="59">
        <f t="shared" si="49"/>
        <v>1</v>
      </c>
      <c r="BF47" s="59">
        <f t="shared" si="18"/>
        <v>1</v>
      </c>
      <c r="BG47" s="59">
        <f t="shared" si="19"/>
        <v>1</v>
      </c>
      <c r="BH47" s="59">
        <f t="shared" si="20"/>
        <v>1</v>
      </c>
      <c r="BI47" s="59">
        <f t="shared" si="47"/>
        <v>1</v>
      </c>
      <c r="BJ47" s="59">
        <f t="shared" si="47"/>
        <v>1</v>
      </c>
      <c r="BK47" s="59">
        <f t="shared" si="47"/>
        <v>1</v>
      </c>
      <c r="BL47" s="59">
        <f t="shared" si="47"/>
        <v>1</v>
      </c>
      <c r="BM47" s="59">
        <f t="shared" si="47"/>
        <v>1</v>
      </c>
      <c r="BN47" s="59">
        <f t="shared" si="47"/>
        <v>1</v>
      </c>
      <c r="BO47" s="59">
        <f t="shared" si="47"/>
        <v>1</v>
      </c>
      <c r="BP47" s="59">
        <f t="shared" si="47"/>
        <v>1</v>
      </c>
      <c r="BQ47" s="59">
        <f t="shared" si="47"/>
        <v>1</v>
      </c>
      <c r="BR47" s="59">
        <f t="shared" si="47"/>
        <v>1</v>
      </c>
      <c r="BS47" s="59">
        <f t="shared" si="51"/>
        <v>1</v>
      </c>
      <c r="BT47" s="59">
        <f t="shared" si="51"/>
        <v>1</v>
      </c>
      <c r="BV47" s="67" t="e">
        <f>HLOOKUP(AE47,$BB$10:BU47,COUNTIF($AE$7:AE47,"&lt;&gt;"&amp;""),FALSE)</f>
        <v>#N/A</v>
      </c>
      <c r="BW47" s="59">
        <f t="shared" si="22"/>
        <v>1</v>
      </c>
      <c r="BX47" s="67" t="str">
        <f t="shared" si="38"/>
        <v/>
      </c>
      <c r="BY47" s="136" t="str">
        <f ca="1">IF(OR(AE47=$BC$10,AE47=$BE$10,AE47=$BL$10,AE47=$BM$10,AE47=$BN$10),VLOOKUP(BX47,INDIRECT(CONCATENATE(CS47,"!",HLOOKUP(AE47,$CV$10:CZ47,DG47,FALSE))),1,TRUE),"")</f>
        <v/>
      </c>
      <c r="BZ47" s="102" t="e">
        <f t="shared" ca="1" si="23"/>
        <v>#N/A</v>
      </c>
      <c r="CA47" s="102" t="e">
        <f t="shared" ca="1" si="24"/>
        <v>#N/A</v>
      </c>
      <c r="CB47" s="102" t="e">
        <f t="shared" ca="1" si="25"/>
        <v>#N/A</v>
      </c>
      <c r="CC47" s="102" t="e">
        <f t="shared" ca="1" si="26"/>
        <v>#N/A</v>
      </c>
      <c r="CD47" s="102" t="e">
        <f t="shared" ca="1" si="27"/>
        <v>#VALUE!</v>
      </c>
      <c r="CE47" s="68">
        <f>Worksheet!L42</f>
        <v>0</v>
      </c>
      <c r="CF47" s="68">
        <f>Worksheet!M42</f>
        <v>0</v>
      </c>
      <c r="CG47" s="68">
        <f>Worksheet!N42</f>
        <v>0</v>
      </c>
      <c r="CH47" s="68">
        <f>Worksheet!O42</f>
        <v>0</v>
      </c>
      <c r="CI47" s="68">
        <f>Worksheet!P42</f>
        <v>0</v>
      </c>
      <c r="CJ47" s="154" t="e">
        <f t="shared" ca="1" si="28"/>
        <v>#VALUE!</v>
      </c>
      <c r="CK47" s="154" t="e">
        <f t="shared" ca="1" si="29"/>
        <v>#VALUE!</v>
      </c>
      <c r="CL47" s="154" t="e">
        <f t="shared" ca="1" si="30"/>
        <v>#VALUE!</v>
      </c>
      <c r="CM47" s="154" t="e">
        <f t="shared" ca="1" si="31"/>
        <v>#VALUE!</v>
      </c>
      <c r="CN47" s="154" t="e">
        <f t="shared" ca="1" si="32"/>
        <v>#VALUE!</v>
      </c>
      <c r="CO47" s="131" t="e">
        <f t="shared" ca="1" si="44"/>
        <v>#N/A</v>
      </c>
      <c r="CP47" s="103">
        <f>Worksheet!R42</f>
        <v>0</v>
      </c>
      <c r="CQ47" s="58" t="str">
        <f t="shared" si="34"/>
        <v>1</v>
      </c>
      <c r="CR47" s="133" t="e">
        <f t="shared" si="45"/>
        <v>#N/A</v>
      </c>
      <c r="CS47" s="58" t="str">
        <f t="shared" si="36"/>
        <v>Standard1</v>
      </c>
      <c r="CU47" s="112" t="str">
        <f t="shared" ca="1" si="46"/>
        <v>$B$4:$P$1376</v>
      </c>
      <c r="CV47" s="102" t="str">
        <f>VLOOKUP($CS47,$CU$3:CV$8,2,FALSE)</f>
        <v>$I$230:$I$439</v>
      </c>
      <c r="CW47" s="102" t="str">
        <f>VLOOKUP($CS47,$CU$3:CW$8,3,FALSE)</f>
        <v>$I$471:$I$735</v>
      </c>
      <c r="CX47" s="102" t="str">
        <f>VLOOKUP($CS47,$CU$3:CX$8,4,FALSE)</f>
        <v>$I$736:$I$826</v>
      </c>
      <c r="CY47" s="102" t="str">
        <f>VLOOKUP($CS47,$CU$3:CY$8,5,FALSE)</f>
        <v>$I$827:$I$891</v>
      </c>
      <c r="CZ47" s="102" t="str">
        <f>VLOOKUP($CS47,$CU$3:CZ$8,6,FALSE)</f>
        <v>$I$892:$I$960</v>
      </c>
      <c r="DA47" s="102" t="str">
        <f>VLOOKUP($CS47,$CU$3:DA$8,7,FALSE)</f>
        <v>$I$1055:$I$1066</v>
      </c>
      <c r="DB47" s="102" t="str">
        <f>VLOOKUP($CS47,$CU$3:DB$8,8,FALSE)</f>
        <v>$I$1043:$I$1054</v>
      </c>
      <c r="DC47" s="102" t="str">
        <f>VLOOKUP($CS47,$CU$3:DC$8,8,FALSE)</f>
        <v>$I$1043:$I$1054</v>
      </c>
      <c r="DD47" s="102" t="str">
        <f>VLOOKUP($CS47,$CU$3:DD$8,8,FALSE)</f>
        <v>$I$1043:$I$1054</v>
      </c>
      <c r="DE47" s="102" t="str">
        <f>VLOOKUP($CS47,$CU$3:DE$8,8,FALSE)</f>
        <v>$I$1043:$I$1054</v>
      </c>
      <c r="DF47" s="102" t="str">
        <f>VLOOKUP($CS47,$CU$3:DF$8,8,FALSE)</f>
        <v>$I$1043:$I$1054</v>
      </c>
      <c r="DG47" s="58">
        <f>COUNTIF($CV$10:CV47,"&lt;&gt;"&amp;"")</f>
        <v>38</v>
      </c>
      <c r="DI47" s="58" t="str">
        <f t="shared" si="6"/>
        <v/>
      </c>
      <c r="DJ47" s="58" t="e">
        <f t="shared" ca="1" si="7"/>
        <v>#N/A</v>
      </c>
    </row>
    <row r="48" spans="13:114" x14ac:dyDescent="0.25">
      <c r="M48" s="58">
        <f>Worksheet!W43</f>
        <v>0</v>
      </c>
      <c r="N48" s="58">
        <f t="shared" ca="1" si="8"/>
        <v>0</v>
      </c>
      <c r="O48" s="213" t="str">
        <f t="shared" ca="1" si="1"/>
        <v>*</v>
      </c>
      <c r="Q48" s="59" t="e">
        <f t="shared" ca="1" si="39"/>
        <v>#N/A</v>
      </c>
      <c r="R48" s="58" t="str">
        <f>IF(Worksheet!J43=$S$2,$S$2,IF(Worksheet!J43=$S$3,$S$3,$S$1))</f>
        <v>5502A</v>
      </c>
      <c r="S48" s="60" t="str">
        <f t="shared" ca="1" si="10"/>
        <v>*</v>
      </c>
      <c r="T48" s="55" t="e">
        <f t="shared" si="40"/>
        <v>#N/A</v>
      </c>
      <c r="U48" s="62">
        <f>IF(Worksheet!T43="%",ABS(Worksheet!AA43),ABS(Worksheet!V43))</f>
        <v>0</v>
      </c>
      <c r="V48" s="155">
        <f>IF(Worksheet!T43="%",Worksheet!AB43,Worksheet!T43)</f>
        <v>0</v>
      </c>
      <c r="W48" s="61" t="str">
        <f>IF(Worksheet!T43="%","",IF(Worksheet!AA43&lt;&gt;"",Worksheet!AA43,""))</f>
        <v/>
      </c>
      <c r="X48" s="61" t="str">
        <f>IF(Worksheet!T43="%","",IF(Worksheet!AB43&lt;&gt;"",Worksheet!AB43,""))</f>
        <v/>
      </c>
      <c r="Y48" s="63" t="str">
        <f t="shared" si="41"/>
        <v/>
      </c>
      <c r="Z48" s="63" t="str">
        <f t="shared" si="52"/>
        <v>0</v>
      </c>
      <c r="AA48" s="63" t="str">
        <f t="shared" si="42"/>
        <v>DC</v>
      </c>
      <c r="AB48" s="63" t="str">
        <f t="shared" si="53"/>
        <v>DC0</v>
      </c>
      <c r="AC48" s="63" t="str">
        <f>IF(Worksheet!I43&lt;&gt;"",Worksheet!I43,"")</f>
        <v/>
      </c>
      <c r="AD48" s="63" t="str">
        <f t="shared" si="54"/>
        <v/>
      </c>
      <c r="AE48" s="134" t="str">
        <f t="shared" si="14"/>
        <v>DC0</v>
      </c>
      <c r="AF48" s="135" t="e">
        <f>HLOOKUP(AE48,$AH$10:BA48,COUNTIF($AE$7:AE48,"&lt;&gt;"&amp;""),FALSE)</f>
        <v>#N/A</v>
      </c>
      <c r="AG48" s="71" t="e">
        <f t="shared" si="43"/>
        <v>#N/A</v>
      </c>
      <c r="AH48" s="102" t="e">
        <f ca="1">VLOOKUP($AG48,INDIRECT(CONCATENATE($CS48,"!",VLOOKUP($CS48,$AG$3:AH$8,AH$2,FALSE))),1,TRUE)</f>
        <v>#N/A</v>
      </c>
      <c r="AI48" s="102" t="e">
        <f ca="1">VLOOKUP($AG48,INDIRECT(CONCATENATE($CS48,"!",VLOOKUP($CS48,$AG$3:AI$8,AI$2,FALSE))),1,TRUE)</f>
        <v>#N/A</v>
      </c>
      <c r="AJ48" s="102" t="e">
        <f ca="1">VLOOKUP($AG48,INDIRECT(CONCATENATE($CS48,"!",VLOOKUP($CS48,$AG$3:AJ$8,AJ$2,FALSE))),1,TRUE)</f>
        <v>#N/A</v>
      </c>
      <c r="AK48" s="102" t="e">
        <f ca="1">VLOOKUP($AG48,INDIRECT(CONCATENATE($CS48,"!",VLOOKUP($CS48,$AG$3:AK$8,AK$2,FALSE))),1,TRUE)</f>
        <v>#N/A</v>
      </c>
      <c r="AL48" s="102" t="e">
        <f ca="1">VLOOKUP($AG48,INDIRECT(CONCATENATE($CS48,"!",VLOOKUP($CS48,$AG$3:AL$8,AL$2,FALSE))),1,TRUE)</f>
        <v>#N/A</v>
      </c>
      <c r="AM48" s="102" t="e">
        <f ca="1">VLOOKUP($AG48,INDIRECT(CONCATENATE($CS48,"!",VLOOKUP($CS48,$AG$3:AM$8,AM$2,FALSE))),1,TRUE)</f>
        <v>#N/A</v>
      </c>
      <c r="AN48" s="102" t="e">
        <f ca="1">VLOOKUP($AG48,INDIRECT(CONCATENATE($CS48,"!",VLOOKUP($CS48,$AG$3:AN$8,AN$2,FALSE))),1,TRUE)</f>
        <v>#N/A</v>
      </c>
      <c r="AO48" s="102" t="e">
        <f ca="1">VLOOKUP($AG48,INDIRECT(CONCATENATE($CS48,"!",VLOOKUP($CS48,$AG$3:AO$8,AO$2,FALSE))),1,TRUE)</f>
        <v>#N/A</v>
      </c>
      <c r="AP48" s="102" t="e">
        <f ca="1">VLOOKUP($AG48,INDIRECT(CONCATENATE($CS48,"!",VLOOKUP($CS48,$AG$3:AP$8,AP$2,FALSE))),1,TRUE)</f>
        <v>#N/A</v>
      </c>
      <c r="AQ48" s="102" t="e">
        <f ca="1">VLOOKUP($AG48,INDIRECT(CONCATENATE($CS48,"!",VLOOKUP($CS48,$AG$3:AQ$8,AQ$2,FALSE))),1,TRUE)</f>
        <v>#N/A</v>
      </c>
      <c r="AR48" s="102" t="e">
        <f ca="1">VLOOKUP($AG48,INDIRECT(CONCATENATE($CS48,"!",VLOOKUP($CS48,$AG$3:AR$8,AR$2,FALSE))),1,TRUE)</f>
        <v>#N/A</v>
      </c>
      <c r="AS48" s="102" t="e">
        <f ca="1">VLOOKUP($AG48,INDIRECT(CONCATENATE($CS48,"!",VLOOKUP($CS48,$AG$3:AS$8,AS$2,FALSE))),1,TRUE)</f>
        <v>#N/A</v>
      </c>
      <c r="AT48" s="102" t="e">
        <f ca="1">VLOOKUP($AG48,INDIRECT(CONCATENATE($CS48,"!",VLOOKUP($CS48,$AG$3:AT$8,AT$2,FALSE))),1,TRUE)</f>
        <v>#N/A</v>
      </c>
      <c r="AU48" s="102" t="e">
        <f ca="1">VLOOKUP($AG48,INDIRECT(CONCATENATE($CS48,"!",VLOOKUP($CS48,$AG$3:AU$8,AU$2,FALSE))),1,TRUE)</f>
        <v>#N/A</v>
      </c>
      <c r="AV48" s="102" t="e">
        <f ca="1">VLOOKUP($AG48,INDIRECT(CONCATENATE($CS48,"!",VLOOKUP($CS48,$AG$3:AV$8,AV$2,FALSE))),1,TRUE)</f>
        <v>#N/A</v>
      </c>
      <c r="AW48" s="102" t="e">
        <f ca="1">VLOOKUP($AG48,INDIRECT(CONCATENATE($CS48,"!",VLOOKUP($CS48,$AG$3:AW$8,AW$2,FALSE))),1,TRUE)</f>
        <v>#N/A</v>
      </c>
      <c r="AX48" s="102" t="e">
        <f ca="1">VLOOKUP($AG48,INDIRECT(CONCATENATE($CS48,"!",VLOOKUP($CS48,$AG$3:AX$8,AX$2,FALSE))),1,TRUE)</f>
        <v>#N/A</v>
      </c>
      <c r="AY48" s="102" t="e">
        <f ca="1">VLOOKUP($AG48,INDIRECT(CONCATENATE($CS48,"!",VLOOKUP($CS48,$AG$3:AY$8,AY$2,FALSE))),1,TRUE)</f>
        <v>#N/A</v>
      </c>
      <c r="AZ48" s="102" t="e">
        <f ca="1">VLOOKUP($AG48,INDIRECT(CONCATENATE($CS48,"!",VLOOKUP($CS48,$AG$3:AZ$8,AZ$2,FALSE))),1,TRUE)</f>
        <v>#N/A</v>
      </c>
      <c r="BA48" s="102"/>
      <c r="BB48" s="66">
        <f t="shared" si="48"/>
        <v>1</v>
      </c>
      <c r="BC48" s="59">
        <f t="shared" si="48"/>
        <v>1</v>
      </c>
      <c r="BD48" s="59">
        <f t="shared" si="49"/>
        <v>1</v>
      </c>
      <c r="BE48" s="59">
        <f t="shared" si="49"/>
        <v>1</v>
      </c>
      <c r="BF48" s="59">
        <f t="shared" si="18"/>
        <v>1</v>
      </c>
      <c r="BG48" s="59">
        <f t="shared" si="19"/>
        <v>1</v>
      </c>
      <c r="BH48" s="59">
        <f t="shared" si="20"/>
        <v>1</v>
      </c>
      <c r="BI48" s="59">
        <f t="shared" si="47"/>
        <v>1</v>
      </c>
      <c r="BJ48" s="59">
        <f t="shared" si="47"/>
        <v>1</v>
      </c>
      <c r="BK48" s="59">
        <f t="shared" si="47"/>
        <v>1</v>
      </c>
      <c r="BL48" s="59">
        <f t="shared" si="47"/>
        <v>1</v>
      </c>
      <c r="BM48" s="59">
        <f t="shared" si="47"/>
        <v>1</v>
      </c>
      <c r="BN48" s="59">
        <f t="shared" si="47"/>
        <v>1</v>
      </c>
      <c r="BO48" s="59">
        <f t="shared" si="47"/>
        <v>1</v>
      </c>
      <c r="BP48" s="59">
        <f t="shared" si="47"/>
        <v>1</v>
      </c>
      <c r="BQ48" s="59">
        <f t="shared" si="47"/>
        <v>1</v>
      </c>
      <c r="BR48" s="59">
        <f t="shared" si="47"/>
        <v>1</v>
      </c>
      <c r="BS48" s="59">
        <f t="shared" si="51"/>
        <v>1</v>
      </c>
      <c r="BT48" s="59">
        <f t="shared" si="51"/>
        <v>1</v>
      </c>
      <c r="BV48" s="67" t="e">
        <f>HLOOKUP(AE48,$BB$10:BU48,COUNTIF($AE$7:AE48,"&lt;&gt;"&amp;""),FALSE)</f>
        <v>#N/A</v>
      </c>
      <c r="BW48" s="59">
        <f t="shared" si="22"/>
        <v>1</v>
      </c>
      <c r="BX48" s="67" t="str">
        <f t="shared" si="38"/>
        <v/>
      </c>
      <c r="BY48" s="136" t="str">
        <f ca="1">IF(OR(AE48=$BC$10,AE48=$BE$10,AE48=$BL$10,AE48=$BM$10,AE48=$BN$10),VLOOKUP(BX48,INDIRECT(CONCATENATE(CS48,"!",HLOOKUP(AE48,$CV$10:CZ48,DG48,FALSE))),1,TRUE),"")</f>
        <v/>
      </c>
      <c r="BZ48" s="102" t="e">
        <f t="shared" ca="1" si="23"/>
        <v>#N/A</v>
      </c>
      <c r="CA48" s="102" t="e">
        <f t="shared" ca="1" si="24"/>
        <v>#N/A</v>
      </c>
      <c r="CB48" s="102" t="e">
        <f t="shared" ca="1" si="25"/>
        <v>#N/A</v>
      </c>
      <c r="CC48" s="102" t="e">
        <f t="shared" ca="1" si="26"/>
        <v>#N/A</v>
      </c>
      <c r="CD48" s="102" t="e">
        <f t="shared" ca="1" si="27"/>
        <v>#VALUE!</v>
      </c>
      <c r="CE48" s="68">
        <f>Worksheet!L43</f>
        <v>0</v>
      </c>
      <c r="CF48" s="68">
        <f>Worksheet!M43</f>
        <v>0</v>
      </c>
      <c r="CG48" s="68">
        <f>Worksheet!N43</f>
        <v>0</v>
      </c>
      <c r="CH48" s="68">
        <f>Worksheet!O43</f>
        <v>0</v>
      </c>
      <c r="CI48" s="68">
        <f>Worksheet!P43</f>
        <v>0</v>
      </c>
      <c r="CJ48" s="154" t="e">
        <f t="shared" ca="1" si="28"/>
        <v>#VALUE!</v>
      </c>
      <c r="CK48" s="154" t="e">
        <f t="shared" ca="1" si="29"/>
        <v>#VALUE!</v>
      </c>
      <c r="CL48" s="154" t="e">
        <f t="shared" ca="1" si="30"/>
        <v>#VALUE!</v>
      </c>
      <c r="CM48" s="154" t="e">
        <f t="shared" ca="1" si="31"/>
        <v>#VALUE!</v>
      </c>
      <c r="CN48" s="154" t="e">
        <f t="shared" ca="1" si="32"/>
        <v>#VALUE!</v>
      </c>
      <c r="CO48" s="131" t="e">
        <f t="shared" ca="1" si="44"/>
        <v>#N/A</v>
      </c>
      <c r="CP48" s="103">
        <f>Worksheet!R43</f>
        <v>0</v>
      </c>
      <c r="CQ48" s="58" t="str">
        <f t="shared" si="34"/>
        <v>1</v>
      </c>
      <c r="CR48" s="133" t="e">
        <f t="shared" si="45"/>
        <v>#N/A</v>
      </c>
      <c r="CS48" s="58" t="str">
        <f t="shared" si="36"/>
        <v>Standard1</v>
      </c>
      <c r="CU48" s="112" t="str">
        <f t="shared" ca="1" si="46"/>
        <v>$B$4:$P$1376</v>
      </c>
      <c r="CV48" s="102" t="str">
        <f>VLOOKUP($CS48,$CU$3:CV$8,2,FALSE)</f>
        <v>$I$230:$I$439</v>
      </c>
      <c r="CW48" s="102" t="str">
        <f>VLOOKUP($CS48,$CU$3:CW$8,3,FALSE)</f>
        <v>$I$471:$I$735</v>
      </c>
      <c r="CX48" s="102" t="str">
        <f>VLOOKUP($CS48,$CU$3:CX$8,4,FALSE)</f>
        <v>$I$736:$I$826</v>
      </c>
      <c r="CY48" s="102" t="str">
        <f>VLOOKUP($CS48,$CU$3:CY$8,5,FALSE)</f>
        <v>$I$827:$I$891</v>
      </c>
      <c r="CZ48" s="102" t="str">
        <f>VLOOKUP($CS48,$CU$3:CZ$8,6,FALSE)</f>
        <v>$I$892:$I$960</v>
      </c>
      <c r="DA48" s="102" t="str">
        <f>VLOOKUP($CS48,$CU$3:DA$8,7,FALSE)</f>
        <v>$I$1055:$I$1066</v>
      </c>
      <c r="DB48" s="102" t="str">
        <f>VLOOKUP($CS48,$CU$3:DB$8,8,FALSE)</f>
        <v>$I$1043:$I$1054</v>
      </c>
      <c r="DC48" s="102" t="str">
        <f>VLOOKUP($CS48,$CU$3:DC$8,8,FALSE)</f>
        <v>$I$1043:$I$1054</v>
      </c>
      <c r="DD48" s="102" t="str">
        <f>VLOOKUP($CS48,$CU$3:DD$8,8,FALSE)</f>
        <v>$I$1043:$I$1054</v>
      </c>
      <c r="DE48" s="102" t="str">
        <f>VLOOKUP($CS48,$CU$3:DE$8,8,FALSE)</f>
        <v>$I$1043:$I$1054</v>
      </c>
      <c r="DF48" s="102" t="str">
        <f>VLOOKUP($CS48,$CU$3:DF$8,8,FALSE)</f>
        <v>$I$1043:$I$1054</v>
      </c>
      <c r="DG48" s="58">
        <f>COUNTIF($CV$10:CV48,"&lt;&gt;"&amp;"")</f>
        <v>39</v>
      </c>
      <c r="DI48" s="58" t="str">
        <f t="shared" si="6"/>
        <v/>
      </c>
      <c r="DJ48" s="58" t="e">
        <f ca="1">IF(LEFT(CO48,1)="p",0.000000000001,IF(LEFT(CO48,1)="n",0.000000001,IF(LEFT(CO48,1)="µ",0.000001,IF(EXACT(LEFT(CO48,1),"m")=TRUE,0.001,IF(OR(CO48="V",CO48="A",CO48="Ω",CO48="Hz",CO48="F",CO48="°F",CO48="°C",CO48="WDC",CO48="WAC"),1,IF(LEFT(CO48,1)="k",1000,IF(EXACT(LEFT(CO48,1),"M")=TRUE,1000000,"ERROR")))))))</f>
        <v>#N/A</v>
      </c>
    </row>
    <row r="49" spans="13:114" x14ac:dyDescent="0.25">
      <c r="M49" s="58">
        <f>Worksheet!W44</f>
        <v>0</v>
      </c>
      <c r="N49" s="58">
        <f t="shared" ca="1" si="8"/>
        <v>0</v>
      </c>
      <c r="O49" s="213" t="str">
        <f t="shared" ca="1" si="1"/>
        <v>*</v>
      </c>
      <c r="Q49" s="59" t="e">
        <f t="shared" ca="1" si="39"/>
        <v>#N/A</v>
      </c>
      <c r="R49" s="58" t="str">
        <f>IF(Worksheet!J44=$S$2,$S$2,IF(Worksheet!J44=$S$3,$S$3,$S$1))</f>
        <v>5502A</v>
      </c>
      <c r="S49" s="60" t="str">
        <f t="shared" ca="1" si="10"/>
        <v>*</v>
      </c>
      <c r="T49" s="55" t="e">
        <f t="shared" si="40"/>
        <v>#N/A</v>
      </c>
      <c r="U49" s="62">
        <f>IF(Worksheet!T44="%",ABS(Worksheet!AA44),ABS(Worksheet!V44))</f>
        <v>0</v>
      </c>
      <c r="V49" s="155">
        <f>IF(Worksheet!T44="%",Worksheet!AB44,Worksheet!T44)</f>
        <v>0</v>
      </c>
      <c r="W49" s="61" t="str">
        <f>IF(Worksheet!T44="%","",IF(Worksheet!AA44&lt;&gt;"",Worksheet!AA44,""))</f>
        <v/>
      </c>
      <c r="X49" s="61" t="str">
        <f>IF(Worksheet!T44="%","",IF(Worksheet!AB44&lt;&gt;"",Worksheet!AB44,""))</f>
        <v/>
      </c>
      <c r="Y49" s="63" t="str">
        <f t="shared" si="41"/>
        <v/>
      </c>
      <c r="Z49" s="63" t="str">
        <f t="shared" si="52"/>
        <v>0</v>
      </c>
      <c r="AA49" s="63" t="str">
        <f t="shared" si="42"/>
        <v>DC</v>
      </c>
      <c r="AB49" s="63" t="str">
        <f t="shared" si="53"/>
        <v>DC0</v>
      </c>
      <c r="AC49" s="63" t="str">
        <f>IF(Worksheet!I44&lt;&gt;"",Worksheet!I44,"")</f>
        <v/>
      </c>
      <c r="AD49" s="63" t="str">
        <f t="shared" si="54"/>
        <v/>
      </c>
      <c r="AE49" s="134" t="str">
        <f t="shared" si="14"/>
        <v>DC0</v>
      </c>
      <c r="AF49" s="135" t="e">
        <f>HLOOKUP(AE49,$AH$10:BA49,COUNTIF($AE$7:AE49,"&lt;&gt;"&amp;""),FALSE)</f>
        <v>#N/A</v>
      </c>
      <c r="AG49" s="71" t="e">
        <f t="shared" si="43"/>
        <v>#N/A</v>
      </c>
      <c r="AH49" s="102" t="e">
        <f ca="1">VLOOKUP($AG49,INDIRECT(CONCATENATE($CS49,"!",VLOOKUP($CS49,$AG$3:AH$8,AH$2,FALSE))),1,TRUE)</f>
        <v>#N/A</v>
      </c>
      <c r="AI49" s="102" t="e">
        <f ca="1">VLOOKUP($AG49,INDIRECT(CONCATENATE($CS49,"!",VLOOKUP($CS49,$AG$3:AI$8,AI$2,FALSE))),1,TRUE)</f>
        <v>#N/A</v>
      </c>
      <c r="AJ49" s="102" t="e">
        <f ca="1">VLOOKUP($AG49,INDIRECT(CONCATENATE($CS49,"!",VLOOKUP($CS49,$AG$3:AJ$8,AJ$2,FALSE))),1,TRUE)</f>
        <v>#N/A</v>
      </c>
      <c r="AK49" s="102" t="e">
        <f ca="1">VLOOKUP($AG49,INDIRECT(CONCATENATE($CS49,"!",VLOOKUP($CS49,$AG$3:AK$8,AK$2,FALSE))),1,TRUE)</f>
        <v>#N/A</v>
      </c>
      <c r="AL49" s="102" t="e">
        <f ca="1">VLOOKUP($AG49,INDIRECT(CONCATENATE($CS49,"!",VLOOKUP($CS49,$AG$3:AL$8,AL$2,FALSE))),1,TRUE)</f>
        <v>#N/A</v>
      </c>
      <c r="AM49" s="102" t="e">
        <f ca="1">VLOOKUP($AG49,INDIRECT(CONCATENATE($CS49,"!",VLOOKUP($CS49,$AG$3:AM$8,AM$2,FALSE))),1,TRUE)</f>
        <v>#N/A</v>
      </c>
      <c r="AN49" s="102" t="e">
        <f ca="1">VLOOKUP($AG49,INDIRECT(CONCATENATE($CS49,"!",VLOOKUP($CS49,$AG$3:AN$8,AN$2,FALSE))),1,TRUE)</f>
        <v>#N/A</v>
      </c>
      <c r="AO49" s="102" t="e">
        <f ca="1">VLOOKUP($AG49,INDIRECT(CONCATENATE($CS49,"!",VLOOKUP($CS49,$AG$3:AO$8,AO$2,FALSE))),1,TRUE)</f>
        <v>#N/A</v>
      </c>
      <c r="AP49" s="102" t="e">
        <f ca="1">VLOOKUP($AG49,INDIRECT(CONCATENATE($CS49,"!",VLOOKUP($CS49,$AG$3:AP$8,AP$2,FALSE))),1,TRUE)</f>
        <v>#N/A</v>
      </c>
      <c r="AQ49" s="102" t="e">
        <f ca="1">VLOOKUP($AG49,INDIRECT(CONCATENATE($CS49,"!",VLOOKUP($CS49,$AG$3:AQ$8,AQ$2,FALSE))),1,TRUE)</f>
        <v>#N/A</v>
      </c>
      <c r="AR49" s="102" t="e">
        <f ca="1">VLOOKUP($AG49,INDIRECT(CONCATENATE($CS49,"!",VLOOKUP($CS49,$AG$3:AR$8,AR$2,FALSE))),1,TRUE)</f>
        <v>#N/A</v>
      </c>
      <c r="AS49" s="102" t="e">
        <f ca="1">VLOOKUP($AG49,INDIRECT(CONCATENATE($CS49,"!",VLOOKUP($CS49,$AG$3:AS$8,AS$2,FALSE))),1,TRUE)</f>
        <v>#N/A</v>
      </c>
      <c r="AT49" s="102" t="e">
        <f ca="1">VLOOKUP($AG49,INDIRECT(CONCATENATE($CS49,"!",VLOOKUP($CS49,$AG$3:AT$8,AT$2,FALSE))),1,TRUE)</f>
        <v>#N/A</v>
      </c>
      <c r="AU49" s="102" t="e">
        <f ca="1">VLOOKUP($AG49,INDIRECT(CONCATENATE($CS49,"!",VLOOKUP($CS49,$AG$3:AU$8,AU$2,FALSE))),1,TRUE)</f>
        <v>#N/A</v>
      </c>
      <c r="AV49" s="102" t="e">
        <f ca="1">VLOOKUP($AG49,INDIRECT(CONCATENATE($CS49,"!",VLOOKUP($CS49,$AG$3:AV$8,AV$2,FALSE))),1,TRUE)</f>
        <v>#N/A</v>
      </c>
      <c r="AW49" s="102" t="e">
        <f ca="1">VLOOKUP($AG49,INDIRECT(CONCATENATE($CS49,"!",VLOOKUP($CS49,$AG$3:AW$8,AW$2,FALSE))),1,TRUE)</f>
        <v>#N/A</v>
      </c>
      <c r="AX49" s="102" t="e">
        <f ca="1">VLOOKUP($AG49,INDIRECT(CONCATENATE($CS49,"!",VLOOKUP($CS49,$AG$3:AX$8,AX$2,FALSE))),1,TRUE)</f>
        <v>#N/A</v>
      </c>
      <c r="AY49" s="102" t="e">
        <f ca="1">VLOOKUP($AG49,INDIRECT(CONCATENATE($CS49,"!",VLOOKUP($CS49,$AG$3:AY$8,AY$2,FALSE))),1,TRUE)</f>
        <v>#N/A</v>
      </c>
      <c r="AZ49" s="102" t="e">
        <f ca="1">VLOOKUP($AG49,INDIRECT(CONCATENATE($CS49,"!",VLOOKUP($CS49,$AG$3:AZ$8,AZ$2,FALSE))),1,TRUE)</f>
        <v>#N/A</v>
      </c>
      <c r="BA49" s="102"/>
      <c r="BB49" s="66">
        <f t="shared" si="48"/>
        <v>1</v>
      </c>
      <c r="BC49" s="59">
        <f t="shared" si="48"/>
        <v>1</v>
      </c>
      <c r="BD49" s="59">
        <f t="shared" si="49"/>
        <v>1</v>
      </c>
      <c r="BE49" s="59">
        <f t="shared" si="49"/>
        <v>1</v>
      </c>
      <c r="BF49" s="59">
        <f t="shared" si="18"/>
        <v>1</v>
      </c>
      <c r="BG49" s="59">
        <f t="shared" si="19"/>
        <v>1</v>
      </c>
      <c r="BH49" s="59">
        <f t="shared" si="20"/>
        <v>1</v>
      </c>
      <c r="BI49" s="59">
        <f t="shared" si="47"/>
        <v>1</v>
      </c>
      <c r="BJ49" s="59">
        <f t="shared" si="47"/>
        <v>1</v>
      </c>
      <c r="BK49" s="59">
        <f t="shared" si="47"/>
        <v>1</v>
      </c>
      <c r="BL49" s="59">
        <f t="shared" si="47"/>
        <v>1</v>
      </c>
      <c r="BM49" s="59">
        <f t="shared" si="47"/>
        <v>1</v>
      </c>
      <c r="BN49" s="59">
        <f t="shared" si="47"/>
        <v>1</v>
      </c>
      <c r="BO49" s="59">
        <f t="shared" si="47"/>
        <v>1</v>
      </c>
      <c r="BP49" s="59">
        <f t="shared" si="47"/>
        <v>1</v>
      </c>
      <c r="BQ49" s="59">
        <f t="shared" si="47"/>
        <v>1</v>
      </c>
      <c r="BR49" s="59">
        <f t="shared" si="47"/>
        <v>1</v>
      </c>
      <c r="BS49" s="59">
        <f t="shared" si="51"/>
        <v>1</v>
      </c>
      <c r="BT49" s="59">
        <f t="shared" si="51"/>
        <v>1</v>
      </c>
      <c r="BV49" s="67" t="e">
        <f>HLOOKUP(AE49,$BB$10:BU49,COUNTIF($AE$7:AE49,"&lt;&gt;"&amp;""),FALSE)</f>
        <v>#N/A</v>
      </c>
      <c r="BW49" s="59">
        <f t="shared" si="22"/>
        <v>1</v>
      </c>
      <c r="BX49" s="67" t="str">
        <f t="shared" si="38"/>
        <v/>
      </c>
      <c r="BY49" s="136" t="str">
        <f ca="1">IF(OR(AE49=$BC$10,AE49=$BE$10,AE49=$BL$10,AE49=$BM$10,AE49=$BN$10),VLOOKUP(BX49,INDIRECT(CONCATENATE(CS49,"!",HLOOKUP(AE49,$CV$10:CZ49,DG49,FALSE))),1,TRUE),"")</f>
        <v/>
      </c>
      <c r="BZ49" s="102" t="e">
        <f t="shared" ca="1" si="23"/>
        <v>#N/A</v>
      </c>
      <c r="CA49" s="102" t="e">
        <f t="shared" ca="1" si="24"/>
        <v>#N/A</v>
      </c>
      <c r="CB49" s="102" t="e">
        <f t="shared" ca="1" si="25"/>
        <v>#N/A</v>
      </c>
      <c r="CC49" s="102" t="e">
        <f t="shared" ca="1" si="26"/>
        <v>#N/A</v>
      </c>
      <c r="CD49" s="102" t="e">
        <f t="shared" ca="1" si="27"/>
        <v>#VALUE!</v>
      </c>
      <c r="CE49" s="68">
        <f>Worksheet!L44</f>
        <v>0</v>
      </c>
      <c r="CF49" s="68">
        <f>Worksheet!M44</f>
        <v>0</v>
      </c>
      <c r="CG49" s="68">
        <f>Worksheet!N44</f>
        <v>0</v>
      </c>
      <c r="CH49" s="68">
        <f>Worksheet!O44</f>
        <v>0</v>
      </c>
      <c r="CI49" s="68">
        <f>Worksheet!P44</f>
        <v>0</v>
      </c>
      <c r="CJ49" s="154" t="e">
        <f t="shared" ca="1" si="28"/>
        <v>#VALUE!</v>
      </c>
      <c r="CK49" s="154" t="e">
        <f t="shared" ca="1" si="29"/>
        <v>#VALUE!</v>
      </c>
      <c r="CL49" s="154" t="e">
        <f t="shared" ca="1" si="30"/>
        <v>#VALUE!</v>
      </c>
      <c r="CM49" s="154" t="e">
        <f t="shared" ca="1" si="31"/>
        <v>#VALUE!</v>
      </c>
      <c r="CN49" s="154" t="e">
        <f t="shared" ca="1" si="32"/>
        <v>#VALUE!</v>
      </c>
      <c r="CO49" s="131" t="e">
        <f t="shared" ca="1" si="44"/>
        <v>#N/A</v>
      </c>
      <c r="CP49" s="103">
        <f>Worksheet!R44</f>
        <v>0</v>
      </c>
      <c r="CQ49" s="58" t="str">
        <f t="shared" si="34"/>
        <v>1</v>
      </c>
      <c r="CR49" s="133" t="e">
        <f t="shared" si="45"/>
        <v>#N/A</v>
      </c>
      <c r="CS49" s="58" t="str">
        <f t="shared" si="36"/>
        <v>Standard1</v>
      </c>
      <c r="CU49" s="112" t="str">
        <f t="shared" ca="1" si="46"/>
        <v>$B$4:$P$1376</v>
      </c>
      <c r="CV49" s="102" t="str">
        <f>VLOOKUP($CS49,$CU$3:CV$8,2,FALSE)</f>
        <v>$I$230:$I$439</v>
      </c>
      <c r="CW49" s="102" t="str">
        <f>VLOOKUP($CS49,$CU$3:CW$8,3,FALSE)</f>
        <v>$I$471:$I$735</v>
      </c>
      <c r="CX49" s="102" t="str">
        <f>VLOOKUP($CS49,$CU$3:CX$8,4,FALSE)</f>
        <v>$I$736:$I$826</v>
      </c>
      <c r="CY49" s="102" t="str">
        <f>VLOOKUP($CS49,$CU$3:CY$8,5,FALSE)</f>
        <v>$I$827:$I$891</v>
      </c>
      <c r="CZ49" s="102" t="str">
        <f>VLOOKUP($CS49,$CU$3:CZ$8,6,FALSE)</f>
        <v>$I$892:$I$960</v>
      </c>
      <c r="DA49" s="102" t="str">
        <f>VLOOKUP($CS49,$CU$3:DA$8,7,FALSE)</f>
        <v>$I$1055:$I$1066</v>
      </c>
      <c r="DB49" s="102" t="str">
        <f>VLOOKUP($CS49,$CU$3:DB$8,8,FALSE)</f>
        <v>$I$1043:$I$1054</v>
      </c>
      <c r="DC49" s="102" t="str">
        <f>VLOOKUP($CS49,$CU$3:DC$8,8,FALSE)</f>
        <v>$I$1043:$I$1054</v>
      </c>
      <c r="DD49" s="102" t="str">
        <f>VLOOKUP($CS49,$CU$3:DD$8,8,FALSE)</f>
        <v>$I$1043:$I$1054</v>
      </c>
      <c r="DE49" s="102" t="str">
        <f>VLOOKUP($CS49,$CU$3:DE$8,8,FALSE)</f>
        <v>$I$1043:$I$1054</v>
      </c>
      <c r="DF49" s="102" t="str">
        <f>VLOOKUP($CS49,$CU$3:DF$8,8,FALSE)</f>
        <v>$I$1043:$I$1054</v>
      </c>
      <c r="DG49" s="58">
        <f>COUNTIF($CV$10:CV49,"&lt;&gt;"&amp;"")</f>
        <v>40</v>
      </c>
      <c r="DI49" s="58" t="str">
        <f t="shared" si="6"/>
        <v/>
      </c>
      <c r="DJ49" s="58" t="e">
        <f t="shared" ref="DJ49:DJ112" ca="1" si="55">IF(LEFT(CO49,1)="p",0.000000000001,IF(LEFT(CO49,1)="n",0.000000001,IF(LEFT(CO49,1)="µ",0.000001,IF(EXACT(LEFT(CO49,1),"m")=TRUE,0.001,IF(OR(CO49="V",CO49="A",CO49="Ω",CO49="Hz",CO49="F",CO49="°F",CO49="°C",CO49="WDC",CO49="WAC"),1,IF(LEFT(CO49,1)="k",1000,IF(EXACT(LEFT(CO49,1),"M")=TRUE,1000000,"ERROR")))))))</f>
        <v>#N/A</v>
      </c>
    </row>
    <row r="50" spans="13:114" x14ac:dyDescent="0.25">
      <c r="M50" s="58">
        <f>Worksheet!W45</f>
        <v>0</v>
      </c>
      <c r="N50" s="58">
        <f t="shared" ca="1" si="8"/>
        <v>0</v>
      </c>
      <c r="O50" s="213" t="str">
        <f t="shared" ca="1" si="1"/>
        <v>*</v>
      </c>
      <c r="Q50" s="59" t="e">
        <f t="shared" ca="1" si="39"/>
        <v>#N/A</v>
      </c>
      <c r="R50" s="58" t="str">
        <f>IF(Worksheet!J45=$S$2,$S$2,IF(Worksheet!J45=$S$3,$S$3,$S$1))</f>
        <v>5502A</v>
      </c>
      <c r="S50" s="60" t="str">
        <f t="shared" ca="1" si="10"/>
        <v>*</v>
      </c>
      <c r="T50" s="55" t="e">
        <f t="shared" ref="T50:T100" si="56">CR50</f>
        <v>#N/A</v>
      </c>
      <c r="U50" s="62">
        <f>IF(Worksheet!T45="%",ABS(Worksheet!AA45),ABS(Worksheet!V45))</f>
        <v>0</v>
      </c>
      <c r="V50" s="155">
        <f>IF(Worksheet!T45="%",Worksheet!AB45,Worksheet!T45)</f>
        <v>0</v>
      </c>
      <c r="W50" s="61" t="str">
        <f>IF(Worksheet!T45="%","",IF(Worksheet!AA45&lt;&gt;"",Worksheet!AA45,""))</f>
        <v/>
      </c>
      <c r="X50" s="61" t="str">
        <f>IF(Worksheet!T45="%","",IF(Worksheet!AB45&lt;&gt;"",Worksheet!AB45,""))</f>
        <v/>
      </c>
      <c r="Y50" s="63" t="str">
        <f t="shared" ref="Y50:Y100" si="57">IF(OR(LEFT(RIGHT(V50,2),1)="°",LEFT(RIGHT(V50,2),1)="Ω",LEFT(RIGHT(V50,2),1)=Z50),"",LEFT(RIGHT(V50,2),1))</f>
        <v/>
      </c>
      <c r="Z50" s="63" t="str">
        <f t="shared" si="52"/>
        <v>0</v>
      </c>
      <c r="AA50" s="63" t="str">
        <f t="shared" ref="AA50:AA100" si="58">IF(X50&lt;&gt;"","AC","DC")</f>
        <v>DC</v>
      </c>
      <c r="AB50" s="63" t="str">
        <f t="shared" si="53"/>
        <v>DC0</v>
      </c>
      <c r="AC50" s="63" t="str">
        <f>IF(Worksheet!I45&lt;&gt;"",Worksheet!I45,"")</f>
        <v/>
      </c>
      <c r="AD50" s="63" t="str">
        <f t="shared" si="54"/>
        <v/>
      </c>
      <c r="AE50" s="134" t="str">
        <f t="shared" ref="AE50:AE100" si="59">IF(AD50&lt;&gt;"",AD50,AB50)</f>
        <v>DC0</v>
      </c>
      <c r="AF50" s="135" t="e">
        <f>HLOOKUP(AE50,$AH$10:BA50,COUNTIF($AE$7:AE50,"&lt;&gt;"&amp;""),FALSE)</f>
        <v>#N/A</v>
      </c>
      <c r="AG50" s="71" t="e">
        <f t="shared" ref="AG50:AG100" si="60">U50*BV50</f>
        <v>#N/A</v>
      </c>
      <c r="AH50" s="102" t="e">
        <f ca="1">VLOOKUP($AG50,INDIRECT(CONCATENATE($CS50,"!",VLOOKUP($CS50,$AG$3:AH$8,AH$2,FALSE))),1,TRUE)</f>
        <v>#N/A</v>
      </c>
      <c r="AI50" s="102" t="e">
        <f ca="1">VLOOKUP($AG50,INDIRECT(CONCATENATE($CS50,"!",VLOOKUP($CS50,$AG$3:AI$8,AI$2,FALSE))),1,TRUE)</f>
        <v>#N/A</v>
      </c>
      <c r="AJ50" s="102" t="e">
        <f ca="1">VLOOKUP($AG50,INDIRECT(CONCATENATE($CS50,"!",VLOOKUP($CS50,$AG$3:AJ$8,AJ$2,FALSE))),1,TRUE)</f>
        <v>#N/A</v>
      </c>
      <c r="AK50" s="102" t="e">
        <f ca="1">VLOOKUP($AG50,INDIRECT(CONCATENATE($CS50,"!",VLOOKUP($CS50,$AG$3:AK$8,AK$2,FALSE))),1,TRUE)</f>
        <v>#N/A</v>
      </c>
      <c r="AL50" s="102" t="e">
        <f ca="1">VLOOKUP($AG50,INDIRECT(CONCATENATE($CS50,"!",VLOOKUP($CS50,$AG$3:AL$8,AL$2,FALSE))),1,TRUE)</f>
        <v>#N/A</v>
      </c>
      <c r="AM50" s="102" t="e">
        <f ca="1">VLOOKUP($AG50,INDIRECT(CONCATENATE($CS50,"!",VLOOKUP($CS50,$AG$3:AM$8,AM$2,FALSE))),1,TRUE)</f>
        <v>#N/A</v>
      </c>
      <c r="AN50" s="102" t="e">
        <f ca="1">VLOOKUP($AG50,INDIRECT(CONCATENATE($CS50,"!",VLOOKUP($CS50,$AG$3:AN$8,AN$2,FALSE))),1,TRUE)</f>
        <v>#N/A</v>
      </c>
      <c r="AO50" s="102" t="e">
        <f ca="1">VLOOKUP($AG50,INDIRECT(CONCATENATE($CS50,"!",VLOOKUP($CS50,$AG$3:AO$8,AO$2,FALSE))),1,TRUE)</f>
        <v>#N/A</v>
      </c>
      <c r="AP50" s="102" t="e">
        <f ca="1">VLOOKUP($AG50,INDIRECT(CONCATENATE($CS50,"!",VLOOKUP($CS50,$AG$3:AP$8,AP$2,FALSE))),1,TRUE)</f>
        <v>#N/A</v>
      </c>
      <c r="AQ50" s="102" t="e">
        <f ca="1">VLOOKUP($AG50,INDIRECT(CONCATENATE($CS50,"!",VLOOKUP($CS50,$AG$3:AQ$8,AQ$2,FALSE))),1,TRUE)</f>
        <v>#N/A</v>
      </c>
      <c r="AR50" s="102" t="e">
        <f ca="1">VLOOKUP($AG50,INDIRECT(CONCATENATE($CS50,"!",VLOOKUP($CS50,$AG$3:AR$8,AR$2,FALSE))),1,TRUE)</f>
        <v>#N/A</v>
      </c>
      <c r="AS50" s="102" t="e">
        <f ca="1">VLOOKUP($AG50,INDIRECT(CONCATENATE($CS50,"!",VLOOKUP($CS50,$AG$3:AS$8,AS$2,FALSE))),1,TRUE)</f>
        <v>#N/A</v>
      </c>
      <c r="AT50" s="102" t="e">
        <f ca="1">VLOOKUP($AG50,INDIRECT(CONCATENATE($CS50,"!",VLOOKUP($CS50,$AG$3:AT$8,AT$2,FALSE))),1,TRUE)</f>
        <v>#N/A</v>
      </c>
      <c r="AU50" s="102" t="e">
        <f ca="1">VLOOKUP($AG50,INDIRECT(CONCATENATE($CS50,"!",VLOOKUP($CS50,$AG$3:AU$8,AU$2,FALSE))),1,TRUE)</f>
        <v>#N/A</v>
      </c>
      <c r="AV50" s="102" t="e">
        <f ca="1">VLOOKUP($AG50,INDIRECT(CONCATENATE($CS50,"!",VLOOKUP($CS50,$AG$3:AV$8,AV$2,FALSE))),1,TRUE)</f>
        <v>#N/A</v>
      </c>
      <c r="AW50" s="102" t="e">
        <f ca="1">VLOOKUP($AG50,INDIRECT(CONCATENATE($CS50,"!",VLOOKUP($CS50,$AG$3:AW$8,AW$2,FALSE))),1,TRUE)</f>
        <v>#N/A</v>
      </c>
      <c r="AX50" s="102" t="e">
        <f ca="1">VLOOKUP($AG50,INDIRECT(CONCATENATE($CS50,"!",VLOOKUP($CS50,$AG$3:AX$8,AX$2,FALSE))),1,TRUE)</f>
        <v>#N/A</v>
      </c>
      <c r="AY50" s="102" t="e">
        <f ca="1">VLOOKUP($AG50,INDIRECT(CONCATENATE($CS50,"!",VLOOKUP($CS50,$AG$3:AY$8,AY$2,FALSE))),1,TRUE)</f>
        <v>#N/A</v>
      </c>
      <c r="AZ50" s="102" t="e">
        <f ca="1">VLOOKUP($AG50,INDIRECT(CONCATENATE($CS50,"!",VLOOKUP($CS50,$AG$3:AZ$8,AZ$2,FALSE))),1,TRUE)</f>
        <v>#N/A</v>
      </c>
      <c r="BA50" s="102"/>
      <c r="BB50" s="66">
        <f t="shared" si="48"/>
        <v>1</v>
      </c>
      <c r="BC50" s="59">
        <f t="shared" si="48"/>
        <v>1</v>
      </c>
      <c r="BD50" s="59">
        <f t="shared" si="49"/>
        <v>1</v>
      </c>
      <c r="BE50" s="59">
        <f t="shared" si="49"/>
        <v>1</v>
      </c>
      <c r="BF50" s="59">
        <f t="shared" si="18"/>
        <v>1</v>
      </c>
      <c r="BG50" s="59">
        <f t="shared" si="19"/>
        <v>1</v>
      </c>
      <c r="BH50" s="59">
        <f t="shared" si="20"/>
        <v>1</v>
      </c>
      <c r="BI50" s="59">
        <f t="shared" si="47"/>
        <v>1</v>
      </c>
      <c r="BJ50" s="59">
        <f t="shared" si="47"/>
        <v>1</v>
      </c>
      <c r="BK50" s="59">
        <f t="shared" si="47"/>
        <v>1</v>
      </c>
      <c r="BL50" s="59">
        <f t="shared" si="47"/>
        <v>1</v>
      </c>
      <c r="BM50" s="59">
        <f t="shared" si="47"/>
        <v>1</v>
      </c>
      <c r="BN50" s="59">
        <f t="shared" si="47"/>
        <v>1</v>
      </c>
      <c r="BO50" s="59">
        <f t="shared" si="47"/>
        <v>1</v>
      </c>
      <c r="BP50" s="59">
        <f t="shared" si="47"/>
        <v>1</v>
      </c>
      <c r="BQ50" s="59">
        <f t="shared" si="47"/>
        <v>1</v>
      </c>
      <c r="BR50" s="59">
        <f t="shared" si="47"/>
        <v>1</v>
      </c>
      <c r="BS50" s="59">
        <f t="shared" si="51"/>
        <v>1</v>
      </c>
      <c r="BT50" s="59">
        <f t="shared" si="51"/>
        <v>1</v>
      </c>
      <c r="BV50" s="67" t="e">
        <f>HLOOKUP(AE50,$BB$10:BU50,COUNTIF($AE$7:AE50,"&lt;&gt;"&amp;""),FALSE)</f>
        <v>#N/A</v>
      </c>
      <c r="BW50" s="59">
        <f t="shared" si="22"/>
        <v>1</v>
      </c>
      <c r="BX50" s="67" t="str">
        <f t="shared" si="38"/>
        <v/>
      </c>
      <c r="BY50" s="136" t="str">
        <f ca="1">IF(OR(AE50=$BC$10,AE50=$BE$10,AE50=$BL$10,AE50=$BM$10,AE50=$BN$10),VLOOKUP(BX50,INDIRECT(CONCATENATE(CS50,"!",HLOOKUP(AE50,$CV$10:CZ50,DG50,FALSE))),1,TRUE),"")</f>
        <v/>
      </c>
      <c r="BZ50" s="102" t="e">
        <f t="shared" ref="BZ50:BZ100" ca="1" si="61">VLOOKUP(Q50,INDIRECT(CONCATENATE(CS50,"!",$CU50)),11,FALSE)</f>
        <v>#N/A</v>
      </c>
      <c r="CA50" s="102" t="e">
        <f t="shared" ref="CA50:CA100" ca="1" si="62">VLOOKUP(Q50,INDIRECT(CONCATENATE(CS50,"!",$CU50)),12,FALSE)</f>
        <v>#N/A</v>
      </c>
      <c r="CB50" s="102" t="e">
        <f t="shared" ref="CB50:CB100" ca="1" si="63">VLOOKUP(Q50,INDIRECT(CONCATENATE(CS50,"!",$CU50)),13,FALSE)</f>
        <v>#N/A</v>
      </c>
      <c r="CC50" s="102" t="e">
        <f t="shared" ref="CC50:CC100" ca="1" si="64">VLOOKUP(Q50,INDIRECT(CONCATENATE(CS50,"!",$CU50)),14,FALSE)</f>
        <v>#N/A</v>
      </c>
      <c r="CD50" s="102" t="e">
        <f t="shared" ref="CD50:CD100" ca="1" si="65">DI50/DJ50</f>
        <v>#VALUE!</v>
      </c>
      <c r="CE50" s="68">
        <f>Worksheet!L45</f>
        <v>0</v>
      </c>
      <c r="CF50" s="68">
        <f>Worksheet!M45</f>
        <v>0</v>
      </c>
      <c r="CG50" s="68">
        <f>Worksheet!N45</f>
        <v>0</v>
      </c>
      <c r="CH50" s="68">
        <f>Worksheet!O45</f>
        <v>0</v>
      </c>
      <c r="CI50" s="68">
        <f>Worksheet!P45</f>
        <v>0</v>
      </c>
      <c r="CJ50" s="154" t="e">
        <f t="shared" ref="CJ50:CJ100" ca="1" si="66">CE50*$CD50</f>
        <v>#VALUE!</v>
      </c>
      <c r="CK50" s="154" t="e">
        <f t="shared" ref="CK50:CK100" ca="1" si="67">CF50*$CD50</f>
        <v>#VALUE!</v>
      </c>
      <c r="CL50" s="154" t="e">
        <f t="shared" ref="CL50:CL100" ca="1" si="68">CG50*$CD50</f>
        <v>#VALUE!</v>
      </c>
      <c r="CM50" s="154" t="e">
        <f t="shared" ref="CM50:CM100" ca="1" si="69">CH50*$CD50</f>
        <v>#VALUE!</v>
      </c>
      <c r="CN50" s="154" t="e">
        <f t="shared" ref="CN50:CN100" ca="1" si="70">CI50*$CD50</f>
        <v>#VALUE!</v>
      </c>
      <c r="CO50" s="131" t="e">
        <f t="shared" ref="CO50:CO100" ca="1" si="71">VLOOKUP(Q50,INDIRECT(CONCATENATE(CS50,"!",$CU50)),7,FALSE)</f>
        <v>#N/A</v>
      </c>
      <c r="CP50" s="103">
        <f>Worksheet!R45</f>
        <v>0</v>
      </c>
      <c r="CQ50" s="58" t="str">
        <f t="shared" ref="CQ50:CQ100" si="72">CONCATENATE(LEFT(CP50,LEN(CP50)-1),1)</f>
        <v>1</v>
      </c>
      <c r="CR50" s="133" t="e">
        <f t="shared" ref="CR50:CR100" si="73">VALUE(CQ50)*BV50</f>
        <v>#N/A</v>
      </c>
      <c r="CS50" s="58" t="str">
        <f t="shared" si="36"/>
        <v>Standard1</v>
      </c>
      <c r="CU50" s="112" t="str">
        <f t="shared" ref="CU50:CU100" ca="1" si="74">ADDRESS(4,2,1)&amp;":"&amp;ADDRESS(COUNTIF(INDIRECT(CONCATENATE(CS50,"!","C:C")),"&lt;&gt;"&amp;""),16,1)</f>
        <v>$B$4:$P$1376</v>
      </c>
      <c r="CV50" s="102" t="str">
        <f>VLOOKUP($CS50,$CU$3:CV$8,2,FALSE)</f>
        <v>$I$230:$I$439</v>
      </c>
      <c r="CW50" s="102" t="str">
        <f>VLOOKUP($CS50,$CU$3:CW$8,3,FALSE)</f>
        <v>$I$471:$I$735</v>
      </c>
      <c r="CX50" s="102" t="str">
        <f>VLOOKUP($CS50,$CU$3:CX$8,4,FALSE)</f>
        <v>$I$736:$I$826</v>
      </c>
      <c r="CY50" s="102" t="str">
        <f>VLOOKUP($CS50,$CU$3:CY$8,5,FALSE)</f>
        <v>$I$827:$I$891</v>
      </c>
      <c r="CZ50" s="102" t="str">
        <f>VLOOKUP($CS50,$CU$3:CZ$8,6,FALSE)</f>
        <v>$I$892:$I$960</v>
      </c>
      <c r="DA50" s="102" t="str">
        <f>VLOOKUP($CS50,$CU$3:DA$8,7,FALSE)</f>
        <v>$I$1055:$I$1066</v>
      </c>
      <c r="DB50" s="102" t="str">
        <f>VLOOKUP($CS50,$CU$3:DB$8,8,FALSE)</f>
        <v>$I$1043:$I$1054</v>
      </c>
      <c r="DC50" s="102" t="str">
        <f>VLOOKUP($CS50,$CU$3:DC$8,8,FALSE)</f>
        <v>$I$1043:$I$1054</v>
      </c>
      <c r="DD50" s="102" t="str">
        <f>VLOOKUP($CS50,$CU$3:DD$8,8,FALSE)</f>
        <v>$I$1043:$I$1054</v>
      </c>
      <c r="DE50" s="102" t="str">
        <f>VLOOKUP($CS50,$CU$3:DE$8,8,FALSE)</f>
        <v>$I$1043:$I$1054</v>
      </c>
      <c r="DF50" s="102" t="str">
        <f>VLOOKUP($CS50,$CU$3:DF$8,8,FALSE)</f>
        <v>$I$1043:$I$1054</v>
      </c>
      <c r="DG50" s="58">
        <f>COUNTIF($CV$10:CV50,"&lt;&gt;"&amp;"")</f>
        <v>41</v>
      </c>
      <c r="DI50" s="58" t="str">
        <f t="shared" ref="DI50:DI100" si="75">IF(LEFT(V50,1)="p",0.000000000001,IF(LEFT(V50)="n",0.000000001,IF(LEFT(V50,1)="µ",0.000001,IF(EXACT(LEFT(V50),"m")=TRUE,0.001,IF(OR(V50="V",V50="A",V50="Ω",V50="O",V50="Hz",V50="F",V50="DGC",V50="DGF",V50="°F",V50="°C"),1,IF(EXACT(LEFT(V50,1),"k")=TRUE,1000,IF(EXACT(LEFT(V50,1),"M")=TRUE,1000000,"")))))))</f>
        <v/>
      </c>
      <c r="DJ50" s="58" t="e">
        <f t="shared" ca="1" si="55"/>
        <v>#N/A</v>
      </c>
    </row>
    <row r="51" spans="13:114" x14ac:dyDescent="0.25">
      <c r="M51" s="58">
        <f>Worksheet!W46</f>
        <v>0</v>
      </c>
      <c r="N51" s="58">
        <f t="shared" ca="1" si="8"/>
        <v>0</v>
      </c>
      <c r="O51" s="213" t="str">
        <f t="shared" ca="1" si="1"/>
        <v>*</v>
      </c>
      <c r="Q51" s="59" t="e">
        <f t="shared" ca="1" si="39"/>
        <v>#N/A</v>
      </c>
      <c r="R51" s="58" t="str">
        <f>IF(Worksheet!J46=$S$2,$S$2,IF(Worksheet!J46=$S$3,$S$3,$S$1))</f>
        <v>5502A</v>
      </c>
      <c r="S51" s="60" t="str">
        <f t="shared" ca="1" si="10"/>
        <v>*</v>
      </c>
      <c r="T51" s="55" t="e">
        <f t="shared" si="56"/>
        <v>#N/A</v>
      </c>
      <c r="U51" s="62">
        <f>IF(Worksheet!T46="%",ABS(Worksheet!AA46),ABS(Worksheet!V46))</f>
        <v>0</v>
      </c>
      <c r="V51" s="155">
        <f>IF(Worksheet!T46="%",Worksheet!AB46,Worksheet!T46)</f>
        <v>0</v>
      </c>
      <c r="W51" s="61" t="str">
        <f>IF(Worksheet!T46="%","",IF(Worksheet!AA46&lt;&gt;"",Worksheet!AA46,""))</f>
        <v/>
      </c>
      <c r="X51" s="61" t="str">
        <f>IF(Worksheet!T46="%","",IF(Worksheet!AB46&lt;&gt;"",Worksheet!AB46,""))</f>
        <v/>
      </c>
      <c r="Y51" s="63" t="str">
        <f t="shared" si="57"/>
        <v/>
      </c>
      <c r="Z51" s="63" t="str">
        <f t="shared" si="52"/>
        <v>0</v>
      </c>
      <c r="AA51" s="63" t="str">
        <f t="shared" si="58"/>
        <v>DC</v>
      </c>
      <c r="AB51" s="63" t="str">
        <f t="shared" si="53"/>
        <v>DC0</v>
      </c>
      <c r="AC51" s="63" t="str">
        <f>IF(Worksheet!I46&lt;&gt;"",Worksheet!I46,"")</f>
        <v/>
      </c>
      <c r="AD51" s="63" t="str">
        <f t="shared" si="54"/>
        <v/>
      </c>
      <c r="AE51" s="134" t="str">
        <f t="shared" si="59"/>
        <v>DC0</v>
      </c>
      <c r="AF51" s="135" t="e">
        <f>HLOOKUP(AE51,$AH$10:BA51,COUNTIF($AE$7:AE51,"&lt;&gt;"&amp;""),FALSE)</f>
        <v>#N/A</v>
      </c>
      <c r="AG51" s="71" t="e">
        <f t="shared" si="60"/>
        <v>#N/A</v>
      </c>
      <c r="AH51" s="102" t="e">
        <f ca="1">VLOOKUP($AG51,INDIRECT(CONCATENATE($CS51,"!",VLOOKUP($CS51,$AG$3:AH$8,AH$2,FALSE))),1,TRUE)</f>
        <v>#N/A</v>
      </c>
      <c r="AI51" s="102" t="e">
        <f ca="1">VLOOKUP($AG51,INDIRECT(CONCATENATE($CS51,"!",VLOOKUP($CS51,$AG$3:AI$8,AI$2,FALSE))),1,TRUE)</f>
        <v>#N/A</v>
      </c>
      <c r="AJ51" s="102" t="e">
        <f ca="1">VLOOKUP($AG51,INDIRECT(CONCATENATE($CS51,"!",VLOOKUP($CS51,$AG$3:AJ$8,AJ$2,FALSE))),1,TRUE)</f>
        <v>#N/A</v>
      </c>
      <c r="AK51" s="102" t="e">
        <f ca="1">VLOOKUP($AG51,INDIRECT(CONCATENATE($CS51,"!",VLOOKUP($CS51,$AG$3:AK$8,AK$2,FALSE))),1,TRUE)</f>
        <v>#N/A</v>
      </c>
      <c r="AL51" s="102" t="e">
        <f ca="1">VLOOKUP($AG51,INDIRECT(CONCATENATE($CS51,"!",VLOOKUP($CS51,$AG$3:AL$8,AL$2,FALSE))),1,TRUE)</f>
        <v>#N/A</v>
      </c>
      <c r="AM51" s="102" t="e">
        <f ca="1">VLOOKUP($AG51,INDIRECT(CONCATENATE($CS51,"!",VLOOKUP($CS51,$AG$3:AM$8,AM$2,FALSE))),1,TRUE)</f>
        <v>#N/A</v>
      </c>
      <c r="AN51" s="102" t="e">
        <f ca="1">VLOOKUP($AG51,INDIRECT(CONCATENATE($CS51,"!",VLOOKUP($CS51,$AG$3:AN$8,AN$2,FALSE))),1,TRUE)</f>
        <v>#N/A</v>
      </c>
      <c r="AO51" s="102" t="e">
        <f ca="1">VLOOKUP($AG51,INDIRECT(CONCATENATE($CS51,"!",VLOOKUP($CS51,$AG$3:AO$8,AO$2,FALSE))),1,TRUE)</f>
        <v>#N/A</v>
      </c>
      <c r="AP51" s="102" t="e">
        <f ca="1">VLOOKUP($AG51,INDIRECT(CONCATENATE($CS51,"!",VLOOKUP($CS51,$AG$3:AP$8,AP$2,FALSE))),1,TRUE)</f>
        <v>#N/A</v>
      </c>
      <c r="AQ51" s="102" t="e">
        <f ca="1">VLOOKUP($AG51,INDIRECT(CONCATENATE($CS51,"!",VLOOKUP($CS51,$AG$3:AQ$8,AQ$2,FALSE))),1,TRUE)</f>
        <v>#N/A</v>
      </c>
      <c r="AR51" s="102" t="e">
        <f ca="1">VLOOKUP($AG51,INDIRECT(CONCATENATE($CS51,"!",VLOOKUP($CS51,$AG$3:AR$8,AR$2,FALSE))),1,TRUE)</f>
        <v>#N/A</v>
      </c>
      <c r="AS51" s="102" t="e">
        <f ca="1">VLOOKUP($AG51,INDIRECT(CONCATENATE($CS51,"!",VLOOKUP($CS51,$AG$3:AS$8,AS$2,FALSE))),1,TRUE)</f>
        <v>#N/A</v>
      </c>
      <c r="AT51" s="102" t="e">
        <f ca="1">VLOOKUP($AG51,INDIRECT(CONCATENATE($CS51,"!",VLOOKUP($CS51,$AG$3:AT$8,AT$2,FALSE))),1,TRUE)</f>
        <v>#N/A</v>
      </c>
      <c r="AU51" s="102" t="e">
        <f ca="1">VLOOKUP($AG51,INDIRECT(CONCATENATE($CS51,"!",VLOOKUP($CS51,$AG$3:AU$8,AU$2,FALSE))),1,TRUE)</f>
        <v>#N/A</v>
      </c>
      <c r="AV51" s="102" t="e">
        <f ca="1">VLOOKUP($AG51,INDIRECT(CONCATENATE($CS51,"!",VLOOKUP($CS51,$AG$3:AV$8,AV$2,FALSE))),1,TRUE)</f>
        <v>#N/A</v>
      </c>
      <c r="AW51" s="102" t="e">
        <f ca="1">VLOOKUP($AG51,INDIRECT(CONCATENATE($CS51,"!",VLOOKUP($CS51,$AG$3:AW$8,AW$2,FALSE))),1,TRUE)</f>
        <v>#N/A</v>
      </c>
      <c r="AX51" s="102" t="e">
        <f ca="1">VLOOKUP($AG51,INDIRECT(CONCATENATE($CS51,"!",VLOOKUP($CS51,$AG$3:AX$8,AX$2,FALSE))),1,TRUE)</f>
        <v>#N/A</v>
      </c>
      <c r="AY51" s="102" t="e">
        <f ca="1">VLOOKUP($AG51,INDIRECT(CONCATENATE($CS51,"!",VLOOKUP($CS51,$AG$3:AY$8,AY$2,FALSE))),1,TRUE)</f>
        <v>#N/A</v>
      </c>
      <c r="AZ51" s="102" t="e">
        <f ca="1">VLOOKUP($AG51,INDIRECT(CONCATENATE($CS51,"!",VLOOKUP($CS51,$AG$3:AZ$8,AZ$2,FALSE))),1,TRUE)</f>
        <v>#N/A</v>
      </c>
      <c r="BA51" s="102"/>
      <c r="BB51" s="66">
        <f t="shared" ref="BB51:BC101" si="76">IF($V51="mV",0.001,IF($V51="µV",0.000001,IF($V51="kV",1000,1)))</f>
        <v>1</v>
      </c>
      <c r="BC51" s="59">
        <f t="shared" si="76"/>
        <v>1</v>
      </c>
      <c r="BD51" s="59">
        <f t="shared" ref="BD51:BE101" si="77">IF($V51="mA",0.001,IF($V51="µA",0.000001,IF($V51="kA",1000,1)))</f>
        <v>1</v>
      </c>
      <c r="BE51" s="59">
        <f t="shared" si="77"/>
        <v>1</v>
      </c>
      <c r="BF51" s="59">
        <f t="shared" si="18"/>
        <v>1</v>
      </c>
      <c r="BG51" s="59">
        <f t="shared" si="19"/>
        <v>1</v>
      </c>
      <c r="BH51" s="59">
        <f t="shared" si="20"/>
        <v>1</v>
      </c>
      <c r="BI51" s="59">
        <f t="shared" ref="BI51:BN93" si="78">IF($V51="mA",0.001,IF($V51="µA",0.000001,IF($V51="kA",1000,1)))</f>
        <v>1</v>
      </c>
      <c r="BJ51" s="59">
        <f t="shared" si="78"/>
        <v>1</v>
      </c>
      <c r="BK51" s="59">
        <f t="shared" si="78"/>
        <v>1</v>
      </c>
      <c r="BL51" s="59">
        <f t="shared" si="78"/>
        <v>1</v>
      </c>
      <c r="BM51" s="59">
        <f t="shared" si="78"/>
        <v>1</v>
      </c>
      <c r="BN51" s="59">
        <f t="shared" si="78"/>
        <v>1</v>
      </c>
      <c r="BO51" s="59">
        <f t="shared" ref="BO51:BR66" si="79">IF($V51="mA",0.001,IF($V51="µA",0.000001,IF($V51="kA",1000,1)))</f>
        <v>1</v>
      </c>
      <c r="BP51" s="59">
        <f t="shared" si="79"/>
        <v>1</v>
      </c>
      <c r="BQ51" s="59">
        <f t="shared" si="79"/>
        <v>1</v>
      </c>
      <c r="BR51" s="59">
        <f t="shared" si="79"/>
        <v>1</v>
      </c>
      <c r="BS51" s="59">
        <f t="shared" si="51"/>
        <v>1</v>
      </c>
      <c r="BT51" s="59">
        <f t="shared" si="51"/>
        <v>1</v>
      </c>
      <c r="BV51" s="67" t="e">
        <f>HLOOKUP(AE51,$BB$10:BU51,COUNTIF($AE$7:AE51,"&lt;&gt;"&amp;""),FALSE)</f>
        <v>#N/A</v>
      </c>
      <c r="BW51" s="59">
        <f t="shared" si="22"/>
        <v>1</v>
      </c>
      <c r="BX51" s="67" t="str">
        <f t="shared" si="38"/>
        <v/>
      </c>
      <c r="BY51" s="136" t="str">
        <f ca="1">IF(OR(AE51=$BC$10,AE51=$BE$10,AE51=$BL$10,AE51=$BM$10,AE51=$BN$10),VLOOKUP(BX51,INDIRECT(CONCATENATE(CS51,"!",HLOOKUP(AE51,$CV$10:CZ51,DG51,FALSE))),1,TRUE),"")</f>
        <v/>
      </c>
      <c r="BZ51" s="102" t="e">
        <f t="shared" ca="1" si="61"/>
        <v>#N/A</v>
      </c>
      <c r="CA51" s="102" t="e">
        <f t="shared" ca="1" si="62"/>
        <v>#N/A</v>
      </c>
      <c r="CB51" s="102" t="e">
        <f t="shared" ca="1" si="63"/>
        <v>#N/A</v>
      </c>
      <c r="CC51" s="102" t="e">
        <f t="shared" ca="1" si="64"/>
        <v>#N/A</v>
      </c>
      <c r="CD51" s="102" t="e">
        <f t="shared" ca="1" si="65"/>
        <v>#VALUE!</v>
      </c>
      <c r="CE51" s="68">
        <f>Worksheet!L46</f>
        <v>0</v>
      </c>
      <c r="CF51" s="68">
        <f>Worksheet!M46</f>
        <v>0</v>
      </c>
      <c r="CG51" s="68">
        <f>Worksheet!N46</f>
        <v>0</v>
      </c>
      <c r="CH51" s="68">
        <f>Worksheet!O46</f>
        <v>0</v>
      </c>
      <c r="CI51" s="68">
        <f>Worksheet!P46</f>
        <v>0</v>
      </c>
      <c r="CJ51" s="154" t="e">
        <f t="shared" ca="1" si="66"/>
        <v>#VALUE!</v>
      </c>
      <c r="CK51" s="154" t="e">
        <f t="shared" ca="1" si="67"/>
        <v>#VALUE!</v>
      </c>
      <c r="CL51" s="154" t="e">
        <f t="shared" ca="1" si="68"/>
        <v>#VALUE!</v>
      </c>
      <c r="CM51" s="154" t="e">
        <f t="shared" ca="1" si="69"/>
        <v>#VALUE!</v>
      </c>
      <c r="CN51" s="154" t="e">
        <f t="shared" ca="1" si="70"/>
        <v>#VALUE!</v>
      </c>
      <c r="CO51" s="131" t="e">
        <f t="shared" ca="1" si="71"/>
        <v>#N/A</v>
      </c>
      <c r="CP51" s="103">
        <f>Worksheet!R46</f>
        <v>0</v>
      </c>
      <c r="CQ51" s="58" t="str">
        <f t="shared" si="72"/>
        <v>1</v>
      </c>
      <c r="CR51" s="133" t="e">
        <f t="shared" si="73"/>
        <v>#N/A</v>
      </c>
      <c r="CS51" s="58" t="str">
        <f t="shared" si="36"/>
        <v>Standard1</v>
      </c>
      <c r="CU51" s="112" t="str">
        <f t="shared" ca="1" si="74"/>
        <v>$B$4:$P$1376</v>
      </c>
      <c r="CV51" s="102" t="str">
        <f>VLOOKUP($CS51,$CU$3:CV$8,2,FALSE)</f>
        <v>$I$230:$I$439</v>
      </c>
      <c r="CW51" s="102" t="str">
        <f>VLOOKUP($CS51,$CU$3:CW$8,3,FALSE)</f>
        <v>$I$471:$I$735</v>
      </c>
      <c r="CX51" s="102" t="str">
        <f>VLOOKUP($CS51,$CU$3:CX$8,4,FALSE)</f>
        <v>$I$736:$I$826</v>
      </c>
      <c r="CY51" s="102" t="str">
        <f>VLOOKUP($CS51,$CU$3:CY$8,5,FALSE)</f>
        <v>$I$827:$I$891</v>
      </c>
      <c r="CZ51" s="102" t="str">
        <f>VLOOKUP($CS51,$CU$3:CZ$8,6,FALSE)</f>
        <v>$I$892:$I$960</v>
      </c>
      <c r="DA51" s="102" t="str">
        <f>VLOOKUP($CS51,$CU$3:DA$8,7,FALSE)</f>
        <v>$I$1055:$I$1066</v>
      </c>
      <c r="DB51" s="102" t="str">
        <f>VLOOKUP($CS51,$CU$3:DB$8,8,FALSE)</f>
        <v>$I$1043:$I$1054</v>
      </c>
      <c r="DC51" s="102" t="str">
        <f>VLOOKUP($CS51,$CU$3:DC$8,8,FALSE)</f>
        <v>$I$1043:$I$1054</v>
      </c>
      <c r="DD51" s="102" t="str">
        <f>VLOOKUP($CS51,$CU$3:DD$8,8,FALSE)</f>
        <v>$I$1043:$I$1054</v>
      </c>
      <c r="DE51" s="102" t="str">
        <f>VLOOKUP($CS51,$CU$3:DE$8,8,FALSE)</f>
        <v>$I$1043:$I$1054</v>
      </c>
      <c r="DF51" s="102" t="str">
        <f>VLOOKUP($CS51,$CU$3:DF$8,8,FALSE)</f>
        <v>$I$1043:$I$1054</v>
      </c>
      <c r="DG51" s="58">
        <f>COUNTIF($CV$10:CV51,"&lt;&gt;"&amp;"")</f>
        <v>42</v>
      </c>
      <c r="DI51" s="58" t="str">
        <f t="shared" si="75"/>
        <v/>
      </c>
      <c r="DJ51" s="58" t="e">
        <f t="shared" ca="1" si="55"/>
        <v>#N/A</v>
      </c>
    </row>
    <row r="52" spans="13:114" x14ac:dyDescent="0.25">
      <c r="M52" s="58">
        <f>Worksheet!W47</f>
        <v>0</v>
      </c>
      <c r="N52" s="58">
        <f t="shared" ca="1" si="8"/>
        <v>0</v>
      </c>
      <c r="O52" s="213" t="str">
        <f t="shared" ca="1" si="1"/>
        <v>*</v>
      </c>
      <c r="Q52" s="59" t="e">
        <f t="shared" ca="1" si="39"/>
        <v>#N/A</v>
      </c>
      <c r="R52" s="58" t="str">
        <f>IF(Worksheet!J47=$S$2,$S$2,IF(Worksheet!J47=$S$3,$S$3,$S$1))</f>
        <v>3458A</v>
      </c>
      <c r="S52" s="60" t="str">
        <f t="shared" ca="1" si="10"/>
        <v>*</v>
      </c>
      <c r="T52" s="55" t="e">
        <f t="shared" si="56"/>
        <v>#N/A</v>
      </c>
      <c r="U52" s="62">
        <f>IF(Worksheet!T47="%",ABS(Worksheet!AA47),ABS(Worksheet!V47))</f>
        <v>0</v>
      </c>
      <c r="V52" s="155">
        <f>IF(Worksheet!T47="%",Worksheet!AB47,Worksheet!T47)</f>
        <v>0</v>
      </c>
      <c r="W52" s="61" t="str">
        <f>IF(Worksheet!T47="%","",IF(Worksheet!AA47&lt;&gt;"",Worksheet!AA47,""))</f>
        <v/>
      </c>
      <c r="X52" s="61" t="str">
        <f>IF(Worksheet!T47="%","",IF(Worksheet!AB47&lt;&gt;"",Worksheet!AB47,""))</f>
        <v/>
      </c>
      <c r="Y52" s="63" t="str">
        <f t="shared" si="57"/>
        <v/>
      </c>
      <c r="Z52" s="63" t="str">
        <f t="shared" si="52"/>
        <v>0</v>
      </c>
      <c r="AA52" s="63" t="str">
        <f t="shared" si="58"/>
        <v>DC</v>
      </c>
      <c r="AB52" s="63" t="str">
        <f t="shared" si="53"/>
        <v>DC0</v>
      </c>
      <c r="AC52" s="63" t="str">
        <f>IF(Worksheet!I47&lt;&gt;"",Worksheet!I47,"")</f>
        <v/>
      </c>
      <c r="AD52" s="63" t="str">
        <f t="shared" si="54"/>
        <v/>
      </c>
      <c r="AE52" s="134" t="str">
        <f t="shared" si="59"/>
        <v>DC0</v>
      </c>
      <c r="AF52" s="135" t="e">
        <f>HLOOKUP(AE52,$AH$10:BA52,COUNTIF($AE$7:AE52,"&lt;&gt;"&amp;""),FALSE)</f>
        <v>#N/A</v>
      </c>
      <c r="AG52" s="71" t="e">
        <f t="shared" si="60"/>
        <v>#N/A</v>
      </c>
      <c r="AH52" s="102" t="e">
        <f ca="1">VLOOKUP($AG52,INDIRECT(CONCATENATE($CS52,"!",VLOOKUP($CS52,$AG$3:AH$8,AH$2,FALSE))),1,TRUE)</f>
        <v>#N/A</v>
      </c>
      <c r="AI52" s="102" t="e">
        <f ca="1">VLOOKUP($AG52,INDIRECT(CONCATENATE($CS52,"!",VLOOKUP($CS52,$AG$3:AI$8,AI$2,FALSE))),1,TRUE)</f>
        <v>#N/A</v>
      </c>
      <c r="AJ52" s="102" t="e">
        <f ca="1">VLOOKUP($AG52,INDIRECT(CONCATENATE($CS52,"!",VLOOKUP($CS52,$AG$3:AJ$8,AJ$2,FALSE))),1,TRUE)</f>
        <v>#N/A</v>
      </c>
      <c r="AK52" s="102" t="e">
        <f ca="1">VLOOKUP($AG52,INDIRECT(CONCATENATE($CS52,"!",VLOOKUP($CS52,$AG$3:AK$8,AK$2,FALSE))),1,TRUE)</f>
        <v>#N/A</v>
      </c>
      <c r="AL52" s="102" t="e">
        <f ca="1">VLOOKUP($AG52,INDIRECT(CONCATENATE($CS52,"!",VLOOKUP($CS52,$AG$3:AL$8,AL$2,FALSE))),1,TRUE)</f>
        <v>#N/A</v>
      </c>
      <c r="AM52" s="102" t="e">
        <f ca="1">VLOOKUP($AG52,INDIRECT(CONCATENATE($CS52,"!",VLOOKUP($CS52,$AG$3:AM$8,AM$2,FALSE))),1,TRUE)</f>
        <v>#N/A</v>
      </c>
      <c r="AN52" s="102" t="e">
        <f ca="1">VLOOKUP($AG52,INDIRECT(CONCATENATE($CS52,"!",VLOOKUP($CS52,$AG$3:AN$8,AN$2,FALSE))),1,TRUE)</f>
        <v>#N/A</v>
      </c>
      <c r="AO52" s="102" t="e">
        <f ca="1">VLOOKUP($AG52,INDIRECT(CONCATENATE($CS52,"!",VLOOKUP($CS52,$AG$3:AO$8,AO$2,FALSE))),1,TRUE)</f>
        <v>#N/A</v>
      </c>
      <c r="AP52" s="102" t="e">
        <f ca="1">VLOOKUP($AG52,INDIRECT(CONCATENATE($CS52,"!",VLOOKUP($CS52,$AG$3:AP$8,AP$2,FALSE))),1,TRUE)</f>
        <v>#N/A</v>
      </c>
      <c r="AQ52" s="102" t="e">
        <f ca="1">VLOOKUP($AG52,INDIRECT(CONCATENATE($CS52,"!",VLOOKUP($CS52,$AG$3:AQ$8,AQ$2,FALSE))),1,TRUE)</f>
        <v>#N/A</v>
      </c>
      <c r="AR52" s="102" t="e">
        <f ca="1">VLOOKUP($AG52,INDIRECT(CONCATENATE($CS52,"!",VLOOKUP($CS52,$AG$3:AR$8,AR$2,FALSE))),1,TRUE)</f>
        <v>#N/A</v>
      </c>
      <c r="AS52" s="102" t="e">
        <f ca="1">VLOOKUP($AG52,INDIRECT(CONCATENATE($CS52,"!",VLOOKUP($CS52,$AG$3:AS$8,AS$2,FALSE))),1,TRUE)</f>
        <v>#N/A</v>
      </c>
      <c r="AT52" s="102" t="e">
        <f ca="1">VLOOKUP($AG52,INDIRECT(CONCATENATE($CS52,"!",VLOOKUP($CS52,$AG$3:AT$8,AT$2,FALSE))),1,TRUE)</f>
        <v>#N/A</v>
      </c>
      <c r="AU52" s="102" t="e">
        <f ca="1">VLOOKUP($AG52,INDIRECT(CONCATENATE($CS52,"!",VLOOKUP($CS52,$AG$3:AU$8,AU$2,FALSE))),1,TRUE)</f>
        <v>#N/A</v>
      </c>
      <c r="AV52" s="102" t="e">
        <f ca="1">VLOOKUP($AG52,INDIRECT(CONCATENATE($CS52,"!",VLOOKUP($CS52,$AG$3:AV$8,AV$2,FALSE))),1,TRUE)</f>
        <v>#N/A</v>
      </c>
      <c r="AW52" s="102" t="e">
        <f ca="1">VLOOKUP($AG52,INDIRECT(CONCATENATE($CS52,"!",VLOOKUP($CS52,$AG$3:AW$8,AW$2,FALSE))),1,TRUE)</f>
        <v>#N/A</v>
      </c>
      <c r="AX52" s="102" t="e">
        <f ca="1">VLOOKUP($AG52,INDIRECT(CONCATENATE($CS52,"!",VLOOKUP($CS52,$AG$3:AX$8,AX$2,FALSE))),1,TRUE)</f>
        <v>#N/A</v>
      </c>
      <c r="AY52" s="102" t="e">
        <f ca="1">VLOOKUP($AG52,INDIRECT(CONCATENATE($CS52,"!",VLOOKUP($CS52,$AG$3:AY$8,AY$2,FALSE))),1,TRUE)</f>
        <v>#N/A</v>
      </c>
      <c r="AZ52" s="102" t="e">
        <f ca="1">VLOOKUP($AG52,INDIRECT(CONCATENATE($CS52,"!",VLOOKUP($CS52,$AG$3:AZ$8,AZ$2,FALSE))),1,TRUE)</f>
        <v>#N/A</v>
      </c>
      <c r="BA52" s="102"/>
      <c r="BB52" s="66">
        <f t="shared" si="76"/>
        <v>1</v>
      </c>
      <c r="BC52" s="59">
        <f t="shared" si="76"/>
        <v>1</v>
      </c>
      <c r="BD52" s="59">
        <f t="shared" si="77"/>
        <v>1</v>
      </c>
      <c r="BE52" s="59">
        <f t="shared" si="77"/>
        <v>1</v>
      </c>
      <c r="BF52" s="59">
        <f t="shared" si="18"/>
        <v>1</v>
      </c>
      <c r="BG52" s="59">
        <f t="shared" si="19"/>
        <v>1</v>
      </c>
      <c r="BH52" s="59">
        <f t="shared" si="20"/>
        <v>1</v>
      </c>
      <c r="BI52" s="59">
        <f t="shared" si="78"/>
        <v>1</v>
      </c>
      <c r="BJ52" s="59">
        <f t="shared" si="78"/>
        <v>1</v>
      </c>
      <c r="BK52" s="59">
        <f t="shared" si="78"/>
        <v>1</v>
      </c>
      <c r="BL52" s="59">
        <f t="shared" si="78"/>
        <v>1</v>
      </c>
      <c r="BM52" s="59">
        <f t="shared" si="78"/>
        <v>1</v>
      </c>
      <c r="BN52" s="59">
        <f t="shared" si="78"/>
        <v>1</v>
      </c>
      <c r="BO52" s="59">
        <f t="shared" si="79"/>
        <v>1</v>
      </c>
      <c r="BP52" s="59">
        <f t="shared" si="79"/>
        <v>1</v>
      </c>
      <c r="BQ52" s="59">
        <f t="shared" si="79"/>
        <v>1</v>
      </c>
      <c r="BR52" s="59">
        <f t="shared" si="79"/>
        <v>1</v>
      </c>
      <c r="BS52" s="59">
        <f t="shared" si="51"/>
        <v>1</v>
      </c>
      <c r="BT52" s="59">
        <f t="shared" si="51"/>
        <v>1</v>
      </c>
      <c r="BV52" s="67" t="e">
        <f>HLOOKUP(AE52,$BB$10:BU52,COUNTIF($AE$7:AE52,"&lt;&gt;"&amp;""),FALSE)</f>
        <v>#N/A</v>
      </c>
      <c r="BW52" s="59">
        <f t="shared" si="22"/>
        <v>1</v>
      </c>
      <c r="BX52" s="67" t="str">
        <f t="shared" si="38"/>
        <v/>
      </c>
      <c r="BY52" s="136" t="str">
        <f ca="1">IF(OR(AE52=$BC$10,AE52=$BE$10,AE52=$BL$10,AE52=$BM$10,AE52=$BN$10),VLOOKUP(BX52,INDIRECT(CONCATENATE(CS52,"!",HLOOKUP(AE52,$CV$10:CZ52,DG52,FALSE))),1,TRUE),"")</f>
        <v/>
      </c>
      <c r="BZ52" s="102" t="e">
        <f t="shared" ca="1" si="61"/>
        <v>#N/A</v>
      </c>
      <c r="CA52" s="102" t="e">
        <f t="shared" ca="1" si="62"/>
        <v>#N/A</v>
      </c>
      <c r="CB52" s="102" t="e">
        <f t="shared" ca="1" si="63"/>
        <v>#N/A</v>
      </c>
      <c r="CC52" s="102" t="e">
        <f t="shared" ca="1" si="64"/>
        <v>#N/A</v>
      </c>
      <c r="CD52" s="102" t="e">
        <f t="shared" ca="1" si="65"/>
        <v>#VALUE!</v>
      </c>
      <c r="CE52" s="68">
        <f>Worksheet!L47</f>
        <v>0</v>
      </c>
      <c r="CF52" s="68">
        <f>Worksheet!M47</f>
        <v>0</v>
      </c>
      <c r="CG52" s="68">
        <f>Worksheet!N47</f>
        <v>0</v>
      </c>
      <c r="CH52" s="68">
        <f>Worksheet!O47</f>
        <v>0</v>
      </c>
      <c r="CI52" s="68">
        <f>Worksheet!P47</f>
        <v>0</v>
      </c>
      <c r="CJ52" s="154" t="e">
        <f t="shared" ca="1" si="66"/>
        <v>#VALUE!</v>
      </c>
      <c r="CK52" s="154" t="e">
        <f t="shared" ca="1" si="67"/>
        <v>#VALUE!</v>
      </c>
      <c r="CL52" s="154" t="e">
        <f t="shared" ca="1" si="68"/>
        <v>#VALUE!</v>
      </c>
      <c r="CM52" s="154" t="e">
        <f t="shared" ca="1" si="69"/>
        <v>#VALUE!</v>
      </c>
      <c r="CN52" s="154" t="e">
        <f t="shared" ca="1" si="70"/>
        <v>#VALUE!</v>
      </c>
      <c r="CO52" s="131" t="e">
        <f t="shared" ca="1" si="71"/>
        <v>#N/A</v>
      </c>
      <c r="CP52" s="103">
        <f>Worksheet!R47</f>
        <v>0</v>
      </c>
      <c r="CQ52" s="58" t="str">
        <f t="shared" si="72"/>
        <v>1</v>
      </c>
      <c r="CR52" s="133" t="e">
        <f t="shared" si="73"/>
        <v>#N/A</v>
      </c>
      <c r="CS52" s="58" t="str">
        <f t="shared" si="36"/>
        <v>Standard2</v>
      </c>
      <c r="CU52" s="112" t="str">
        <f t="shared" ca="1" si="74"/>
        <v>$B$4:$P$956</v>
      </c>
      <c r="CV52" s="102" t="str">
        <f>VLOOKUP($CS52,$CU$3:CV$8,2,FALSE)</f>
        <v>$I$156:$I$552</v>
      </c>
      <c r="CW52" s="102" t="str">
        <f>VLOOKUP($CS52,$CU$3:CW$8,3,FALSE)</f>
        <v>$I$553:$I$750</v>
      </c>
      <c r="CX52" s="102" t="e">
        <f>VLOOKUP($CS52,$CU$3:CX$8,4,FALSE)</f>
        <v>#N/A</v>
      </c>
      <c r="CY52" s="102" t="e">
        <f>VLOOKUP($CS52,$CU$3:CY$8,5,FALSE)</f>
        <v>#N/A</v>
      </c>
      <c r="CZ52" s="102" t="e">
        <f>VLOOKUP($CS52,$CU$3:CZ$8,6,FALSE)</f>
        <v>#N/A</v>
      </c>
      <c r="DA52" s="102" t="str">
        <f>VLOOKUP($CS52,$CU$3:DA$8,7,FALSE)</f>
        <v>$I$806:$I$813</v>
      </c>
      <c r="DB52" s="102" t="str">
        <f>VLOOKUP($CS52,$CU$3:DB$8,8,FALSE)</f>
        <v>$I$800:$I$805</v>
      </c>
      <c r="DC52" s="102" t="str">
        <f>VLOOKUP($CS52,$CU$3:DC$8,8,FALSE)</f>
        <v>$I$800:$I$805</v>
      </c>
      <c r="DD52" s="102" t="str">
        <f>VLOOKUP($CS52,$CU$3:DD$8,8,FALSE)</f>
        <v>$I$800:$I$805</v>
      </c>
      <c r="DE52" s="102" t="str">
        <f>VLOOKUP($CS52,$CU$3:DE$8,8,FALSE)</f>
        <v>$I$800:$I$805</v>
      </c>
      <c r="DF52" s="102" t="str">
        <f>VLOOKUP($CS52,$CU$3:DF$8,8,FALSE)</f>
        <v>$I$800:$I$805</v>
      </c>
      <c r="DG52" s="58">
        <f>COUNTIF($CV$10:CV52,"&lt;&gt;"&amp;"")</f>
        <v>43</v>
      </c>
      <c r="DI52" s="58" t="str">
        <f t="shared" si="75"/>
        <v/>
      </c>
      <c r="DJ52" s="58" t="e">
        <f t="shared" ca="1" si="55"/>
        <v>#N/A</v>
      </c>
    </row>
    <row r="53" spans="13:114" x14ac:dyDescent="0.25">
      <c r="M53" s="58">
        <f>Worksheet!W48</f>
        <v>0</v>
      </c>
      <c r="N53" s="58">
        <f t="shared" ca="1" si="8"/>
        <v>0</v>
      </c>
      <c r="O53" s="213" t="str">
        <f t="shared" ca="1" si="1"/>
        <v>*</v>
      </c>
      <c r="Q53" s="59" t="e">
        <f t="shared" ca="1" si="39"/>
        <v>#N/A</v>
      </c>
      <c r="R53" s="58" t="str">
        <f>IF(Worksheet!J48=$S$2,$S$2,IF(Worksheet!J48=$S$3,$S$3,$S$1))</f>
        <v>3458A</v>
      </c>
      <c r="S53" s="60" t="str">
        <f t="shared" ca="1" si="10"/>
        <v>*</v>
      </c>
      <c r="T53" s="55" t="e">
        <f t="shared" si="56"/>
        <v>#N/A</v>
      </c>
      <c r="U53" s="62">
        <f>IF(Worksheet!T48="%",ABS(Worksheet!AA48),ABS(Worksheet!V48))</f>
        <v>0</v>
      </c>
      <c r="V53" s="155">
        <f>IF(Worksheet!T48="%",Worksheet!AB48,Worksheet!T48)</f>
        <v>0</v>
      </c>
      <c r="W53" s="61" t="str">
        <f>IF(Worksheet!T48="%","",IF(Worksheet!AA48&lt;&gt;"",Worksheet!AA48,""))</f>
        <v/>
      </c>
      <c r="X53" s="61" t="str">
        <f>IF(Worksheet!T48="%","",IF(Worksheet!AB48&lt;&gt;"",Worksheet!AB48,""))</f>
        <v/>
      </c>
      <c r="Y53" s="63" t="str">
        <f t="shared" si="57"/>
        <v/>
      </c>
      <c r="Z53" s="63" t="str">
        <f t="shared" si="52"/>
        <v>0</v>
      </c>
      <c r="AA53" s="63" t="str">
        <f t="shared" si="58"/>
        <v>DC</v>
      </c>
      <c r="AB53" s="63" t="str">
        <f t="shared" si="53"/>
        <v>DC0</v>
      </c>
      <c r="AC53" s="63" t="str">
        <f>IF(Worksheet!I48&lt;&gt;"",Worksheet!I48,"")</f>
        <v/>
      </c>
      <c r="AD53" s="63" t="str">
        <f t="shared" si="54"/>
        <v/>
      </c>
      <c r="AE53" s="134" t="str">
        <f t="shared" si="59"/>
        <v>DC0</v>
      </c>
      <c r="AF53" s="135" t="e">
        <f>HLOOKUP(AE53,$AH$10:BA53,COUNTIF($AE$7:AE53,"&lt;&gt;"&amp;""),FALSE)</f>
        <v>#N/A</v>
      </c>
      <c r="AG53" s="71" t="e">
        <f t="shared" si="60"/>
        <v>#N/A</v>
      </c>
      <c r="AH53" s="102" t="e">
        <f ca="1">VLOOKUP($AG53,INDIRECT(CONCATENATE($CS53,"!",VLOOKUP($CS53,$AG$3:AH$8,AH$2,FALSE))),1,TRUE)</f>
        <v>#N/A</v>
      </c>
      <c r="AI53" s="102" t="e">
        <f ca="1">VLOOKUP($AG53,INDIRECT(CONCATENATE($CS53,"!",VLOOKUP($CS53,$AG$3:AI$8,AI$2,FALSE))),1,TRUE)</f>
        <v>#N/A</v>
      </c>
      <c r="AJ53" s="102" t="e">
        <f ca="1">VLOOKUP($AG53,INDIRECT(CONCATENATE($CS53,"!",VLOOKUP($CS53,$AG$3:AJ$8,AJ$2,FALSE))),1,TRUE)</f>
        <v>#N/A</v>
      </c>
      <c r="AK53" s="102" t="e">
        <f ca="1">VLOOKUP($AG53,INDIRECT(CONCATENATE($CS53,"!",VLOOKUP($CS53,$AG$3:AK$8,AK$2,FALSE))),1,TRUE)</f>
        <v>#N/A</v>
      </c>
      <c r="AL53" s="102" t="e">
        <f ca="1">VLOOKUP($AG53,INDIRECT(CONCATENATE($CS53,"!",VLOOKUP($CS53,$AG$3:AL$8,AL$2,FALSE))),1,TRUE)</f>
        <v>#N/A</v>
      </c>
      <c r="AM53" s="102" t="e">
        <f ca="1">VLOOKUP($AG53,INDIRECT(CONCATENATE($CS53,"!",VLOOKUP($CS53,$AG$3:AM$8,AM$2,FALSE))),1,TRUE)</f>
        <v>#N/A</v>
      </c>
      <c r="AN53" s="102" t="e">
        <f ca="1">VLOOKUP($AG53,INDIRECT(CONCATENATE($CS53,"!",VLOOKUP($CS53,$AG$3:AN$8,AN$2,FALSE))),1,TRUE)</f>
        <v>#N/A</v>
      </c>
      <c r="AO53" s="102" t="e">
        <f ca="1">VLOOKUP($AG53,INDIRECT(CONCATENATE($CS53,"!",VLOOKUP($CS53,$AG$3:AO$8,AO$2,FALSE))),1,TRUE)</f>
        <v>#N/A</v>
      </c>
      <c r="AP53" s="102" t="e">
        <f ca="1">VLOOKUP($AG53,INDIRECT(CONCATENATE($CS53,"!",VLOOKUP($CS53,$AG$3:AP$8,AP$2,FALSE))),1,TRUE)</f>
        <v>#N/A</v>
      </c>
      <c r="AQ53" s="102" t="e">
        <f ca="1">VLOOKUP($AG53,INDIRECT(CONCATENATE($CS53,"!",VLOOKUP($CS53,$AG$3:AQ$8,AQ$2,FALSE))),1,TRUE)</f>
        <v>#N/A</v>
      </c>
      <c r="AR53" s="102" t="e">
        <f ca="1">VLOOKUP($AG53,INDIRECT(CONCATENATE($CS53,"!",VLOOKUP($CS53,$AG$3:AR$8,AR$2,FALSE))),1,TRUE)</f>
        <v>#N/A</v>
      </c>
      <c r="AS53" s="102" t="e">
        <f ca="1">VLOOKUP($AG53,INDIRECT(CONCATENATE($CS53,"!",VLOOKUP($CS53,$AG$3:AS$8,AS$2,FALSE))),1,TRUE)</f>
        <v>#N/A</v>
      </c>
      <c r="AT53" s="102" t="e">
        <f ca="1">VLOOKUP($AG53,INDIRECT(CONCATENATE($CS53,"!",VLOOKUP($CS53,$AG$3:AT$8,AT$2,FALSE))),1,TRUE)</f>
        <v>#N/A</v>
      </c>
      <c r="AU53" s="102" t="e">
        <f ca="1">VLOOKUP($AG53,INDIRECT(CONCATENATE($CS53,"!",VLOOKUP($CS53,$AG$3:AU$8,AU$2,FALSE))),1,TRUE)</f>
        <v>#N/A</v>
      </c>
      <c r="AV53" s="102" t="e">
        <f ca="1">VLOOKUP($AG53,INDIRECT(CONCATENATE($CS53,"!",VLOOKUP($CS53,$AG$3:AV$8,AV$2,FALSE))),1,TRUE)</f>
        <v>#N/A</v>
      </c>
      <c r="AW53" s="102" t="e">
        <f ca="1">VLOOKUP($AG53,INDIRECT(CONCATENATE($CS53,"!",VLOOKUP($CS53,$AG$3:AW$8,AW$2,FALSE))),1,TRUE)</f>
        <v>#N/A</v>
      </c>
      <c r="AX53" s="102" t="e">
        <f ca="1">VLOOKUP($AG53,INDIRECT(CONCATENATE($CS53,"!",VLOOKUP($CS53,$AG$3:AX$8,AX$2,FALSE))),1,TRUE)</f>
        <v>#N/A</v>
      </c>
      <c r="AY53" s="102" t="e">
        <f ca="1">VLOOKUP($AG53,INDIRECT(CONCATENATE($CS53,"!",VLOOKUP($CS53,$AG$3:AY$8,AY$2,FALSE))),1,TRUE)</f>
        <v>#N/A</v>
      </c>
      <c r="AZ53" s="102" t="e">
        <f ca="1">VLOOKUP($AG53,INDIRECT(CONCATENATE($CS53,"!",VLOOKUP($CS53,$AG$3:AZ$8,AZ$2,FALSE))),1,TRUE)</f>
        <v>#N/A</v>
      </c>
      <c r="BA53" s="102"/>
      <c r="BB53" s="66">
        <f t="shared" si="76"/>
        <v>1</v>
      </c>
      <c r="BC53" s="59">
        <f t="shared" si="76"/>
        <v>1</v>
      </c>
      <c r="BD53" s="59">
        <f t="shared" si="77"/>
        <v>1</v>
      </c>
      <c r="BE53" s="59">
        <f t="shared" si="77"/>
        <v>1</v>
      </c>
      <c r="BF53" s="59">
        <f t="shared" si="18"/>
        <v>1</v>
      </c>
      <c r="BG53" s="59">
        <f t="shared" si="19"/>
        <v>1</v>
      </c>
      <c r="BH53" s="59">
        <f t="shared" si="20"/>
        <v>1</v>
      </c>
      <c r="BI53" s="59">
        <f t="shared" si="78"/>
        <v>1</v>
      </c>
      <c r="BJ53" s="59">
        <f t="shared" si="78"/>
        <v>1</v>
      </c>
      <c r="BK53" s="59">
        <f t="shared" si="78"/>
        <v>1</v>
      </c>
      <c r="BL53" s="59">
        <f t="shared" si="78"/>
        <v>1</v>
      </c>
      <c r="BM53" s="59">
        <f t="shared" si="78"/>
        <v>1</v>
      </c>
      <c r="BN53" s="59">
        <f t="shared" si="78"/>
        <v>1</v>
      </c>
      <c r="BO53" s="59">
        <f t="shared" si="79"/>
        <v>1</v>
      </c>
      <c r="BP53" s="59">
        <f t="shared" si="79"/>
        <v>1</v>
      </c>
      <c r="BQ53" s="59">
        <f t="shared" si="79"/>
        <v>1</v>
      </c>
      <c r="BR53" s="59">
        <f t="shared" si="79"/>
        <v>1</v>
      </c>
      <c r="BS53" s="59">
        <f t="shared" si="51"/>
        <v>1</v>
      </c>
      <c r="BT53" s="59">
        <f t="shared" si="51"/>
        <v>1</v>
      </c>
      <c r="BV53" s="67" t="e">
        <f>HLOOKUP(AE53,$BB$10:BU53,COUNTIF($AE$7:AE53,"&lt;&gt;"&amp;""),FALSE)</f>
        <v>#N/A</v>
      </c>
      <c r="BW53" s="59">
        <f t="shared" si="22"/>
        <v>1</v>
      </c>
      <c r="BX53" s="67" t="str">
        <f t="shared" si="38"/>
        <v/>
      </c>
      <c r="BY53" s="136" t="str">
        <f ca="1">IF(OR(AE53=$BC$10,AE53=$BE$10,AE53=$BL$10,AE53=$BM$10,AE53=$BN$10),VLOOKUP(BX53,INDIRECT(CONCATENATE(CS53,"!",HLOOKUP(AE53,$CV$10:CZ53,DG53,FALSE))),1,TRUE),"")</f>
        <v/>
      </c>
      <c r="BZ53" s="102" t="e">
        <f t="shared" ca="1" si="61"/>
        <v>#N/A</v>
      </c>
      <c r="CA53" s="102" t="e">
        <f t="shared" ca="1" si="62"/>
        <v>#N/A</v>
      </c>
      <c r="CB53" s="102" t="e">
        <f t="shared" ca="1" si="63"/>
        <v>#N/A</v>
      </c>
      <c r="CC53" s="102" t="e">
        <f t="shared" ca="1" si="64"/>
        <v>#N/A</v>
      </c>
      <c r="CD53" s="102" t="e">
        <f t="shared" ca="1" si="65"/>
        <v>#VALUE!</v>
      </c>
      <c r="CE53" s="68">
        <f>Worksheet!L48</f>
        <v>0</v>
      </c>
      <c r="CF53" s="68">
        <f>Worksheet!M48</f>
        <v>0</v>
      </c>
      <c r="CG53" s="68">
        <f>Worksheet!N48</f>
        <v>0</v>
      </c>
      <c r="CH53" s="68">
        <f>Worksheet!O48</f>
        <v>0</v>
      </c>
      <c r="CI53" s="68">
        <f>Worksheet!P48</f>
        <v>0</v>
      </c>
      <c r="CJ53" s="154" t="e">
        <f t="shared" ca="1" si="66"/>
        <v>#VALUE!</v>
      </c>
      <c r="CK53" s="154" t="e">
        <f t="shared" ca="1" si="67"/>
        <v>#VALUE!</v>
      </c>
      <c r="CL53" s="154" t="e">
        <f t="shared" ca="1" si="68"/>
        <v>#VALUE!</v>
      </c>
      <c r="CM53" s="154" t="e">
        <f t="shared" ca="1" si="69"/>
        <v>#VALUE!</v>
      </c>
      <c r="CN53" s="154" t="e">
        <f t="shared" ca="1" si="70"/>
        <v>#VALUE!</v>
      </c>
      <c r="CO53" s="131" t="e">
        <f t="shared" ca="1" si="71"/>
        <v>#N/A</v>
      </c>
      <c r="CP53" s="103">
        <f>Worksheet!R48</f>
        <v>0</v>
      </c>
      <c r="CQ53" s="58" t="str">
        <f t="shared" si="72"/>
        <v>1</v>
      </c>
      <c r="CR53" s="133" t="e">
        <f t="shared" si="73"/>
        <v>#N/A</v>
      </c>
      <c r="CS53" s="58" t="str">
        <f t="shared" si="36"/>
        <v>Standard2</v>
      </c>
      <c r="CU53" s="112" t="str">
        <f t="shared" ca="1" si="74"/>
        <v>$B$4:$P$956</v>
      </c>
      <c r="CV53" s="102" t="str">
        <f>VLOOKUP($CS53,$CU$3:CV$8,2,FALSE)</f>
        <v>$I$156:$I$552</v>
      </c>
      <c r="CW53" s="102" t="str">
        <f>VLOOKUP($CS53,$CU$3:CW$8,3,FALSE)</f>
        <v>$I$553:$I$750</v>
      </c>
      <c r="CX53" s="102" t="e">
        <f>VLOOKUP($CS53,$CU$3:CX$8,4,FALSE)</f>
        <v>#N/A</v>
      </c>
      <c r="CY53" s="102" t="e">
        <f>VLOOKUP($CS53,$CU$3:CY$8,5,FALSE)</f>
        <v>#N/A</v>
      </c>
      <c r="CZ53" s="102" t="e">
        <f>VLOOKUP($CS53,$CU$3:CZ$8,6,FALSE)</f>
        <v>#N/A</v>
      </c>
      <c r="DA53" s="102" t="str">
        <f>VLOOKUP($CS53,$CU$3:DA$8,7,FALSE)</f>
        <v>$I$806:$I$813</v>
      </c>
      <c r="DB53" s="102" t="str">
        <f>VLOOKUP($CS53,$CU$3:DB$8,8,FALSE)</f>
        <v>$I$800:$I$805</v>
      </c>
      <c r="DC53" s="102" t="str">
        <f>VLOOKUP($CS53,$CU$3:DC$8,8,FALSE)</f>
        <v>$I$800:$I$805</v>
      </c>
      <c r="DD53" s="102" t="str">
        <f>VLOOKUP($CS53,$CU$3:DD$8,8,FALSE)</f>
        <v>$I$800:$I$805</v>
      </c>
      <c r="DE53" s="102" t="str">
        <f>VLOOKUP($CS53,$CU$3:DE$8,8,FALSE)</f>
        <v>$I$800:$I$805</v>
      </c>
      <c r="DF53" s="102" t="str">
        <f>VLOOKUP($CS53,$CU$3:DF$8,8,FALSE)</f>
        <v>$I$800:$I$805</v>
      </c>
      <c r="DG53" s="58">
        <f>COUNTIF($CV$10:CV53,"&lt;&gt;"&amp;"")</f>
        <v>44</v>
      </c>
      <c r="DI53" s="58" t="str">
        <f t="shared" si="75"/>
        <v/>
      </c>
      <c r="DJ53" s="58" t="e">
        <f t="shared" ca="1" si="55"/>
        <v>#N/A</v>
      </c>
    </row>
    <row r="54" spans="13:114" x14ac:dyDescent="0.25">
      <c r="M54" s="58">
        <f>Worksheet!W49</f>
        <v>0</v>
      </c>
      <c r="N54" s="58">
        <f t="shared" ca="1" si="8"/>
        <v>0</v>
      </c>
      <c r="O54" s="213" t="str">
        <f t="shared" ca="1" si="1"/>
        <v>*</v>
      </c>
      <c r="Q54" s="59" t="e">
        <f t="shared" ca="1" si="39"/>
        <v>#N/A</v>
      </c>
      <c r="R54" s="58" t="str">
        <f>IF(Worksheet!J49=$S$2,$S$2,IF(Worksheet!J49=$S$3,$S$3,$S$1))</f>
        <v>3458A</v>
      </c>
      <c r="S54" s="60" t="str">
        <f t="shared" ca="1" si="10"/>
        <v>*</v>
      </c>
      <c r="T54" s="55" t="e">
        <f t="shared" si="56"/>
        <v>#N/A</v>
      </c>
      <c r="U54" s="62">
        <f>IF(Worksheet!T49="%",ABS(Worksheet!AA49),ABS(Worksheet!V49))</f>
        <v>0</v>
      </c>
      <c r="V54" s="155">
        <f>IF(Worksheet!T49="%",Worksheet!AB49,Worksheet!T49)</f>
        <v>0</v>
      </c>
      <c r="W54" s="61" t="str">
        <f>IF(Worksheet!T49="%","",IF(Worksheet!AA49&lt;&gt;"",Worksheet!AA49,""))</f>
        <v/>
      </c>
      <c r="X54" s="61" t="str">
        <f>IF(Worksheet!T49="%","",IF(Worksheet!AB49&lt;&gt;"",Worksheet!AB49,""))</f>
        <v/>
      </c>
      <c r="Y54" s="63" t="str">
        <f t="shared" si="57"/>
        <v/>
      </c>
      <c r="Z54" s="63" t="str">
        <f t="shared" si="52"/>
        <v>0</v>
      </c>
      <c r="AA54" s="63" t="str">
        <f t="shared" si="58"/>
        <v>DC</v>
      </c>
      <c r="AB54" s="63" t="str">
        <f t="shared" si="53"/>
        <v>DC0</v>
      </c>
      <c r="AC54" s="63" t="str">
        <f>IF(Worksheet!I49&lt;&gt;"",Worksheet!I49,"")</f>
        <v/>
      </c>
      <c r="AD54" s="63" t="str">
        <f t="shared" si="54"/>
        <v/>
      </c>
      <c r="AE54" s="134" t="str">
        <f t="shared" si="59"/>
        <v>DC0</v>
      </c>
      <c r="AF54" s="135" t="e">
        <f>HLOOKUP(AE54,$AH$10:BA54,COUNTIF($AE$7:AE54,"&lt;&gt;"&amp;""),FALSE)</f>
        <v>#N/A</v>
      </c>
      <c r="AG54" s="71" t="e">
        <f t="shared" si="60"/>
        <v>#N/A</v>
      </c>
      <c r="AH54" s="102" t="e">
        <f ca="1">VLOOKUP($AG54,INDIRECT(CONCATENATE($CS54,"!",VLOOKUP($CS54,$AG$3:AH$8,AH$2,FALSE))),1,TRUE)</f>
        <v>#N/A</v>
      </c>
      <c r="AI54" s="102" t="e">
        <f ca="1">VLOOKUP($AG54,INDIRECT(CONCATENATE($CS54,"!",VLOOKUP($CS54,$AG$3:AI$8,AI$2,FALSE))),1,TRUE)</f>
        <v>#N/A</v>
      </c>
      <c r="AJ54" s="102" t="e">
        <f ca="1">VLOOKUP($AG54,INDIRECT(CONCATENATE($CS54,"!",VLOOKUP($CS54,$AG$3:AJ$8,AJ$2,FALSE))),1,TRUE)</f>
        <v>#N/A</v>
      </c>
      <c r="AK54" s="102" t="e">
        <f ca="1">VLOOKUP($AG54,INDIRECT(CONCATENATE($CS54,"!",VLOOKUP($CS54,$AG$3:AK$8,AK$2,FALSE))),1,TRUE)</f>
        <v>#N/A</v>
      </c>
      <c r="AL54" s="102" t="e">
        <f ca="1">VLOOKUP($AG54,INDIRECT(CONCATENATE($CS54,"!",VLOOKUP($CS54,$AG$3:AL$8,AL$2,FALSE))),1,TRUE)</f>
        <v>#N/A</v>
      </c>
      <c r="AM54" s="102" t="e">
        <f ca="1">VLOOKUP($AG54,INDIRECT(CONCATENATE($CS54,"!",VLOOKUP($CS54,$AG$3:AM$8,AM$2,FALSE))),1,TRUE)</f>
        <v>#N/A</v>
      </c>
      <c r="AN54" s="102" t="e">
        <f ca="1">VLOOKUP($AG54,INDIRECT(CONCATENATE($CS54,"!",VLOOKUP($CS54,$AG$3:AN$8,AN$2,FALSE))),1,TRUE)</f>
        <v>#N/A</v>
      </c>
      <c r="AO54" s="102" t="e">
        <f ca="1">VLOOKUP($AG54,INDIRECT(CONCATENATE($CS54,"!",VLOOKUP($CS54,$AG$3:AO$8,AO$2,FALSE))),1,TRUE)</f>
        <v>#N/A</v>
      </c>
      <c r="AP54" s="102" t="e">
        <f ca="1">VLOOKUP($AG54,INDIRECT(CONCATENATE($CS54,"!",VLOOKUP($CS54,$AG$3:AP$8,AP$2,FALSE))),1,TRUE)</f>
        <v>#N/A</v>
      </c>
      <c r="AQ54" s="102" t="e">
        <f ca="1">VLOOKUP($AG54,INDIRECT(CONCATENATE($CS54,"!",VLOOKUP($CS54,$AG$3:AQ$8,AQ$2,FALSE))),1,TRUE)</f>
        <v>#N/A</v>
      </c>
      <c r="AR54" s="102" t="e">
        <f ca="1">VLOOKUP($AG54,INDIRECT(CONCATENATE($CS54,"!",VLOOKUP($CS54,$AG$3:AR$8,AR$2,FALSE))),1,TRUE)</f>
        <v>#N/A</v>
      </c>
      <c r="AS54" s="102" t="e">
        <f ca="1">VLOOKUP($AG54,INDIRECT(CONCATENATE($CS54,"!",VLOOKUP($CS54,$AG$3:AS$8,AS$2,FALSE))),1,TRUE)</f>
        <v>#N/A</v>
      </c>
      <c r="AT54" s="102" t="e">
        <f ca="1">VLOOKUP($AG54,INDIRECT(CONCATENATE($CS54,"!",VLOOKUP($CS54,$AG$3:AT$8,AT$2,FALSE))),1,TRUE)</f>
        <v>#N/A</v>
      </c>
      <c r="AU54" s="102" t="e">
        <f ca="1">VLOOKUP($AG54,INDIRECT(CONCATENATE($CS54,"!",VLOOKUP($CS54,$AG$3:AU$8,AU$2,FALSE))),1,TRUE)</f>
        <v>#N/A</v>
      </c>
      <c r="AV54" s="102" t="e">
        <f ca="1">VLOOKUP($AG54,INDIRECT(CONCATENATE($CS54,"!",VLOOKUP($CS54,$AG$3:AV$8,AV$2,FALSE))),1,TRUE)</f>
        <v>#N/A</v>
      </c>
      <c r="AW54" s="102" t="e">
        <f ca="1">VLOOKUP($AG54,INDIRECT(CONCATENATE($CS54,"!",VLOOKUP($CS54,$AG$3:AW$8,AW$2,FALSE))),1,TRUE)</f>
        <v>#N/A</v>
      </c>
      <c r="AX54" s="102" t="e">
        <f ca="1">VLOOKUP($AG54,INDIRECT(CONCATENATE($CS54,"!",VLOOKUP($CS54,$AG$3:AX$8,AX$2,FALSE))),1,TRUE)</f>
        <v>#N/A</v>
      </c>
      <c r="AY54" s="102" t="e">
        <f ca="1">VLOOKUP($AG54,INDIRECT(CONCATENATE($CS54,"!",VLOOKUP($CS54,$AG$3:AY$8,AY$2,FALSE))),1,TRUE)</f>
        <v>#N/A</v>
      </c>
      <c r="AZ54" s="102" t="e">
        <f ca="1">VLOOKUP($AG54,INDIRECT(CONCATENATE($CS54,"!",VLOOKUP($CS54,$AG$3:AZ$8,AZ$2,FALSE))),1,TRUE)</f>
        <v>#N/A</v>
      </c>
      <c r="BA54" s="102"/>
      <c r="BB54" s="66">
        <f t="shared" si="76"/>
        <v>1</v>
      </c>
      <c r="BC54" s="59">
        <f t="shared" si="76"/>
        <v>1</v>
      </c>
      <c r="BD54" s="59">
        <f t="shared" si="77"/>
        <v>1</v>
      </c>
      <c r="BE54" s="59">
        <f t="shared" si="77"/>
        <v>1</v>
      </c>
      <c r="BF54" s="59">
        <f t="shared" si="18"/>
        <v>1</v>
      </c>
      <c r="BG54" s="59">
        <f t="shared" si="19"/>
        <v>1</v>
      </c>
      <c r="BH54" s="59">
        <f t="shared" si="20"/>
        <v>1</v>
      </c>
      <c r="BI54" s="59">
        <f t="shared" si="78"/>
        <v>1</v>
      </c>
      <c r="BJ54" s="59">
        <f t="shared" si="78"/>
        <v>1</v>
      </c>
      <c r="BK54" s="59">
        <f t="shared" si="78"/>
        <v>1</v>
      </c>
      <c r="BL54" s="59">
        <f t="shared" si="78"/>
        <v>1</v>
      </c>
      <c r="BM54" s="59">
        <f t="shared" si="78"/>
        <v>1</v>
      </c>
      <c r="BN54" s="59">
        <f t="shared" si="78"/>
        <v>1</v>
      </c>
      <c r="BO54" s="59">
        <f t="shared" si="79"/>
        <v>1</v>
      </c>
      <c r="BP54" s="59">
        <f t="shared" si="79"/>
        <v>1</v>
      </c>
      <c r="BQ54" s="59">
        <f t="shared" si="79"/>
        <v>1</v>
      </c>
      <c r="BR54" s="59">
        <f t="shared" si="79"/>
        <v>1</v>
      </c>
      <c r="BS54" s="59">
        <f t="shared" si="51"/>
        <v>1</v>
      </c>
      <c r="BT54" s="59">
        <f t="shared" si="51"/>
        <v>1</v>
      </c>
      <c r="BV54" s="67" t="e">
        <f>HLOOKUP(AE54,$BB$10:BU54,COUNTIF($AE$7:AE54,"&lt;&gt;"&amp;""),FALSE)</f>
        <v>#N/A</v>
      </c>
      <c r="BW54" s="59">
        <f t="shared" si="22"/>
        <v>1</v>
      </c>
      <c r="BX54" s="67" t="str">
        <f t="shared" si="38"/>
        <v/>
      </c>
      <c r="BY54" s="136" t="str">
        <f ca="1">IF(OR(AE54=$BC$10,AE54=$BE$10,AE54=$BL$10,AE54=$BM$10,AE54=$BN$10),VLOOKUP(BX54,INDIRECT(CONCATENATE(CS54,"!",HLOOKUP(AE54,$CV$10:CZ54,DG54,FALSE))),1,TRUE),"")</f>
        <v/>
      </c>
      <c r="BZ54" s="102" t="e">
        <f t="shared" ca="1" si="61"/>
        <v>#N/A</v>
      </c>
      <c r="CA54" s="102" t="e">
        <f t="shared" ca="1" si="62"/>
        <v>#N/A</v>
      </c>
      <c r="CB54" s="102" t="e">
        <f t="shared" ca="1" si="63"/>
        <v>#N/A</v>
      </c>
      <c r="CC54" s="102" t="e">
        <f t="shared" ca="1" si="64"/>
        <v>#N/A</v>
      </c>
      <c r="CD54" s="102" t="e">
        <f t="shared" ca="1" si="65"/>
        <v>#VALUE!</v>
      </c>
      <c r="CE54" s="68">
        <f>Worksheet!L49</f>
        <v>0</v>
      </c>
      <c r="CF54" s="68">
        <f>Worksheet!M49</f>
        <v>0</v>
      </c>
      <c r="CG54" s="68">
        <f>Worksheet!N49</f>
        <v>0</v>
      </c>
      <c r="CH54" s="68">
        <f>Worksheet!O49</f>
        <v>0</v>
      </c>
      <c r="CI54" s="68">
        <f>Worksheet!P49</f>
        <v>0</v>
      </c>
      <c r="CJ54" s="154" t="e">
        <f t="shared" ca="1" si="66"/>
        <v>#VALUE!</v>
      </c>
      <c r="CK54" s="154" t="e">
        <f t="shared" ca="1" si="67"/>
        <v>#VALUE!</v>
      </c>
      <c r="CL54" s="154" t="e">
        <f t="shared" ca="1" si="68"/>
        <v>#VALUE!</v>
      </c>
      <c r="CM54" s="154" t="e">
        <f t="shared" ca="1" si="69"/>
        <v>#VALUE!</v>
      </c>
      <c r="CN54" s="154" t="e">
        <f t="shared" ca="1" si="70"/>
        <v>#VALUE!</v>
      </c>
      <c r="CO54" s="131" t="e">
        <f t="shared" ca="1" si="71"/>
        <v>#N/A</v>
      </c>
      <c r="CP54" s="103">
        <f>Worksheet!R49</f>
        <v>0</v>
      </c>
      <c r="CQ54" s="58" t="str">
        <f t="shared" si="72"/>
        <v>1</v>
      </c>
      <c r="CR54" s="133" t="e">
        <f t="shared" si="73"/>
        <v>#N/A</v>
      </c>
      <c r="CS54" s="58" t="str">
        <f t="shared" si="36"/>
        <v>Standard2</v>
      </c>
      <c r="CU54" s="112" t="str">
        <f t="shared" ca="1" si="74"/>
        <v>$B$4:$P$956</v>
      </c>
      <c r="CV54" s="102" t="str">
        <f>VLOOKUP($CS54,$CU$3:CV$8,2,FALSE)</f>
        <v>$I$156:$I$552</v>
      </c>
      <c r="CW54" s="102" t="str">
        <f>VLOOKUP($CS54,$CU$3:CW$8,3,FALSE)</f>
        <v>$I$553:$I$750</v>
      </c>
      <c r="CX54" s="102" t="e">
        <f>VLOOKUP($CS54,$CU$3:CX$8,4,FALSE)</f>
        <v>#N/A</v>
      </c>
      <c r="CY54" s="102" t="e">
        <f>VLOOKUP($CS54,$CU$3:CY$8,5,FALSE)</f>
        <v>#N/A</v>
      </c>
      <c r="CZ54" s="102" t="e">
        <f>VLOOKUP($CS54,$CU$3:CZ$8,6,FALSE)</f>
        <v>#N/A</v>
      </c>
      <c r="DA54" s="102" t="str">
        <f>VLOOKUP($CS54,$CU$3:DA$8,7,FALSE)</f>
        <v>$I$806:$I$813</v>
      </c>
      <c r="DB54" s="102" t="str">
        <f>VLOOKUP($CS54,$CU$3:DB$8,8,FALSE)</f>
        <v>$I$800:$I$805</v>
      </c>
      <c r="DC54" s="102" t="str">
        <f>VLOOKUP($CS54,$CU$3:DC$8,8,FALSE)</f>
        <v>$I$800:$I$805</v>
      </c>
      <c r="DD54" s="102" t="str">
        <f>VLOOKUP($CS54,$CU$3:DD$8,8,FALSE)</f>
        <v>$I$800:$I$805</v>
      </c>
      <c r="DE54" s="102" t="str">
        <f>VLOOKUP($CS54,$CU$3:DE$8,8,FALSE)</f>
        <v>$I$800:$I$805</v>
      </c>
      <c r="DF54" s="102" t="str">
        <f>VLOOKUP($CS54,$CU$3:DF$8,8,FALSE)</f>
        <v>$I$800:$I$805</v>
      </c>
      <c r="DG54" s="58">
        <f>COUNTIF($CV$10:CV54,"&lt;&gt;"&amp;"")</f>
        <v>45</v>
      </c>
      <c r="DI54" s="58" t="str">
        <f t="shared" si="75"/>
        <v/>
      </c>
      <c r="DJ54" s="58" t="e">
        <f t="shared" ca="1" si="55"/>
        <v>#N/A</v>
      </c>
    </row>
    <row r="55" spans="13:114" x14ac:dyDescent="0.25">
      <c r="M55" s="58">
        <f>Worksheet!W50</f>
        <v>0</v>
      </c>
      <c r="N55" s="58">
        <f t="shared" ca="1" si="8"/>
        <v>0</v>
      </c>
      <c r="O55" s="213" t="str">
        <f t="shared" ca="1" si="1"/>
        <v>*</v>
      </c>
      <c r="Q55" s="59" t="e">
        <f t="shared" ca="1" si="39"/>
        <v>#N/A</v>
      </c>
      <c r="R55" s="58" t="str">
        <f>IF(Worksheet!J50=$S$2,$S$2,IF(Worksheet!J50=$S$3,$S$3,$S$1))</f>
        <v>3458A</v>
      </c>
      <c r="S55" s="60" t="str">
        <f t="shared" ca="1" si="10"/>
        <v>*</v>
      </c>
      <c r="T55" s="55" t="e">
        <f t="shared" si="56"/>
        <v>#N/A</v>
      </c>
      <c r="U55" s="62">
        <f>IF(Worksheet!T50="%",ABS(Worksheet!AA50),ABS(Worksheet!V50))</f>
        <v>0</v>
      </c>
      <c r="V55" s="155">
        <f>IF(Worksheet!T50="%",Worksheet!AB50,Worksheet!T50)</f>
        <v>0</v>
      </c>
      <c r="W55" s="61" t="str">
        <f>IF(Worksheet!T50="%","",IF(Worksheet!AA50&lt;&gt;"",Worksheet!AA50,""))</f>
        <v/>
      </c>
      <c r="X55" s="61" t="str">
        <f>IF(Worksheet!T50="%","",IF(Worksheet!AB50&lt;&gt;"",Worksheet!AB50,""))</f>
        <v/>
      </c>
      <c r="Y55" s="63" t="str">
        <f t="shared" si="57"/>
        <v/>
      </c>
      <c r="Z55" s="63" t="str">
        <f t="shared" si="52"/>
        <v>0</v>
      </c>
      <c r="AA55" s="63" t="str">
        <f t="shared" si="58"/>
        <v>DC</v>
      </c>
      <c r="AB55" s="63" t="str">
        <f t="shared" si="53"/>
        <v>DC0</v>
      </c>
      <c r="AC55" s="63" t="str">
        <f>IF(Worksheet!I50&lt;&gt;"",Worksheet!I50,"")</f>
        <v/>
      </c>
      <c r="AD55" s="63" t="str">
        <f t="shared" si="54"/>
        <v/>
      </c>
      <c r="AE55" s="134" t="str">
        <f t="shared" si="59"/>
        <v>DC0</v>
      </c>
      <c r="AF55" s="135" t="e">
        <f>HLOOKUP(AE55,$AH$10:BA55,COUNTIF($AE$7:AE55,"&lt;&gt;"&amp;""),FALSE)</f>
        <v>#N/A</v>
      </c>
      <c r="AG55" s="71" t="e">
        <f t="shared" si="60"/>
        <v>#N/A</v>
      </c>
      <c r="AH55" s="102" t="e">
        <f ca="1">VLOOKUP($AG55,INDIRECT(CONCATENATE($CS55,"!",VLOOKUP($CS55,$AG$3:AH$8,AH$2,FALSE))),1,TRUE)</f>
        <v>#N/A</v>
      </c>
      <c r="AI55" s="102" t="e">
        <f ca="1">VLOOKUP($AG55,INDIRECT(CONCATENATE($CS55,"!",VLOOKUP($CS55,$AG$3:AI$8,AI$2,FALSE))),1,TRUE)</f>
        <v>#N/A</v>
      </c>
      <c r="AJ55" s="102" t="e">
        <f ca="1">VLOOKUP($AG55,INDIRECT(CONCATENATE($CS55,"!",VLOOKUP($CS55,$AG$3:AJ$8,AJ$2,FALSE))),1,TRUE)</f>
        <v>#N/A</v>
      </c>
      <c r="AK55" s="102" t="e">
        <f ca="1">VLOOKUP($AG55,INDIRECT(CONCATENATE($CS55,"!",VLOOKUP($CS55,$AG$3:AK$8,AK$2,FALSE))),1,TRUE)</f>
        <v>#N/A</v>
      </c>
      <c r="AL55" s="102" t="e">
        <f ca="1">VLOOKUP($AG55,INDIRECT(CONCATENATE($CS55,"!",VLOOKUP($CS55,$AG$3:AL$8,AL$2,FALSE))),1,TRUE)</f>
        <v>#N/A</v>
      </c>
      <c r="AM55" s="102" t="e">
        <f ca="1">VLOOKUP($AG55,INDIRECT(CONCATENATE($CS55,"!",VLOOKUP($CS55,$AG$3:AM$8,AM$2,FALSE))),1,TRUE)</f>
        <v>#N/A</v>
      </c>
      <c r="AN55" s="102" t="e">
        <f ca="1">VLOOKUP($AG55,INDIRECT(CONCATENATE($CS55,"!",VLOOKUP($CS55,$AG$3:AN$8,AN$2,FALSE))),1,TRUE)</f>
        <v>#N/A</v>
      </c>
      <c r="AO55" s="102" t="e">
        <f ca="1">VLOOKUP($AG55,INDIRECT(CONCATENATE($CS55,"!",VLOOKUP($CS55,$AG$3:AO$8,AO$2,FALSE))),1,TRUE)</f>
        <v>#N/A</v>
      </c>
      <c r="AP55" s="102" t="e">
        <f ca="1">VLOOKUP($AG55,INDIRECT(CONCATENATE($CS55,"!",VLOOKUP($CS55,$AG$3:AP$8,AP$2,FALSE))),1,TRUE)</f>
        <v>#N/A</v>
      </c>
      <c r="AQ55" s="102" t="e">
        <f ca="1">VLOOKUP($AG55,INDIRECT(CONCATENATE($CS55,"!",VLOOKUP($CS55,$AG$3:AQ$8,AQ$2,FALSE))),1,TRUE)</f>
        <v>#N/A</v>
      </c>
      <c r="AR55" s="102" t="e">
        <f ca="1">VLOOKUP($AG55,INDIRECT(CONCATENATE($CS55,"!",VLOOKUP($CS55,$AG$3:AR$8,AR$2,FALSE))),1,TRUE)</f>
        <v>#N/A</v>
      </c>
      <c r="AS55" s="102" t="e">
        <f ca="1">VLOOKUP($AG55,INDIRECT(CONCATENATE($CS55,"!",VLOOKUP($CS55,$AG$3:AS$8,AS$2,FALSE))),1,TRUE)</f>
        <v>#N/A</v>
      </c>
      <c r="AT55" s="102" t="e">
        <f ca="1">VLOOKUP($AG55,INDIRECT(CONCATENATE($CS55,"!",VLOOKUP($CS55,$AG$3:AT$8,AT$2,FALSE))),1,TRUE)</f>
        <v>#N/A</v>
      </c>
      <c r="AU55" s="102" t="e">
        <f ca="1">VLOOKUP($AG55,INDIRECT(CONCATENATE($CS55,"!",VLOOKUP($CS55,$AG$3:AU$8,AU$2,FALSE))),1,TRUE)</f>
        <v>#N/A</v>
      </c>
      <c r="AV55" s="102" t="e">
        <f ca="1">VLOOKUP($AG55,INDIRECT(CONCATENATE($CS55,"!",VLOOKUP($CS55,$AG$3:AV$8,AV$2,FALSE))),1,TRUE)</f>
        <v>#N/A</v>
      </c>
      <c r="AW55" s="102" t="e">
        <f ca="1">VLOOKUP($AG55,INDIRECT(CONCATENATE($CS55,"!",VLOOKUP($CS55,$AG$3:AW$8,AW$2,FALSE))),1,TRUE)</f>
        <v>#N/A</v>
      </c>
      <c r="AX55" s="102" t="e">
        <f ca="1">VLOOKUP($AG55,INDIRECT(CONCATENATE($CS55,"!",VLOOKUP($CS55,$AG$3:AX$8,AX$2,FALSE))),1,TRUE)</f>
        <v>#N/A</v>
      </c>
      <c r="AY55" s="102" t="e">
        <f ca="1">VLOOKUP($AG55,INDIRECT(CONCATENATE($CS55,"!",VLOOKUP($CS55,$AG$3:AY$8,AY$2,FALSE))),1,TRUE)</f>
        <v>#N/A</v>
      </c>
      <c r="AZ55" s="102" t="e">
        <f ca="1">VLOOKUP($AG55,INDIRECT(CONCATENATE($CS55,"!",VLOOKUP($CS55,$AG$3:AZ$8,AZ$2,FALSE))),1,TRUE)</f>
        <v>#N/A</v>
      </c>
      <c r="BA55" s="102"/>
      <c r="BB55" s="66">
        <f t="shared" si="76"/>
        <v>1</v>
      </c>
      <c r="BC55" s="59">
        <f t="shared" si="76"/>
        <v>1</v>
      </c>
      <c r="BD55" s="59">
        <f t="shared" si="77"/>
        <v>1</v>
      </c>
      <c r="BE55" s="59">
        <f t="shared" si="77"/>
        <v>1</v>
      </c>
      <c r="BF55" s="59">
        <f t="shared" si="18"/>
        <v>1</v>
      </c>
      <c r="BG55" s="59">
        <f t="shared" si="19"/>
        <v>1</v>
      </c>
      <c r="BH55" s="59">
        <f t="shared" si="20"/>
        <v>1</v>
      </c>
      <c r="BI55" s="59">
        <f t="shared" si="78"/>
        <v>1</v>
      </c>
      <c r="BJ55" s="59">
        <f t="shared" si="78"/>
        <v>1</v>
      </c>
      <c r="BK55" s="59">
        <f t="shared" si="78"/>
        <v>1</v>
      </c>
      <c r="BL55" s="59">
        <f t="shared" si="78"/>
        <v>1</v>
      </c>
      <c r="BM55" s="59">
        <f t="shared" si="78"/>
        <v>1</v>
      </c>
      <c r="BN55" s="59">
        <f t="shared" si="78"/>
        <v>1</v>
      </c>
      <c r="BO55" s="59">
        <f t="shared" si="79"/>
        <v>1</v>
      </c>
      <c r="BP55" s="59">
        <f t="shared" si="79"/>
        <v>1</v>
      </c>
      <c r="BQ55" s="59">
        <f t="shared" si="79"/>
        <v>1</v>
      </c>
      <c r="BR55" s="59">
        <f t="shared" si="79"/>
        <v>1</v>
      </c>
      <c r="BS55" s="59">
        <f t="shared" si="51"/>
        <v>1</v>
      </c>
      <c r="BT55" s="59">
        <f t="shared" si="51"/>
        <v>1</v>
      </c>
      <c r="BV55" s="67" t="e">
        <f>HLOOKUP(AE55,$BB$10:BU55,COUNTIF($AE$7:AE55,"&lt;&gt;"&amp;""),FALSE)</f>
        <v>#N/A</v>
      </c>
      <c r="BW55" s="59">
        <f t="shared" si="22"/>
        <v>1</v>
      </c>
      <c r="BX55" s="67" t="str">
        <f t="shared" si="38"/>
        <v/>
      </c>
      <c r="BY55" s="136" t="str">
        <f ca="1">IF(OR(AE55=$BC$10,AE55=$BE$10,AE55=$BL$10,AE55=$BM$10,AE55=$BN$10),VLOOKUP(BX55,INDIRECT(CONCATENATE(CS55,"!",HLOOKUP(AE55,$CV$10:CZ55,DG55,FALSE))),1,TRUE),"")</f>
        <v/>
      </c>
      <c r="BZ55" s="102" t="e">
        <f t="shared" ca="1" si="61"/>
        <v>#N/A</v>
      </c>
      <c r="CA55" s="102" t="e">
        <f t="shared" ca="1" si="62"/>
        <v>#N/A</v>
      </c>
      <c r="CB55" s="102" t="e">
        <f t="shared" ca="1" si="63"/>
        <v>#N/A</v>
      </c>
      <c r="CC55" s="102" t="e">
        <f t="shared" ca="1" si="64"/>
        <v>#N/A</v>
      </c>
      <c r="CD55" s="102" t="e">
        <f t="shared" ca="1" si="65"/>
        <v>#VALUE!</v>
      </c>
      <c r="CE55" s="68">
        <f>Worksheet!L50</f>
        <v>0</v>
      </c>
      <c r="CF55" s="68">
        <f>Worksheet!M50</f>
        <v>0</v>
      </c>
      <c r="CG55" s="68">
        <f>Worksheet!N50</f>
        <v>0</v>
      </c>
      <c r="CH55" s="68">
        <f>Worksheet!O50</f>
        <v>0</v>
      </c>
      <c r="CI55" s="68">
        <f>Worksheet!P50</f>
        <v>0</v>
      </c>
      <c r="CJ55" s="154" t="e">
        <f t="shared" ca="1" si="66"/>
        <v>#VALUE!</v>
      </c>
      <c r="CK55" s="154" t="e">
        <f t="shared" ca="1" si="67"/>
        <v>#VALUE!</v>
      </c>
      <c r="CL55" s="154" t="e">
        <f t="shared" ca="1" si="68"/>
        <v>#VALUE!</v>
      </c>
      <c r="CM55" s="154" t="e">
        <f t="shared" ca="1" si="69"/>
        <v>#VALUE!</v>
      </c>
      <c r="CN55" s="154" t="e">
        <f t="shared" ca="1" si="70"/>
        <v>#VALUE!</v>
      </c>
      <c r="CO55" s="131" t="e">
        <f t="shared" ca="1" si="71"/>
        <v>#N/A</v>
      </c>
      <c r="CP55" s="103">
        <f>Worksheet!R50</f>
        <v>0</v>
      </c>
      <c r="CQ55" s="58" t="str">
        <f t="shared" si="72"/>
        <v>1</v>
      </c>
      <c r="CR55" s="133" t="e">
        <f t="shared" si="73"/>
        <v>#N/A</v>
      </c>
      <c r="CS55" s="58" t="str">
        <f t="shared" si="36"/>
        <v>Standard2</v>
      </c>
      <c r="CU55" s="112" t="str">
        <f t="shared" ca="1" si="74"/>
        <v>$B$4:$P$956</v>
      </c>
      <c r="CV55" s="102" t="str">
        <f>VLOOKUP($CS55,$CU$3:CV$8,2,FALSE)</f>
        <v>$I$156:$I$552</v>
      </c>
      <c r="CW55" s="102" t="str">
        <f>VLOOKUP($CS55,$CU$3:CW$8,3,FALSE)</f>
        <v>$I$553:$I$750</v>
      </c>
      <c r="CX55" s="102" t="e">
        <f>VLOOKUP($CS55,$CU$3:CX$8,4,FALSE)</f>
        <v>#N/A</v>
      </c>
      <c r="CY55" s="102" t="e">
        <f>VLOOKUP($CS55,$CU$3:CY$8,5,FALSE)</f>
        <v>#N/A</v>
      </c>
      <c r="CZ55" s="102" t="e">
        <f>VLOOKUP($CS55,$CU$3:CZ$8,6,FALSE)</f>
        <v>#N/A</v>
      </c>
      <c r="DA55" s="102" t="str">
        <f>VLOOKUP($CS55,$CU$3:DA$8,7,FALSE)</f>
        <v>$I$806:$I$813</v>
      </c>
      <c r="DB55" s="102" t="str">
        <f>VLOOKUP($CS55,$CU$3:DB$8,8,FALSE)</f>
        <v>$I$800:$I$805</v>
      </c>
      <c r="DC55" s="102" t="str">
        <f>VLOOKUP($CS55,$CU$3:DC$8,8,FALSE)</f>
        <v>$I$800:$I$805</v>
      </c>
      <c r="DD55" s="102" t="str">
        <f>VLOOKUP($CS55,$CU$3:DD$8,8,FALSE)</f>
        <v>$I$800:$I$805</v>
      </c>
      <c r="DE55" s="102" t="str">
        <f>VLOOKUP($CS55,$CU$3:DE$8,8,FALSE)</f>
        <v>$I$800:$I$805</v>
      </c>
      <c r="DF55" s="102" t="str">
        <f>VLOOKUP($CS55,$CU$3:DF$8,8,FALSE)</f>
        <v>$I$800:$I$805</v>
      </c>
      <c r="DG55" s="58">
        <f>COUNTIF($CV$10:CV55,"&lt;&gt;"&amp;"")</f>
        <v>46</v>
      </c>
      <c r="DI55" s="58" t="str">
        <f t="shared" si="75"/>
        <v/>
      </c>
      <c r="DJ55" s="58" t="e">
        <f t="shared" ca="1" si="55"/>
        <v>#N/A</v>
      </c>
    </row>
    <row r="56" spans="13:114" x14ac:dyDescent="0.25">
      <c r="M56" s="58">
        <f>Worksheet!W51</f>
        <v>0</v>
      </c>
      <c r="N56" s="58">
        <f t="shared" ca="1" si="8"/>
        <v>0</v>
      </c>
      <c r="O56" s="213" t="str">
        <f t="shared" ca="1" si="1"/>
        <v>*</v>
      </c>
      <c r="Q56" s="59" t="e">
        <f t="shared" ref="Q56:Q100" ca="1" si="80">CONCATENATE(AE56,CR56,AF56,BY56)</f>
        <v>#N/A</v>
      </c>
      <c r="R56" s="58" t="str">
        <f>IF(Worksheet!J51=$S$2,$S$2,IF(Worksheet!J51=$S$3,$S$3,$S$1))</f>
        <v>3458A</v>
      </c>
      <c r="S56" s="60" t="str">
        <f t="shared" ca="1" si="10"/>
        <v>*</v>
      </c>
      <c r="T56" s="55" t="e">
        <f t="shared" si="56"/>
        <v>#N/A</v>
      </c>
      <c r="U56" s="62">
        <f>IF(Worksheet!T51="%",ABS(Worksheet!AA51),ABS(Worksheet!V51))</f>
        <v>0</v>
      </c>
      <c r="V56" s="155">
        <f>IF(Worksheet!T51="%",Worksheet!AB51,Worksheet!T51)</f>
        <v>0</v>
      </c>
      <c r="W56" s="61" t="str">
        <f>IF(Worksheet!T51="%","",IF(Worksheet!AA51&lt;&gt;"",Worksheet!AA51,""))</f>
        <v/>
      </c>
      <c r="X56" s="61" t="str">
        <f>IF(Worksheet!T51="%","",IF(Worksheet!AB51&lt;&gt;"",Worksheet!AB51,""))</f>
        <v/>
      </c>
      <c r="Y56" s="63" t="str">
        <f t="shared" si="57"/>
        <v/>
      </c>
      <c r="Z56" s="63" t="str">
        <f t="shared" si="52"/>
        <v>0</v>
      </c>
      <c r="AA56" s="63" t="str">
        <f t="shared" si="58"/>
        <v>DC</v>
      </c>
      <c r="AB56" s="63" t="str">
        <f t="shared" si="53"/>
        <v>DC0</v>
      </c>
      <c r="AC56" s="63" t="str">
        <f>IF(Worksheet!I51&lt;&gt;"",Worksheet!I51,"")</f>
        <v/>
      </c>
      <c r="AD56" s="63" t="str">
        <f t="shared" si="54"/>
        <v/>
      </c>
      <c r="AE56" s="134" t="str">
        <f t="shared" si="59"/>
        <v>DC0</v>
      </c>
      <c r="AF56" s="135" t="e">
        <f>HLOOKUP(AE56,$AH$10:BA56,COUNTIF($AE$7:AE56,"&lt;&gt;"&amp;""),FALSE)</f>
        <v>#N/A</v>
      </c>
      <c r="AG56" s="71" t="e">
        <f t="shared" si="60"/>
        <v>#N/A</v>
      </c>
      <c r="AH56" s="102" t="e">
        <f ca="1">VLOOKUP($AG56,INDIRECT(CONCATENATE($CS56,"!",VLOOKUP($CS56,$AG$3:AH$8,AH$2,FALSE))),1,TRUE)</f>
        <v>#N/A</v>
      </c>
      <c r="AI56" s="102" t="e">
        <f ca="1">VLOOKUP($AG56,INDIRECT(CONCATENATE($CS56,"!",VLOOKUP($CS56,$AG$3:AI$8,AI$2,FALSE))),1,TRUE)</f>
        <v>#N/A</v>
      </c>
      <c r="AJ56" s="102" t="e">
        <f ca="1">VLOOKUP($AG56,INDIRECT(CONCATENATE($CS56,"!",VLOOKUP($CS56,$AG$3:AJ$8,AJ$2,FALSE))),1,TRUE)</f>
        <v>#N/A</v>
      </c>
      <c r="AK56" s="102" t="e">
        <f ca="1">VLOOKUP($AG56,INDIRECT(CONCATENATE($CS56,"!",VLOOKUP($CS56,$AG$3:AK$8,AK$2,FALSE))),1,TRUE)</f>
        <v>#N/A</v>
      </c>
      <c r="AL56" s="102" t="e">
        <f ca="1">VLOOKUP($AG56,INDIRECT(CONCATENATE($CS56,"!",VLOOKUP($CS56,$AG$3:AL$8,AL$2,FALSE))),1,TRUE)</f>
        <v>#N/A</v>
      </c>
      <c r="AM56" s="102" t="e">
        <f ca="1">VLOOKUP($AG56,INDIRECT(CONCATENATE($CS56,"!",VLOOKUP($CS56,$AG$3:AM$8,AM$2,FALSE))),1,TRUE)</f>
        <v>#N/A</v>
      </c>
      <c r="AN56" s="102" t="e">
        <f ca="1">VLOOKUP($AG56,INDIRECT(CONCATENATE($CS56,"!",VLOOKUP($CS56,$AG$3:AN$8,AN$2,FALSE))),1,TRUE)</f>
        <v>#N/A</v>
      </c>
      <c r="AO56" s="102" t="e">
        <f ca="1">VLOOKUP($AG56,INDIRECT(CONCATENATE($CS56,"!",VLOOKUP($CS56,$AG$3:AO$8,AO$2,FALSE))),1,TRUE)</f>
        <v>#N/A</v>
      </c>
      <c r="AP56" s="102" t="e">
        <f ca="1">VLOOKUP($AG56,INDIRECT(CONCATENATE($CS56,"!",VLOOKUP($CS56,$AG$3:AP$8,AP$2,FALSE))),1,TRUE)</f>
        <v>#N/A</v>
      </c>
      <c r="AQ56" s="102" t="e">
        <f ca="1">VLOOKUP($AG56,INDIRECT(CONCATENATE($CS56,"!",VLOOKUP($CS56,$AG$3:AQ$8,AQ$2,FALSE))),1,TRUE)</f>
        <v>#N/A</v>
      </c>
      <c r="AR56" s="102" t="e">
        <f ca="1">VLOOKUP($AG56,INDIRECT(CONCATENATE($CS56,"!",VLOOKUP($CS56,$AG$3:AR$8,AR$2,FALSE))),1,TRUE)</f>
        <v>#N/A</v>
      </c>
      <c r="AS56" s="102" t="e">
        <f ca="1">VLOOKUP($AG56,INDIRECT(CONCATENATE($CS56,"!",VLOOKUP($CS56,$AG$3:AS$8,AS$2,FALSE))),1,TRUE)</f>
        <v>#N/A</v>
      </c>
      <c r="AT56" s="102" t="e">
        <f ca="1">VLOOKUP($AG56,INDIRECT(CONCATENATE($CS56,"!",VLOOKUP($CS56,$AG$3:AT$8,AT$2,FALSE))),1,TRUE)</f>
        <v>#N/A</v>
      </c>
      <c r="AU56" s="102" t="e">
        <f ca="1">VLOOKUP($AG56,INDIRECT(CONCATENATE($CS56,"!",VLOOKUP($CS56,$AG$3:AU$8,AU$2,FALSE))),1,TRUE)</f>
        <v>#N/A</v>
      </c>
      <c r="AV56" s="102" t="e">
        <f ca="1">VLOOKUP($AG56,INDIRECT(CONCATENATE($CS56,"!",VLOOKUP($CS56,$AG$3:AV$8,AV$2,FALSE))),1,TRUE)</f>
        <v>#N/A</v>
      </c>
      <c r="AW56" s="102" t="e">
        <f ca="1">VLOOKUP($AG56,INDIRECT(CONCATENATE($CS56,"!",VLOOKUP($CS56,$AG$3:AW$8,AW$2,FALSE))),1,TRUE)</f>
        <v>#N/A</v>
      </c>
      <c r="AX56" s="102" t="e">
        <f ca="1">VLOOKUP($AG56,INDIRECT(CONCATENATE($CS56,"!",VLOOKUP($CS56,$AG$3:AX$8,AX$2,FALSE))),1,TRUE)</f>
        <v>#N/A</v>
      </c>
      <c r="AY56" s="102" t="e">
        <f ca="1">VLOOKUP($AG56,INDIRECT(CONCATENATE($CS56,"!",VLOOKUP($CS56,$AG$3:AY$8,AY$2,FALSE))),1,TRUE)</f>
        <v>#N/A</v>
      </c>
      <c r="AZ56" s="102" t="e">
        <f ca="1">VLOOKUP($AG56,INDIRECT(CONCATENATE($CS56,"!",VLOOKUP($CS56,$AG$3:AZ$8,AZ$2,FALSE))),1,TRUE)</f>
        <v>#N/A</v>
      </c>
      <c r="BA56" s="102"/>
      <c r="BB56" s="66">
        <f t="shared" si="76"/>
        <v>1</v>
      </c>
      <c r="BC56" s="59">
        <f t="shared" si="76"/>
        <v>1</v>
      </c>
      <c r="BD56" s="59">
        <f t="shared" si="77"/>
        <v>1</v>
      </c>
      <c r="BE56" s="59">
        <f t="shared" si="77"/>
        <v>1</v>
      </c>
      <c r="BF56" s="59">
        <f t="shared" si="18"/>
        <v>1</v>
      </c>
      <c r="BG56" s="59">
        <f t="shared" si="19"/>
        <v>1</v>
      </c>
      <c r="BH56" s="59">
        <f t="shared" si="20"/>
        <v>1</v>
      </c>
      <c r="BI56" s="59">
        <f t="shared" si="78"/>
        <v>1</v>
      </c>
      <c r="BJ56" s="59">
        <f t="shared" si="78"/>
        <v>1</v>
      </c>
      <c r="BK56" s="59">
        <f t="shared" si="78"/>
        <v>1</v>
      </c>
      <c r="BL56" s="59">
        <f t="shared" si="78"/>
        <v>1</v>
      </c>
      <c r="BM56" s="59">
        <f t="shared" si="78"/>
        <v>1</v>
      </c>
      <c r="BN56" s="59">
        <f t="shared" si="78"/>
        <v>1</v>
      </c>
      <c r="BO56" s="59">
        <f t="shared" si="79"/>
        <v>1</v>
      </c>
      <c r="BP56" s="59">
        <f t="shared" si="79"/>
        <v>1</v>
      </c>
      <c r="BQ56" s="59">
        <f t="shared" si="79"/>
        <v>1</v>
      </c>
      <c r="BR56" s="59">
        <f t="shared" si="79"/>
        <v>1</v>
      </c>
      <c r="BS56" s="59">
        <f t="shared" si="51"/>
        <v>1</v>
      </c>
      <c r="BT56" s="59">
        <f t="shared" si="51"/>
        <v>1</v>
      </c>
      <c r="BV56" s="67" t="e">
        <f>HLOOKUP(AE56,$BB$10:BU56,COUNTIF($AE$7:AE56,"&lt;&gt;"&amp;""),FALSE)</f>
        <v>#N/A</v>
      </c>
      <c r="BW56" s="59">
        <f t="shared" si="22"/>
        <v>1</v>
      </c>
      <c r="BX56" s="67" t="str">
        <f t="shared" si="38"/>
        <v/>
      </c>
      <c r="BY56" s="136" t="str">
        <f ca="1">IF(OR(AE56=$BC$10,AE56=$BE$10,AE56=$BL$10,AE56=$BM$10,AE56=$BN$10),VLOOKUP(BX56,INDIRECT(CONCATENATE(CS56,"!",HLOOKUP(AE56,$CV$10:CZ56,DG56,FALSE))),1,TRUE),"")</f>
        <v/>
      </c>
      <c r="BZ56" s="102" t="e">
        <f t="shared" ca="1" si="61"/>
        <v>#N/A</v>
      </c>
      <c r="CA56" s="102" t="e">
        <f t="shared" ca="1" si="62"/>
        <v>#N/A</v>
      </c>
      <c r="CB56" s="102" t="e">
        <f t="shared" ca="1" si="63"/>
        <v>#N/A</v>
      </c>
      <c r="CC56" s="102" t="e">
        <f t="shared" ca="1" si="64"/>
        <v>#N/A</v>
      </c>
      <c r="CD56" s="102" t="e">
        <f t="shared" ca="1" si="65"/>
        <v>#VALUE!</v>
      </c>
      <c r="CE56" s="68">
        <f>Worksheet!L51</f>
        <v>0</v>
      </c>
      <c r="CF56" s="68">
        <f>Worksheet!M51</f>
        <v>0</v>
      </c>
      <c r="CG56" s="68">
        <f>Worksheet!N51</f>
        <v>0</v>
      </c>
      <c r="CH56" s="68">
        <f>Worksheet!O51</f>
        <v>0</v>
      </c>
      <c r="CI56" s="68">
        <f>Worksheet!P51</f>
        <v>0</v>
      </c>
      <c r="CJ56" s="154" t="e">
        <f t="shared" ca="1" si="66"/>
        <v>#VALUE!</v>
      </c>
      <c r="CK56" s="154" t="e">
        <f t="shared" ca="1" si="67"/>
        <v>#VALUE!</v>
      </c>
      <c r="CL56" s="154" t="e">
        <f t="shared" ca="1" si="68"/>
        <v>#VALUE!</v>
      </c>
      <c r="CM56" s="154" t="e">
        <f t="shared" ca="1" si="69"/>
        <v>#VALUE!</v>
      </c>
      <c r="CN56" s="154" t="e">
        <f t="shared" ca="1" si="70"/>
        <v>#VALUE!</v>
      </c>
      <c r="CO56" s="131" t="e">
        <f t="shared" ca="1" si="71"/>
        <v>#N/A</v>
      </c>
      <c r="CP56" s="103">
        <f>Worksheet!R51</f>
        <v>0</v>
      </c>
      <c r="CQ56" s="58" t="str">
        <f t="shared" si="72"/>
        <v>1</v>
      </c>
      <c r="CR56" s="133" t="e">
        <f t="shared" si="73"/>
        <v>#N/A</v>
      </c>
      <c r="CS56" s="58" t="str">
        <f t="shared" si="36"/>
        <v>Standard2</v>
      </c>
      <c r="CU56" s="112" t="str">
        <f t="shared" ca="1" si="74"/>
        <v>$B$4:$P$956</v>
      </c>
      <c r="CV56" s="102" t="str">
        <f>VLOOKUP($CS56,$CU$3:CV$8,2,FALSE)</f>
        <v>$I$156:$I$552</v>
      </c>
      <c r="CW56" s="102" t="str">
        <f>VLOOKUP($CS56,$CU$3:CW$8,3,FALSE)</f>
        <v>$I$553:$I$750</v>
      </c>
      <c r="CX56" s="102" t="e">
        <f>VLOOKUP($CS56,$CU$3:CX$8,4,FALSE)</f>
        <v>#N/A</v>
      </c>
      <c r="CY56" s="102" t="e">
        <f>VLOOKUP($CS56,$CU$3:CY$8,5,FALSE)</f>
        <v>#N/A</v>
      </c>
      <c r="CZ56" s="102" t="e">
        <f>VLOOKUP($CS56,$CU$3:CZ$8,6,FALSE)</f>
        <v>#N/A</v>
      </c>
      <c r="DA56" s="102" t="str">
        <f>VLOOKUP($CS56,$CU$3:DA$8,7,FALSE)</f>
        <v>$I$806:$I$813</v>
      </c>
      <c r="DB56" s="102" t="str">
        <f>VLOOKUP($CS56,$CU$3:DB$8,8,FALSE)</f>
        <v>$I$800:$I$805</v>
      </c>
      <c r="DC56" s="102" t="str">
        <f>VLOOKUP($CS56,$CU$3:DC$8,8,FALSE)</f>
        <v>$I$800:$I$805</v>
      </c>
      <c r="DD56" s="102" t="str">
        <f>VLOOKUP($CS56,$CU$3:DD$8,8,FALSE)</f>
        <v>$I$800:$I$805</v>
      </c>
      <c r="DE56" s="102" t="str">
        <f>VLOOKUP($CS56,$CU$3:DE$8,8,FALSE)</f>
        <v>$I$800:$I$805</v>
      </c>
      <c r="DF56" s="102" t="str">
        <f>VLOOKUP($CS56,$CU$3:DF$8,8,FALSE)</f>
        <v>$I$800:$I$805</v>
      </c>
      <c r="DG56" s="58">
        <f>COUNTIF($CV$10:CV56,"&lt;&gt;"&amp;"")</f>
        <v>47</v>
      </c>
      <c r="DI56" s="58" t="str">
        <f t="shared" si="75"/>
        <v/>
      </c>
      <c r="DJ56" s="58" t="e">
        <f t="shared" ca="1" si="55"/>
        <v>#N/A</v>
      </c>
    </row>
    <row r="57" spans="13:114" x14ac:dyDescent="0.25">
      <c r="M57" s="58">
        <f>Worksheet!W52</f>
        <v>0</v>
      </c>
      <c r="N57" s="58">
        <f t="shared" ca="1" si="8"/>
        <v>0</v>
      </c>
      <c r="O57" s="213" t="str">
        <f t="shared" ca="1" si="1"/>
        <v>*</v>
      </c>
      <c r="Q57" s="59" t="e">
        <f t="shared" ca="1" si="80"/>
        <v>#N/A</v>
      </c>
      <c r="R57" s="58" t="str">
        <f>IF(Worksheet!J52=$S$2,$S$2,IF(Worksheet!J52=$S$3,$S$3,$S$1))</f>
        <v>3458A</v>
      </c>
      <c r="S57" s="60" t="str">
        <f t="shared" ca="1" si="10"/>
        <v>*</v>
      </c>
      <c r="T57" s="55" t="e">
        <f t="shared" si="56"/>
        <v>#N/A</v>
      </c>
      <c r="U57" s="62">
        <f>IF(Worksheet!T52="%",ABS(Worksheet!AA52),ABS(Worksheet!V52))</f>
        <v>0</v>
      </c>
      <c r="V57" s="155">
        <f>IF(Worksheet!T52="%",Worksheet!AB52,Worksheet!T52)</f>
        <v>0</v>
      </c>
      <c r="W57" s="61" t="str">
        <f>IF(Worksheet!T52="%","",IF(Worksheet!AA52&lt;&gt;"",Worksheet!AA52,""))</f>
        <v/>
      </c>
      <c r="X57" s="61" t="str">
        <f>IF(Worksheet!T52="%","",IF(Worksheet!AB52&lt;&gt;"",Worksheet!AB52,""))</f>
        <v/>
      </c>
      <c r="Y57" s="63" t="str">
        <f t="shared" si="57"/>
        <v/>
      </c>
      <c r="Z57" s="63" t="str">
        <f t="shared" si="52"/>
        <v>0</v>
      </c>
      <c r="AA57" s="63" t="str">
        <f t="shared" si="58"/>
        <v>DC</v>
      </c>
      <c r="AB57" s="63" t="str">
        <f t="shared" si="53"/>
        <v>DC0</v>
      </c>
      <c r="AC57" s="63" t="str">
        <f>IF(Worksheet!I52&lt;&gt;"",Worksheet!I52,"")</f>
        <v/>
      </c>
      <c r="AD57" s="63" t="str">
        <f t="shared" si="54"/>
        <v/>
      </c>
      <c r="AE57" s="134" t="str">
        <f t="shared" si="59"/>
        <v>DC0</v>
      </c>
      <c r="AF57" s="135" t="e">
        <f>HLOOKUP(AE57,$AH$10:BA57,COUNTIF($AE$7:AE57,"&lt;&gt;"&amp;""),FALSE)</f>
        <v>#N/A</v>
      </c>
      <c r="AG57" s="71" t="e">
        <f t="shared" si="60"/>
        <v>#N/A</v>
      </c>
      <c r="AH57" s="102" t="e">
        <f ca="1">VLOOKUP($AG57,INDIRECT(CONCATENATE($CS57,"!",VLOOKUP($CS57,$AG$3:AH$8,AH$2,FALSE))),1,TRUE)</f>
        <v>#N/A</v>
      </c>
      <c r="AI57" s="102" t="e">
        <f ca="1">VLOOKUP($AG57,INDIRECT(CONCATENATE($CS57,"!",VLOOKUP($CS57,$AG$3:AI$8,AI$2,FALSE))),1,TRUE)</f>
        <v>#N/A</v>
      </c>
      <c r="AJ57" s="102" t="e">
        <f ca="1">VLOOKUP($AG57,INDIRECT(CONCATENATE($CS57,"!",VLOOKUP($CS57,$AG$3:AJ$8,AJ$2,FALSE))),1,TRUE)</f>
        <v>#N/A</v>
      </c>
      <c r="AK57" s="102" t="e">
        <f ca="1">VLOOKUP($AG57,INDIRECT(CONCATENATE($CS57,"!",VLOOKUP($CS57,$AG$3:AK$8,AK$2,FALSE))),1,TRUE)</f>
        <v>#N/A</v>
      </c>
      <c r="AL57" s="102" t="e">
        <f ca="1">VLOOKUP($AG57,INDIRECT(CONCATENATE($CS57,"!",VLOOKUP($CS57,$AG$3:AL$8,AL$2,FALSE))),1,TRUE)</f>
        <v>#N/A</v>
      </c>
      <c r="AM57" s="102" t="e">
        <f ca="1">VLOOKUP($AG57,INDIRECT(CONCATENATE($CS57,"!",VLOOKUP($CS57,$AG$3:AM$8,AM$2,FALSE))),1,TRUE)</f>
        <v>#N/A</v>
      </c>
      <c r="AN57" s="102" t="e">
        <f ca="1">VLOOKUP($AG57,INDIRECT(CONCATENATE($CS57,"!",VLOOKUP($CS57,$AG$3:AN$8,AN$2,FALSE))),1,TRUE)</f>
        <v>#N/A</v>
      </c>
      <c r="AO57" s="102" t="e">
        <f ca="1">VLOOKUP($AG57,INDIRECT(CONCATENATE($CS57,"!",VLOOKUP($CS57,$AG$3:AO$8,AO$2,FALSE))),1,TRUE)</f>
        <v>#N/A</v>
      </c>
      <c r="AP57" s="102" t="e">
        <f ca="1">VLOOKUP($AG57,INDIRECT(CONCATENATE($CS57,"!",VLOOKUP($CS57,$AG$3:AP$8,AP$2,FALSE))),1,TRUE)</f>
        <v>#N/A</v>
      </c>
      <c r="AQ57" s="102" t="e">
        <f ca="1">VLOOKUP($AG57,INDIRECT(CONCATENATE($CS57,"!",VLOOKUP($CS57,$AG$3:AQ$8,AQ$2,FALSE))),1,TRUE)</f>
        <v>#N/A</v>
      </c>
      <c r="AR57" s="102" t="e">
        <f ca="1">VLOOKUP($AG57,INDIRECT(CONCATENATE($CS57,"!",VLOOKUP($CS57,$AG$3:AR$8,AR$2,FALSE))),1,TRUE)</f>
        <v>#N/A</v>
      </c>
      <c r="AS57" s="102" t="e">
        <f ca="1">VLOOKUP($AG57,INDIRECT(CONCATENATE($CS57,"!",VLOOKUP($CS57,$AG$3:AS$8,AS$2,FALSE))),1,TRUE)</f>
        <v>#N/A</v>
      </c>
      <c r="AT57" s="102" t="e">
        <f ca="1">VLOOKUP($AG57,INDIRECT(CONCATENATE($CS57,"!",VLOOKUP($CS57,$AG$3:AT$8,AT$2,FALSE))),1,TRUE)</f>
        <v>#N/A</v>
      </c>
      <c r="AU57" s="102" t="e">
        <f ca="1">VLOOKUP($AG57,INDIRECT(CONCATENATE($CS57,"!",VLOOKUP($CS57,$AG$3:AU$8,AU$2,FALSE))),1,TRUE)</f>
        <v>#N/A</v>
      </c>
      <c r="AV57" s="102" t="e">
        <f ca="1">VLOOKUP($AG57,INDIRECT(CONCATENATE($CS57,"!",VLOOKUP($CS57,$AG$3:AV$8,AV$2,FALSE))),1,TRUE)</f>
        <v>#N/A</v>
      </c>
      <c r="AW57" s="102" t="e">
        <f ca="1">VLOOKUP($AG57,INDIRECT(CONCATENATE($CS57,"!",VLOOKUP($CS57,$AG$3:AW$8,AW$2,FALSE))),1,TRUE)</f>
        <v>#N/A</v>
      </c>
      <c r="AX57" s="102" t="e">
        <f ca="1">VLOOKUP($AG57,INDIRECT(CONCATENATE($CS57,"!",VLOOKUP($CS57,$AG$3:AX$8,AX$2,FALSE))),1,TRUE)</f>
        <v>#N/A</v>
      </c>
      <c r="AY57" s="102" t="e">
        <f ca="1">VLOOKUP($AG57,INDIRECT(CONCATENATE($CS57,"!",VLOOKUP($CS57,$AG$3:AY$8,AY$2,FALSE))),1,TRUE)</f>
        <v>#N/A</v>
      </c>
      <c r="AZ57" s="102" t="e">
        <f ca="1">VLOOKUP($AG57,INDIRECT(CONCATENATE($CS57,"!",VLOOKUP($CS57,$AG$3:AZ$8,AZ$2,FALSE))),1,TRUE)</f>
        <v>#N/A</v>
      </c>
      <c r="BA57" s="102"/>
      <c r="BB57" s="66">
        <f t="shared" si="76"/>
        <v>1</v>
      </c>
      <c r="BC57" s="59">
        <f t="shared" si="76"/>
        <v>1</v>
      </c>
      <c r="BD57" s="59">
        <f t="shared" si="77"/>
        <v>1</v>
      </c>
      <c r="BE57" s="59">
        <f t="shared" si="77"/>
        <v>1</v>
      </c>
      <c r="BF57" s="59">
        <f t="shared" si="18"/>
        <v>1</v>
      </c>
      <c r="BG57" s="59">
        <f t="shared" si="19"/>
        <v>1</v>
      </c>
      <c r="BH57" s="59">
        <f t="shared" si="20"/>
        <v>1</v>
      </c>
      <c r="BI57" s="59">
        <f t="shared" si="78"/>
        <v>1</v>
      </c>
      <c r="BJ57" s="59">
        <f t="shared" si="78"/>
        <v>1</v>
      </c>
      <c r="BK57" s="59">
        <f t="shared" si="78"/>
        <v>1</v>
      </c>
      <c r="BL57" s="59">
        <f t="shared" si="78"/>
        <v>1</v>
      </c>
      <c r="BM57" s="59">
        <f t="shared" si="78"/>
        <v>1</v>
      </c>
      <c r="BN57" s="59">
        <f t="shared" si="78"/>
        <v>1</v>
      </c>
      <c r="BO57" s="59">
        <f t="shared" si="79"/>
        <v>1</v>
      </c>
      <c r="BP57" s="59">
        <f t="shared" si="79"/>
        <v>1</v>
      </c>
      <c r="BQ57" s="59">
        <f t="shared" si="79"/>
        <v>1</v>
      </c>
      <c r="BR57" s="59">
        <f t="shared" si="79"/>
        <v>1</v>
      </c>
      <c r="BS57" s="59">
        <f t="shared" si="51"/>
        <v>1</v>
      </c>
      <c r="BT57" s="59">
        <f t="shared" si="51"/>
        <v>1</v>
      </c>
      <c r="BV57" s="67" t="e">
        <f>HLOOKUP(AE57,$BB$10:BU57,COUNTIF($AE$7:AE57,"&lt;&gt;"&amp;""),FALSE)</f>
        <v>#N/A</v>
      </c>
      <c r="BW57" s="59">
        <f t="shared" si="22"/>
        <v>1</v>
      </c>
      <c r="BX57" s="67" t="str">
        <f t="shared" si="38"/>
        <v/>
      </c>
      <c r="BY57" s="136" t="str">
        <f ca="1">IF(OR(AE57=$BC$10,AE57=$BE$10,AE57=$BL$10,AE57=$BM$10,AE57=$BN$10),VLOOKUP(BX57,INDIRECT(CONCATENATE(CS57,"!",HLOOKUP(AE57,$CV$10:CZ57,DG57,FALSE))),1,TRUE),"")</f>
        <v/>
      </c>
      <c r="BZ57" s="102" t="e">
        <f t="shared" ca="1" si="61"/>
        <v>#N/A</v>
      </c>
      <c r="CA57" s="102" t="e">
        <f t="shared" ca="1" si="62"/>
        <v>#N/A</v>
      </c>
      <c r="CB57" s="102" t="e">
        <f t="shared" ca="1" si="63"/>
        <v>#N/A</v>
      </c>
      <c r="CC57" s="102" t="e">
        <f t="shared" ca="1" si="64"/>
        <v>#N/A</v>
      </c>
      <c r="CD57" s="102" t="e">
        <f t="shared" ca="1" si="65"/>
        <v>#VALUE!</v>
      </c>
      <c r="CE57" s="68">
        <f>Worksheet!L52</f>
        <v>0</v>
      </c>
      <c r="CF57" s="68">
        <f>Worksheet!M52</f>
        <v>0</v>
      </c>
      <c r="CG57" s="68">
        <f>Worksheet!N52</f>
        <v>0</v>
      </c>
      <c r="CH57" s="68">
        <f>Worksheet!O52</f>
        <v>0</v>
      </c>
      <c r="CI57" s="68">
        <f>Worksheet!P52</f>
        <v>0</v>
      </c>
      <c r="CJ57" s="154" t="e">
        <f t="shared" ca="1" si="66"/>
        <v>#VALUE!</v>
      </c>
      <c r="CK57" s="154" t="e">
        <f t="shared" ca="1" si="67"/>
        <v>#VALUE!</v>
      </c>
      <c r="CL57" s="154" t="e">
        <f t="shared" ca="1" si="68"/>
        <v>#VALUE!</v>
      </c>
      <c r="CM57" s="154" t="e">
        <f t="shared" ca="1" si="69"/>
        <v>#VALUE!</v>
      </c>
      <c r="CN57" s="154" t="e">
        <f t="shared" ca="1" si="70"/>
        <v>#VALUE!</v>
      </c>
      <c r="CO57" s="131" t="e">
        <f t="shared" ca="1" si="71"/>
        <v>#N/A</v>
      </c>
      <c r="CP57" s="103">
        <f>Worksheet!R52</f>
        <v>0</v>
      </c>
      <c r="CQ57" s="58" t="str">
        <f t="shared" si="72"/>
        <v>1</v>
      </c>
      <c r="CR57" s="133" t="e">
        <f t="shared" si="73"/>
        <v>#N/A</v>
      </c>
      <c r="CS57" s="58" t="str">
        <f t="shared" si="36"/>
        <v>Standard2</v>
      </c>
      <c r="CU57" s="112" t="str">
        <f t="shared" ca="1" si="74"/>
        <v>$B$4:$P$956</v>
      </c>
      <c r="CV57" s="102" t="str">
        <f>VLOOKUP($CS57,$CU$3:CV$8,2,FALSE)</f>
        <v>$I$156:$I$552</v>
      </c>
      <c r="CW57" s="102" t="str">
        <f>VLOOKUP($CS57,$CU$3:CW$8,3,FALSE)</f>
        <v>$I$553:$I$750</v>
      </c>
      <c r="CX57" s="102" t="e">
        <f>VLOOKUP($CS57,$CU$3:CX$8,4,FALSE)</f>
        <v>#N/A</v>
      </c>
      <c r="CY57" s="102" t="e">
        <f>VLOOKUP($CS57,$CU$3:CY$8,5,FALSE)</f>
        <v>#N/A</v>
      </c>
      <c r="CZ57" s="102" t="e">
        <f>VLOOKUP($CS57,$CU$3:CZ$8,6,FALSE)</f>
        <v>#N/A</v>
      </c>
      <c r="DA57" s="102" t="str">
        <f>VLOOKUP($CS57,$CU$3:DA$8,7,FALSE)</f>
        <v>$I$806:$I$813</v>
      </c>
      <c r="DB57" s="102" t="str">
        <f>VLOOKUP($CS57,$CU$3:DB$8,8,FALSE)</f>
        <v>$I$800:$I$805</v>
      </c>
      <c r="DC57" s="102" t="str">
        <f>VLOOKUP($CS57,$CU$3:DC$8,8,FALSE)</f>
        <v>$I$800:$I$805</v>
      </c>
      <c r="DD57" s="102" t="str">
        <f>VLOOKUP($CS57,$CU$3:DD$8,8,FALSE)</f>
        <v>$I$800:$I$805</v>
      </c>
      <c r="DE57" s="102" t="str">
        <f>VLOOKUP($CS57,$CU$3:DE$8,8,FALSE)</f>
        <v>$I$800:$I$805</v>
      </c>
      <c r="DF57" s="102" t="str">
        <f>VLOOKUP($CS57,$CU$3:DF$8,8,FALSE)</f>
        <v>$I$800:$I$805</v>
      </c>
      <c r="DG57" s="58">
        <f>COUNTIF($CV$10:CV57,"&lt;&gt;"&amp;"")</f>
        <v>48</v>
      </c>
      <c r="DI57" s="58" t="str">
        <f t="shared" si="75"/>
        <v/>
      </c>
      <c r="DJ57" s="58" t="e">
        <f t="shared" ca="1" si="55"/>
        <v>#N/A</v>
      </c>
    </row>
    <row r="58" spans="13:114" x14ac:dyDescent="0.25">
      <c r="M58" s="58">
        <f>Worksheet!W53</f>
        <v>0</v>
      </c>
      <c r="N58" s="58">
        <f t="shared" ca="1" si="8"/>
        <v>0</v>
      </c>
      <c r="O58" s="213" t="str">
        <f t="shared" ca="1" si="1"/>
        <v>*</v>
      </c>
      <c r="Q58" s="59" t="e">
        <f t="shared" ca="1" si="80"/>
        <v>#N/A</v>
      </c>
      <c r="R58" s="58" t="str">
        <f>IF(Worksheet!J53=$S$2,$S$2,IF(Worksheet!J53=$S$3,$S$3,$S$1))</f>
        <v>3458A</v>
      </c>
      <c r="S58" s="60" t="str">
        <f t="shared" ca="1" si="10"/>
        <v>*</v>
      </c>
      <c r="T58" s="55" t="e">
        <f t="shared" si="56"/>
        <v>#N/A</v>
      </c>
      <c r="U58" s="62">
        <f>IF(Worksheet!T53="%",ABS(Worksheet!AA53),ABS(Worksheet!V53))</f>
        <v>0</v>
      </c>
      <c r="V58" s="155">
        <f>IF(Worksheet!T53="%",Worksheet!AB53,Worksheet!T53)</f>
        <v>0</v>
      </c>
      <c r="W58" s="61" t="str">
        <f>IF(Worksheet!T53="%","",IF(Worksheet!AA53&lt;&gt;"",Worksheet!AA53,""))</f>
        <v/>
      </c>
      <c r="X58" s="61" t="str">
        <f>IF(Worksheet!T53="%","",IF(Worksheet!AB53&lt;&gt;"",Worksheet!AB53,""))</f>
        <v/>
      </c>
      <c r="Y58" s="63" t="str">
        <f t="shared" si="57"/>
        <v/>
      </c>
      <c r="Z58" s="63" t="str">
        <f t="shared" si="52"/>
        <v>0</v>
      </c>
      <c r="AA58" s="63" t="str">
        <f t="shared" si="58"/>
        <v>DC</v>
      </c>
      <c r="AB58" s="63" t="str">
        <f t="shared" si="53"/>
        <v>DC0</v>
      </c>
      <c r="AC58" s="63" t="str">
        <f>IF(Worksheet!I53&lt;&gt;"",Worksheet!I53,"")</f>
        <v/>
      </c>
      <c r="AD58" s="63" t="str">
        <f t="shared" si="54"/>
        <v/>
      </c>
      <c r="AE58" s="134" t="str">
        <f t="shared" si="59"/>
        <v>DC0</v>
      </c>
      <c r="AF58" s="135" t="e">
        <f>HLOOKUP(AE58,$AH$10:BA58,COUNTIF($AE$7:AE58,"&lt;&gt;"&amp;""),FALSE)</f>
        <v>#N/A</v>
      </c>
      <c r="AG58" s="71" t="e">
        <f t="shared" si="60"/>
        <v>#N/A</v>
      </c>
      <c r="AH58" s="102" t="e">
        <f ca="1">VLOOKUP($AG58,INDIRECT(CONCATENATE($CS58,"!",VLOOKUP($CS58,$AG$3:AH$8,AH$2,FALSE))),1,TRUE)</f>
        <v>#N/A</v>
      </c>
      <c r="AI58" s="102" t="e">
        <f ca="1">VLOOKUP($AG58,INDIRECT(CONCATENATE($CS58,"!",VLOOKUP($CS58,$AG$3:AI$8,AI$2,FALSE))),1,TRUE)</f>
        <v>#N/A</v>
      </c>
      <c r="AJ58" s="102" t="e">
        <f ca="1">VLOOKUP($AG58,INDIRECT(CONCATENATE($CS58,"!",VLOOKUP($CS58,$AG$3:AJ$8,AJ$2,FALSE))),1,TRUE)</f>
        <v>#N/A</v>
      </c>
      <c r="AK58" s="102" t="e">
        <f ca="1">VLOOKUP($AG58,INDIRECT(CONCATENATE($CS58,"!",VLOOKUP($CS58,$AG$3:AK$8,AK$2,FALSE))),1,TRUE)</f>
        <v>#N/A</v>
      </c>
      <c r="AL58" s="102" t="e">
        <f ca="1">VLOOKUP($AG58,INDIRECT(CONCATENATE($CS58,"!",VLOOKUP($CS58,$AG$3:AL$8,AL$2,FALSE))),1,TRUE)</f>
        <v>#N/A</v>
      </c>
      <c r="AM58" s="102" t="e">
        <f ca="1">VLOOKUP($AG58,INDIRECT(CONCATENATE($CS58,"!",VLOOKUP($CS58,$AG$3:AM$8,AM$2,FALSE))),1,TRUE)</f>
        <v>#N/A</v>
      </c>
      <c r="AN58" s="102" t="e">
        <f ca="1">VLOOKUP($AG58,INDIRECT(CONCATENATE($CS58,"!",VLOOKUP($CS58,$AG$3:AN$8,AN$2,FALSE))),1,TRUE)</f>
        <v>#N/A</v>
      </c>
      <c r="AO58" s="102" t="e">
        <f ca="1">VLOOKUP($AG58,INDIRECT(CONCATENATE($CS58,"!",VLOOKUP($CS58,$AG$3:AO$8,AO$2,FALSE))),1,TRUE)</f>
        <v>#N/A</v>
      </c>
      <c r="AP58" s="102" t="e">
        <f ca="1">VLOOKUP($AG58,INDIRECT(CONCATENATE($CS58,"!",VLOOKUP($CS58,$AG$3:AP$8,AP$2,FALSE))),1,TRUE)</f>
        <v>#N/A</v>
      </c>
      <c r="AQ58" s="102" t="e">
        <f ca="1">VLOOKUP($AG58,INDIRECT(CONCATENATE($CS58,"!",VLOOKUP($CS58,$AG$3:AQ$8,AQ$2,FALSE))),1,TRUE)</f>
        <v>#N/A</v>
      </c>
      <c r="AR58" s="102" t="e">
        <f ca="1">VLOOKUP($AG58,INDIRECT(CONCATENATE($CS58,"!",VLOOKUP($CS58,$AG$3:AR$8,AR$2,FALSE))),1,TRUE)</f>
        <v>#N/A</v>
      </c>
      <c r="AS58" s="102" t="e">
        <f ca="1">VLOOKUP($AG58,INDIRECT(CONCATENATE($CS58,"!",VLOOKUP($CS58,$AG$3:AS$8,AS$2,FALSE))),1,TRUE)</f>
        <v>#N/A</v>
      </c>
      <c r="AT58" s="102" t="e">
        <f ca="1">VLOOKUP($AG58,INDIRECT(CONCATENATE($CS58,"!",VLOOKUP($CS58,$AG$3:AT$8,AT$2,FALSE))),1,TRUE)</f>
        <v>#N/A</v>
      </c>
      <c r="AU58" s="102" t="e">
        <f ca="1">VLOOKUP($AG58,INDIRECT(CONCATENATE($CS58,"!",VLOOKUP($CS58,$AG$3:AU$8,AU$2,FALSE))),1,TRUE)</f>
        <v>#N/A</v>
      </c>
      <c r="AV58" s="102" t="e">
        <f ca="1">VLOOKUP($AG58,INDIRECT(CONCATENATE($CS58,"!",VLOOKUP($CS58,$AG$3:AV$8,AV$2,FALSE))),1,TRUE)</f>
        <v>#N/A</v>
      </c>
      <c r="AW58" s="102" t="e">
        <f ca="1">VLOOKUP($AG58,INDIRECT(CONCATENATE($CS58,"!",VLOOKUP($CS58,$AG$3:AW$8,AW$2,FALSE))),1,TRUE)</f>
        <v>#N/A</v>
      </c>
      <c r="AX58" s="102" t="e">
        <f ca="1">VLOOKUP($AG58,INDIRECT(CONCATENATE($CS58,"!",VLOOKUP($CS58,$AG$3:AX$8,AX$2,FALSE))),1,TRUE)</f>
        <v>#N/A</v>
      </c>
      <c r="AY58" s="102" t="e">
        <f ca="1">VLOOKUP($AG58,INDIRECT(CONCATENATE($CS58,"!",VLOOKUP($CS58,$AG$3:AY$8,AY$2,FALSE))),1,TRUE)</f>
        <v>#N/A</v>
      </c>
      <c r="AZ58" s="102" t="e">
        <f ca="1">VLOOKUP($AG58,INDIRECT(CONCATENATE($CS58,"!",VLOOKUP($CS58,$AG$3:AZ$8,AZ$2,FALSE))),1,TRUE)</f>
        <v>#N/A</v>
      </c>
      <c r="BA58" s="102"/>
      <c r="BB58" s="66">
        <f t="shared" si="76"/>
        <v>1</v>
      </c>
      <c r="BC58" s="59">
        <f t="shared" si="76"/>
        <v>1</v>
      </c>
      <c r="BD58" s="59">
        <f t="shared" si="77"/>
        <v>1</v>
      </c>
      <c r="BE58" s="59">
        <f t="shared" si="77"/>
        <v>1</v>
      </c>
      <c r="BF58" s="59">
        <f t="shared" si="18"/>
        <v>1</v>
      </c>
      <c r="BG58" s="59">
        <f t="shared" si="19"/>
        <v>1</v>
      </c>
      <c r="BH58" s="59">
        <f t="shared" si="20"/>
        <v>1</v>
      </c>
      <c r="BI58" s="59">
        <f t="shared" si="78"/>
        <v>1</v>
      </c>
      <c r="BJ58" s="59">
        <f t="shared" si="78"/>
        <v>1</v>
      </c>
      <c r="BK58" s="59">
        <f t="shared" si="78"/>
        <v>1</v>
      </c>
      <c r="BL58" s="59">
        <f t="shared" si="78"/>
        <v>1</v>
      </c>
      <c r="BM58" s="59">
        <f t="shared" si="78"/>
        <v>1</v>
      </c>
      <c r="BN58" s="59">
        <f t="shared" si="78"/>
        <v>1</v>
      </c>
      <c r="BO58" s="59">
        <f t="shared" si="79"/>
        <v>1</v>
      </c>
      <c r="BP58" s="59">
        <f t="shared" si="79"/>
        <v>1</v>
      </c>
      <c r="BQ58" s="59">
        <f t="shared" si="79"/>
        <v>1</v>
      </c>
      <c r="BR58" s="59">
        <f t="shared" si="79"/>
        <v>1</v>
      </c>
      <c r="BS58" s="59">
        <f t="shared" si="51"/>
        <v>1</v>
      </c>
      <c r="BT58" s="59">
        <f t="shared" si="51"/>
        <v>1</v>
      </c>
      <c r="BV58" s="67" t="e">
        <f>HLOOKUP(AE58,$BB$10:BU58,COUNTIF($AE$7:AE58,"&lt;&gt;"&amp;""),FALSE)</f>
        <v>#N/A</v>
      </c>
      <c r="BW58" s="59">
        <f t="shared" si="22"/>
        <v>1</v>
      </c>
      <c r="BX58" s="67" t="str">
        <f t="shared" si="38"/>
        <v/>
      </c>
      <c r="BY58" s="136" t="str">
        <f ca="1">IF(OR(AE58=$BC$10,AE58=$BE$10,AE58=$BL$10,AE58=$BM$10,AE58=$BN$10),VLOOKUP(BX58,INDIRECT(CONCATENATE(CS58,"!",HLOOKUP(AE58,$CV$10:CZ58,DG58,FALSE))),1,TRUE),"")</f>
        <v/>
      </c>
      <c r="BZ58" s="102" t="e">
        <f t="shared" ca="1" si="61"/>
        <v>#N/A</v>
      </c>
      <c r="CA58" s="102" t="e">
        <f t="shared" ca="1" si="62"/>
        <v>#N/A</v>
      </c>
      <c r="CB58" s="102" t="e">
        <f t="shared" ca="1" si="63"/>
        <v>#N/A</v>
      </c>
      <c r="CC58" s="102" t="e">
        <f t="shared" ca="1" si="64"/>
        <v>#N/A</v>
      </c>
      <c r="CD58" s="102" t="e">
        <f t="shared" ca="1" si="65"/>
        <v>#VALUE!</v>
      </c>
      <c r="CE58" s="68">
        <f>Worksheet!L53</f>
        <v>0</v>
      </c>
      <c r="CF58" s="68">
        <f>Worksheet!M53</f>
        <v>0</v>
      </c>
      <c r="CG58" s="68">
        <f>Worksheet!N53</f>
        <v>0</v>
      </c>
      <c r="CH58" s="68">
        <f>Worksheet!O53</f>
        <v>0</v>
      </c>
      <c r="CI58" s="68">
        <f>Worksheet!P53</f>
        <v>0</v>
      </c>
      <c r="CJ58" s="154" t="e">
        <f t="shared" ca="1" si="66"/>
        <v>#VALUE!</v>
      </c>
      <c r="CK58" s="154" t="e">
        <f t="shared" ca="1" si="67"/>
        <v>#VALUE!</v>
      </c>
      <c r="CL58" s="154" t="e">
        <f t="shared" ca="1" si="68"/>
        <v>#VALUE!</v>
      </c>
      <c r="CM58" s="154" t="e">
        <f t="shared" ca="1" si="69"/>
        <v>#VALUE!</v>
      </c>
      <c r="CN58" s="154" t="e">
        <f t="shared" ca="1" si="70"/>
        <v>#VALUE!</v>
      </c>
      <c r="CO58" s="131" t="e">
        <f t="shared" ca="1" si="71"/>
        <v>#N/A</v>
      </c>
      <c r="CP58" s="103">
        <f>Worksheet!R53</f>
        <v>0</v>
      </c>
      <c r="CQ58" s="58" t="str">
        <f t="shared" si="72"/>
        <v>1</v>
      </c>
      <c r="CR58" s="133" t="e">
        <f t="shared" si="73"/>
        <v>#N/A</v>
      </c>
      <c r="CS58" s="58" t="str">
        <f t="shared" si="36"/>
        <v>Standard2</v>
      </c>
      <c r="CU58" s="112" t="str">
        <f t="shared" ca="1" si="74"/>
        <v>$B$4:$P$956</v>
      </c>
      <c r="CV58" s="102" t="str">
        <f>VLOOKUP($CS58,$CU$3:CV$8,2,FALSE)</f>
        <v>$I$156:$I$552</v>
      </c>
      <c r="CW58" s="102" t="str">
        <f>VLOOKUP($CS58,$CU$3:CW$8,3,FALSE)</f>
        <v>$I$553:$I$750</v>
      </c>
      <c r="CX58" s="102" t="e">
        <f>VLOOKUP($CS58,$CU$3:CX$8,4,FALSE)</f>
        <v>#N/A</v>
      </c>
      <c r="CY58" s="102" t="e">
        <f>VLOOKUP($CS58,$CU$3:CY$8,5,FALSE)</f>
        <v>#N/A</v>
      </c>
      <c r="CZ58" s="102" t="e">
        <f>VLOOKUP($CS58,$CU$3:CZ$8,6,FALSE)</f>
        <v>#N/A</v>
      </c>
      <c r="DA58" s="102" t="str">
        <f>VLOOKUP($CS58,$CU$3:DA$8,7,FALSE)</f>
        <v>$I$806:$I$813</v>
      </c>
      <c r="DB58" s="102" t="str">
        <f>VLOOKUP($CS58,$CU$3:DB$8,8,FALSE)</f>
        <v>$I$800:$I$805</v>
      </c>
      <c r="DC58" s="102" t="str">
        <f>VLOOKUP($CS58,$CU$3:DC$8,8,FALSE)</f>
        <v>$I$800:$I$805</v>
      </c>
      <c r="DD58" s="102" t="str">
        <f>VLOOKUP($CS58,$CU$3:DD$8,8,FALSE)</f>
        <v>$I$800:$I$805</v>
      </c>
      <c r="DE58" s="102" t="str">
        <f>VLOOKUP($CS58,$CU$3:DE$8,8,FALSE)</f>
        <v>$I$800:$I$805</v>
      </c>
      <c r="DF58" s="102" t="str">
        <f>VLOOKUP($CS58,$CU$3:DF$8,8,FALSE)</f>
        <v>$I$800:$I$805</v>
      </c>
      <c r="DG58" s="58">
        <f>COUNTIF($CV$10:CV58,"&lt;&gt;"&amp;"")</f>
        <v>49</v>
      </c>
      <c r="DI58" s="58" t="str">
        <f t="shared" si="75"/>
        <v/>
      </c>
      <c r="DJ58" s="58" t="e">
        <f t="shared" ca="1" si="55"/>
        <v>#N/A</v>
      </c>
    </row>
    <row r="59" spans="13:114" x14ac:dyDescent="0.25">
      <c r="M59" s="58">
        <f>Worksheet!W54</f>
        <v>0</v>
      </c>
      <c r="N59" s="58">
        <f t="shared" ca="1" si="8"/>
        <v>0</v>
      </c>
      <c r="O59" s="213" t="str">
        <f t="shared" ca="1" si="1"/>
        <v>*</v>
      </c>
      <c r="Q59" s="59" t="e">
        <f t="shared" ca="1" si="80"/>
        <v>#N/A</v>
      </c>
      <c r="R59" s="58" t="str">
        <f>IF(Worksheet!J54=$S$2,$S$2,IF(Worksheet!J54=$S$3,$S$3,$S$1))</f>
        <v>3458A</v>
      </c>
      <c r="S59" s="60" t="str">
        <f t="shared" ca="1" si="10"/>
        <v>*</v>
      </c>
      <c r="T59" s="55" t="e">
        <f t="shared" si="56"/>
        <v>#N/A</v>
      </c>
      <c r="U59" s="62">
        <f>IF(Worksheet!T54="%",ABS(Worksheet!AA54),ABS(Worksheet!V54))</f>
        <v>0</v>
      </c>
      <c r="V59" s="155">
        <f>IF(Worksheet!T54="%",Worksheet!AB54,Worksheet!T54)</f>
        <v>0</v>
      </c>
      <c r="W59" s="61" t="str">
        <f>IF(Worksheet!T54="%","",IF(Worksheet!AA54&lt;&gt;"",Worksheet!AA54,""))</f>
        <v/>
      </c>
      <c r="X59" s="61" t="str">
        <f>IF(Worksheet!T54="%","",IF(Worksheet!AB54&lt;&gt;"",Worksheet!AB54,""))</f>
        <v/>
      </c>
      <c r="Y59" s="63" t="str">
        <f t="shared" si="57"/>
        <v/>
      </c>
      <c r="Z59" s="63" t="str">
        <f t="shared" si="52"/>
        <v>0</v>
      </c>
      <c r="AA59" s="63" t="str">
        <f t="shared" si="58"/>
        <v>DC</v>
      </c>
      <c r="AB59" s="63" t="str">
        <f t="shared" si="53"/>
        <v>DC0</v>
      </c>
      <c r="AC59" s="63" t="str">
        <f>IF(Worksheet!I54&lt;&gt;"",Worksheet!I54,"")</f>
        <v/>
      </c>
      <c r="AD59" s="63" t="str">
        <f t="shared" si="54"/>
        <v/>
      </c>
      <c r="AE59" s="134" t="str">
        <f t="shared" si="59"/>
        <v>DC0</v>
      </c>
      <c r="AF59" s="135" t="e">
        <f>HLOOKUP(AE59,$AH$10:BA59,COUNTIF($AE$7:AE59,"&lt;&gt;"&amp;""),FALSE)</f>
        <v>#N/A</v>
      </c>
      <c r="AG59" s="71" t="e">
        <f t="shared" si="60"/>
        <v>#N/A</v>
      </c>
      <c r="AH59" s="102" t="e">
        <f ca="1">VLOOKUP($AG59,INDIRECT(CONCATENATE($CS59,"!",VLOOKUP($CS59,$AG$3:AH$8,AH$2,FALSE))),1,TRUE)</f>
        <v>#N/A</v>
      </c>
      <c r="AI59" s="102" t="e">
        <f ca="1">VLOOKUP($AG59,INDIRECT(CONCATENATE($CS59,"!",VLOOKUP($CS59,$AG$3:AI$8,AI$2,FALSE))),1,TRUE)</f>
        <v>#N/A</v>
      </c>
      <c r="AJ59" s="102" t="e">
        <f ca="1">VLOOKUP($AG59,INDIRECT(CONCATENATE($CS59,"!",VLOOKUP($CS59,$AG$3:AJ$8,AJ$2,FALSE))),1,TRUE)</f>
        <v>#N/A</v>
      </c>
      <c r="AK59" s="102" t="e">
        <f ca="1">VLOOKUP($AG59,INDIRECT(CONCATENATE($CS59,"!",VLOOKUP($CS59,$AG$3:AK$8,AK$2,FALSE))),1,TRUE)</f>
        <v>#N/A</v>
      </c>
      <c r="AL59" s="102" t="e">
        <f ca="1">VLOOKUP($AG59,INDIRECT(CONCATENATE($CS59,"!",VLOOKUP($CS59,$AG$3:AL$8,AL$2,FALSE))),1,TRUE)</f>
        <v>#N/A</v>
      </c>
      <c r="AM59" s="102" t="e">
        <f ca="1">VLOOKUP($AG59,INDIRECT(CONCATENATE($CS59,"!",VLOOKUP($CS59,$AG$3:AM$8,AM$2,FALSE))),1,TRUE)</f>
        <v>#N/A</v>
      </c>
      <c r="AN59" s="102" t="e">
        <f ca="1">VLOOKUP($AG59,INDIRECT(CONCATENATE($CS59,"!",VLOOKUP($CS59,$AG$3:AN$8,AN$2,FALSE))),1,TRUE)</f>
        <v>#N/A</v>
      </c>
      <c r="AO59" s="102" t="e">
        <f ca="1">VLOOKUP($AG59,INDIRECT(CONCATENATE($CS59,"!",VLOOKUP($CS59,$AG$3:AO$8,AO$2,FALSE))),1,TRUE)</f>
        <v>#N/A</v>
      </c>
      <c r="AP59" s="102" t="e">
        <f ca="1">VLOOKUP($AG59,INDIRECT(CONCATENATE($CS59,"!",VLOOKUP($CS59,$AG$3:AP$8,AP$2,FALSE))),1,TRUE)</f>
        <v>#N/A</v>
      </c>
      <c r="AQ59" s="102" t="e">
        <f ca="1">VLOOKUP($AG59,INDIRECT(CONCATENATE($CS59,"!",VLOOKUP($CS59,$AG$3:AQ$8,AQ$2,FALSE))),1,TRUE)</f>
        <v>#N/A</v>
      </c>
      <c r="AR59" s="102" t="e">
        <f ca="1">VLOOKUP($AG59,INDIRECT(CONCATENATE($CS59,"!",VLOOKUP($CS59,$AG$3:AR$8,AR$2,FALSE))),1,TRUE)</f>
        <v>#N/A</v>
      </c>
      <c r="AS59" s="102" t="e">
        <f ca="1">VLOOKUP($AG59,INDIRECT(CONCATENATE($CS59,"!",VLOOKUP($CS59,$AG$3:AS$8,AS$2,FALSE))),1,TRUE)</f>
        <v>#N/A</v>
      </c>
      <c r="AT59" s="102" t="e">
        <f ca="1">VLOOKUP($AG59,INDIRECT(CONCATENATE($CS59,"!",VLOOKUP($CS59,$AG$3:AT$8,AT$2,FALSE))),1,TRUE)</f>
        <v>#N/A</v>
      </c>
      <c r="AU59" s="102" t="e">
        <f ca="1">VLOOKUP($AG59,INDIRECT(CONCATENATE($CS59,"!",VLOOKUP($CS59,$AG$3:AU$8,AU$2,FALSE))),1,TRUE)</f>
        <v>#N/A</v>
      </c>
      <c r="AV59" s="102" t="e">
        <f ca="1">VLOOKUP($AG59,INDIRECT(CONCATENATE($CS59,"!",VLOOKUP($CS59,$AG$3:AV$8,AV$2,FALSE))),1,TRUE)</f>
        <v>#N/A</v>
      </c>
      <c r="AW59" s="102" t="e">
        <f ca="1">VLOOKUP($AG59,INDIRECT(CONCATENATE($CS59,"!",VLOOKUP($CS59,$AG$3:AW$8,AW$2,FALSE))),1,TRUE)</f>
        <v>#N/A</v>
      </c>
      <c r="AX59" s="102" t="e">
        <f ca="1">VLOOKUP($AG59,INDIRECT(CONCATENATE($CS59,"!",VLOOKUP($CS59,$AG$3:AX$8,AX$2,FALSE))),1,TRUE)</f>
        <v>#N/A</v>
      </c>
      <c r="AY59" s="102" t="e">
        <f ca="1">VLOOKUP($AG59,INDIRECT(CONCATENATE($CS59,"!",VLOOKUP($CS59,$AG$3:AY$8,AY$2,FALSE))),1,TRUE)</f>
        <v>#N/A</v>
      </c>
      <c r="AZ59" s="102" t="e">
        <f ca="1">VLOOKUP($AG59,INDIRECT(CONCATENATE($CS59,"!",VLOOKUP($CS59,$AG$3:AZ$8,AZ$2,FALSE))),1,TRUE)</f>
        <v>#N/A</v>
      </c>
      <c r="BA59" s="102"/>
      <c r="BB59" s="66">
        <f t="shared" si="76"/>
        <v>1</v>
      </c>
      <c r="BC59" s="59">
        <f t="shared" si="76"/>
        <v>1</v>
      </c>
      <c r="BD59" s="59">
        <f t="shared" si="77"/>
        <v>1</v>
      </c>
      <c r="BE59" s="59">
        <f t="shared" si="77"/>
        <v>1</v>
      </c>
      <c r="BF59" s="59">
        <f t="shared" si="18"/>
        <v>1</v>
      </c>
      <c r="BG59" s="59">
        <f t="shared" si="19"/>
        <v>1</v>
      </c>
      <c r="BH59" s="59">
        <f t="shared" si="20"/>
        <v>1</v>
      </c>
      <c r="BI59" s="59">
        <f t="shared" si="78"/>
        <v>1</v>
      </c>
      <c r="BJ59" s="59">
        <f t="shared" si="78"/>
        <v>1</v>
      </c>
      <c r="BK59" s="59">
        <f t="shared" si="78"/>
        <v>1</v>
      </c>
      <c r="BL59" s="59">
        <f t="shared" si="78"/>
        <v>1</v>
      </c>
      <c r="BM59" s="59">
        <f t="shared" si="78"/>
        <v>1</v>
      </c>
      <c r="BN59" s="59">
        <f t="shared" si="78"/>
        <v>1</v>
      </c>
      <c r="BO59" s="59">
        <f t="shared" si="79"/>
        <v>1</v>
      </c>
      <c r="BP59" s="59">
        <f t="shared" si="79"/>
        <v>1</v>
      </c>
      <c r="BQ59" s="59">
        <f t="shared" si="79"/>
        <v>1</v>
      </c>
      <c r="BR59" s="59">
        <f t="shared" si="79"/>
        <v>1</v>
      </c>
      <c r="BS59" s="59">
        <f t="shared" si="51"/>
        <v>1</v>
      </c>
      <c r="BT59" s="59">
        <f t="shared" si="51"/>
        <v>1</v>
      </c>
      <c r="BV59" s="67" t="e">
        <f>HLOOKUP(AE59,$BB$10:BU59,COUNTIF($AE$7:AE59,"&lt;&gt;"&amp;""),FALSE)</f>
        <v>#N/A</v>
      </c>
      <c r="BW59" s="59">
        <f t="shared" si="22"/>
        <v>1</v>
      </c>
      <c r="BX59" s="67" t="str">
        <f t="shared" si="38"/>
        <v/>
      </c>
      <c r="BY59" s="136" t="str">
        <f ca="1">IF(OR(AE59=$BC$10,AE59=$BE$10,AE59=$BL$10,AE59=$BM$10,AE59=$BN$10),VLOOKUP(BX59,INDIRECT(CONCATENATE(CS59,"!",HLOOKUP(AE59,$CV$10:CZ59,DG59,FALSE))),1,TRUE),"")</f>
        <v/>
      </c>
      <c r="BZ59" s="102" t="e">
        <f t="shared" ca="1" si="61"/>
        <v>#N/A</v>
      </c>
      <c r="CA59" s="102" t="e">
        <f t="shared" ca="1" si="62"/>
        <v>#N/A</v>
      </c>
      <c r="CB59" s="102" t="e">
        <f t="shared" ca="1" si="63"/>
        <v>#N/A</v>
      </c>
      <c r="CC59" s="102" t="e">
        <f t="shared" ca="1" si="64"/>
        <v>#N/A</v>
      </c>
      <c r="CD59" s="102" t="e">
        <f t="shared" ca="1" si="65"/>
        <v>#VALUE!</v>
      </c>
      <c r="CE59" s="68">
        <f>Worksheet!L54</f>
        <v>0</v>
      </c>
      <c r="CF59" s="68">
        <f>Worksheet!M54</f>
        <v>0</v>
      </c>
      <c r="CG59" s="68">
        <f>Worksheet!N54</f>
        <v>0</v>
      </c>
      <c r="CH59" s="68">
        <f>Worksheet!O54</f>
        <v>0</v>
      </c>
      <c r="CI59" s="68">
        <f>Worksheet!P54</f>
        <v>0</v>
      </c>
      <c r="CJ59" s="154" t="e">
        <f t="shared" ca="1" si="66"/>
        <v>#VALUE!</v>
      </c>
      <c r="CK59" s="154" t="e">
        <f t="shared" ca="1" si="67"/>
        <v>#VALUE!</v>
      </c>
      <c r="CL59" s="154" t="e">
        <f t="shared" ca="1" si="68"/>
        <v>#VALUE!</v>
      </c>
      <c r="CM59" s="154" t="e">
        <f t="shared" ca="1" si="69"/>
        <v>#VALUE!</v>
      </c>
      <c r="CN59" s="154" t="e">
        <f t="shared" ca="1" si="70"/>
        <v>#VALUE!</v>
      </c>
      <c r="CO59" s="131" t="e">
        <f t="shared" ca="1" si="71"/>
        <v>#N/A</v>
      </c>
      <c r="CP59" s="103">
        <f>Worksheet!R54</f>
        <v>0</v>
      </c>
      <c r="CQ59" s="58" t="str">
        <f t="shared" si="72"/>
        <v>1</v>
      </c>
      <c r="CR59" s="133" t="e">
        <f t="shared" si="73"/>
        <v>#N/A</v>
      </c>
      <c r="CS59" s="58" t="str">
        <f t="shared" si="36"/>
        <v>Standard2</v>
      </c>
      <c r="CU59" s="112" t="str">
        <f t="shared" ca="1" si="74"/>
        <v>$B$4:$P$956</v>
      </c>
      <c r="CV59" s="102" t="str">
        <f>VLOOKUP($CS59,$CU$3:CV$8,2,FALSE)</f>
        <v>$I$156:$I$552</v>
      </c>
      <c r="CW59" s="102" t="str">
        <f>VLOOKUP($CS59,$CU$3:CW$8,3,FALSE)</f>
        <v>$I$553:$I$750</v>
      </c>
      <c r="CX59" s="102" t="e">
        <f>VLOOKUP($CS59,$CU$3:CX$8,4,FALSE)</f>
        <v>#N/A</v>
      </c>
      <c r="CY59" s="102" t="e">
        <f>VLOOKUP($CS59,$CU$3:CY$8,5,FALSE)</f>
        <v>#N/A</v>
      </c>
      <c r="CZ59" s="102" t="e">
        <f>VLOOKUP($CS59,$CU$3:CZ$8,6,FALSE)</f>
        <v>#N/A</v>
      </c>
      <c r="DA59" s="102" t="str">
        <f>VLOOKUP($CS59,$CU$3:DA$8,7,FALSE)</f>
        <v>$I$806:$I$813</v>
      </c>
      <c r="DB59" s="102" t="str">
        <f>VLOOKUP($CS59,$CU$3:DB$8,8,FALSE)</f>
        <v>$I$800:$I$805</v>
      </c>
      <c r="DC59" s="102" t="str">
        <f>VLOOKUP($CS59,$CU$3:DC$8,8,FALSE)</f>
        <v>$I$800:$I$805</v>
      </c>
      <c r="DD59" s="102" t="str">
        <f>VLOOKUP($CS59,$CU$3:DD$8,8,FALSE)</f>
        <v>$I$800:$I$805</v>
      </c>
      <c r="DE59" s="102" t="str">
        <f>VLOOKUP($CS59,$CU$3:DE$8,8,FALSE)</f>
        <v>$I$800:$I$805</v>
      </c>
      <c r="DF59" s="102" t="str">
        <f>VLOOKUP($CS59,$CU$3:DF$8,8,FALSE)</f>
        <v>$I$800:$I$805</v>
      </c>
      <c r="DG59" s="58">
        <f>COUNTIF($CV$10:CV59,"&lt;&gt;"&amp;"")</f>
        <v>50</v>
      </c>
      <c r="DI59" s="58" t="str">
        <f t="shared" si="75"/>
        <v/>
      </c>
      <c r="DJ59" s="58" t="e">
        <f t="shared" ca="1" si="55"/>
        <v>#N/A</v>
      </c>
    </row>
    <row r="60" spans="13:114" x14ac:dyDescent="0.25">
      <c r="M60" s="58">
        <f>Worksheet!W55</f>
        <v>0</v>
      </c>
      <c r="N60" s="58">
        <f t="shared" ca="1" si="8"/>
        <v>0</v>
      </c>
      <c r="O60" s="213" t="str">
        <f t="shared" ca="1" si="1"/>
        <v>*</v>
      </c>
      <c r="Q60" s="59" t="e">
        <f t="shared" ca="1" si="80"/>
        <v>#N/A</v>
      </c>
      <c r="R60" s="58" t="str">
        <f>IF(Worksheet!J55=$S$2,$S$2,IF(Worksheet!J55=$S$3,$S$3,$S$1))</f>
        <v>3458A</v>
      </c>
      <c r="S60" s="60" t="str">
        <f t="shared" ca="1" si="10"/>
        <v>*</v>
      </c>
      <c r="T60" s="55" t="e">
        <f t="shared" si="56"/>
        <v>#N/A</v>
      </c>
      <c r="U60" s="62">
        <f>IF(Worksheet!T55="%",ABS(Worksheet!AA55),ABS(Worksheet!V55))</f>
        <v>0</v>
      </c>
      <c r="V60" s="155">
        <f>IF(Worksheet!T55="%",Worksheet!AB55,Worksheet!T55)</f>
        <v>0</v>
      </c>
      <c r="W60" s="61" t="str">
        <f>IF(Worksheet!T55="%","",IF(Worksheet!AA55&lt;&gt;"",Worksheet!AA55,""))</f>
        <v/>
      </c>
      <c r="X60" s="61" t="str">
        <f>IF(Worksheet!T55="%","",IF(Worksheet!AB55&lt;&gt;"",Worksheet!AB55,""))</f>
        <v/>
      </c>
      <c r="Y60" s="63" t="str">
        <f t="shared" si="57"/>
        <v/>
      </c>
      <c r="Z60" s="63" t="str">
        <f t="shared" si="52"/>
        <v>0</v>
      </c>
      <c r="AA60" s="63" t="str">
        <f t="shared" si="58"/>
        <v>DC</v>
      </c>
      <c r="AB60" s="63" t="str">
        <f t="shared" si="53"/>
        <v>DC0</v>
      </c>
      <c r="AC60" s="63" t="str">
        <f>IF(Worksheet!I55&lt;&gt;"",Worksheet!I55,"")</f>
        <v/>
      </c>
      <c r="AD60" s="63" t="str">
        <f t="shared" si="54"/>
        <v/>
      </c>
      <c r="AE60" s="134" t="str">
        <f t="shared" si="59"/>
        <v>DC0</v>
      </c>
      <c r="AF60" s="135" t="e">
        <f>HLOOKUP(AE60,$AH$10:BA60,COUNTIF($AE$7:AE60,"&lt;&gt;"&amp;""),FALSE)</f>
        <v>#N/A</v>
      </c>
      <c r="AG60" s="71" t="e">
        <f t="shared" si="60"/>
        <v>#N/A</v>
      </c>
      <c r="AH60" s="102" t="e">
        <f ca="1">VLOOKUP($AG60,INDIRECT(CONCATENATE($CS60,"!",VLOOKUP($CS60,$AG$3:AH$8,AH$2,FALSE))),1,TRUE)</f>
        <v>#N/A</v>
      </c>
      <c r="AI60" s="102" t="e">
        <f ca="1">VLOOKUP($AG60,INDIRECT(CONCATENATE($CS60,"!",VLOOKUP($CS60,$AG$3:AI$8,AI$2,FALSE))),1,TRUE)</f>
        <v>#N/A</v>
      </c>
      <c r="AJ60" s="102" t="e">
        <f ca="1">VLOOKUP($AG60,INDIRECT(CONCATENATE($CS60,"!",VLOOKUP($CS60,$AG$3:AJ$8,AJ$2,FALSE))),1,TRUE)</f>
        <v>#N/A</v>
      </c>
      <c r="AK60" s="102" t="e">
        <f ca="1">VLOOKUP($AG60,INDIRECT(CONCATENATE($CS60,"!",VLOOKUP($CS60,$AG$3:AK$8,AK$2,FALSE))),1,TRUE)</f>
        <v>#N/A</v>
      </c>
      <c r="AL60" s="102" t="e">
        <f ca="1">VLOOKUP($AG60,INDIRECT(CONCATENATE($CS60,"!",VLOOKUP($CS60,$AG$3:AL$8,AL$2,FALSE))),1,TRUE)</f>
        <v>#N/A</v>
      </c>
      <c r="AM60" s="102" t="e">
        <f ca="1">VLOOKUP($AG60,INDIRECT(CONCATENATE($CS60,"!",VLOOKUP($CS60,$AG$3:AM$8,AM$2,FALSE))),1,TRUE)</f>
        <v>#N/A</v>
      </c>
      <c r="AN60" s="102" t="e">
        <f ca="1">VLOOKUP($AG60,INDIRECT(CONCATENATE($CS60,"!",VLOOKUP($CS60,$AG$3:AN$8,AN$2,FALSE))),1,TRUE)</f>
        <v>#N/A</v>
      </c>
      <c r="AO60" s="102" t="e">
        <f ca="1">VLOOKUP($AG60,INDIRECT(CONCATENATE($CS60,"!",VLOOKUP($CS60,$AG$3:AO$8,AO$2,FALSE))),1,TRUE)</f>
        <v>#N/A</v>
      </c>
      <c r="AP60" s="102" t="e">
        <f ca="1">VLOOKUP($AG60,INDIRECT(CONCATENATE($CS60,"!",VLOOKUP($CS60,$AG$3:AP$8,AP$2,FALSE))),1,TRUE)</f>
        <v>#N/A</v>
      </c>
      <c r="AQ60" s="102" t="e">
        <f ca="1">VLOOKUP($AG60,INDIRECT(CONCATENATE($CS60,"!",VLOOKUP($CS60,$AG$3:AQ$8,AQ$2,FALSE))),1,TRUE)</f>
        <v>#N/A</v>
      </c>
      <c r="AR60" s="102" t="e">
        <f ca="1">VLOOKUP($AG60,INDIRECT(CONCATENATE($CS60,"!",VLOOKUP($CS60,$AG$3:AR$8,AR$2,FALSE))),1,TRUE)</f>
        <v>#N/A</v>
      </c>
      <c r="AS60" s="102" t="e">
        <f ca="1">VLOOKUP($AG60,INDIRECT(CONCATENATE($CS60,"!",VLOOKUP($CS60,$AG$3:AS$8,AS$2,FALSE))),1,TRUE)</f>
        <v>#N/A</v>
      </c>
      <c r="AT60" s="102" t="e">
        <f ca="1">VLOOKUP($AG60,INDIRECT(CONCATENATE($CS60,"!",VLOOKUP($CS60,$AG$3:AT$8,AT$2,FALSE))),1,TRUE)</f>
        <v>#N/A</v>
      </c>
      <c r="AU60" s="102" t="e">
        <f ca="1">VLOOKUP($AG60,INDIRECT(CONCATENATE($CS60,"!",VLOOKUP($CS60,$AG$3:AU$8,AU$2,FALSE))),1,TRUE)</f>
        <v>#N/A</v>
      </c>
      <c r="AV60" s="102" t="e">
        <f ca="1">VLOOKUP($AG60,INDIRECT(CONCATENATE($CS60,"!",VLOOKUP($CS60,$AG$3:AV$8,AV$2,FALSE))),1,TRUE)</f>
        <v>#N/A</v>
      </c>
      <c r="AW60" s="102" t="e">
        <f ca="1">VLOOKUP($AG60,INDIRECT(CONCATENATE($CS60,"!",VLOOKUP($CS60,$AG$3:AW$8,AW$2,FALSE))),1,TRUE)</f>
        <v>#N/A</v>
      </c>
      <c r="AX60" s="102" t="e">
        <f ca="1">VLOOKUP($AG60,INDIRECT(CONCATENATE($CS60,"!",VLOOKUP($CS60,$AG$3:AX$8,AX$2,FALSE))),1,TRUE)</f>
        <v>#N/A</v>
      </c>
      <c r="AY60" s="102" t="e">
        <f ca="1">VLOOKUP($AG60,INDIRECT(CONCATENATE($CS60,"!",VLOOKUP($CS60,$AG$3:AY$8,AY$2,FALSE))),1,TRUE)</f>
        <v>#N/A</v>
      </c>
      <c r="AZ60" s="102" t="e">
        <f ca="1">VLOOKUP($AG60,INDIRECT(CONCATENATE($CS60,"!",VLOOKUP($CS60,$AG$3:AZ$8,AZ$2,FALSE))),1,TRUE)</f>
        <v>#N/A</v>
      </c>
      <c r="BA60" s="102"/>
      <c r="BB60" s="66">
        <f t="shared" si="76"/>
        <v>1</v>
      </c>
      <c r="BC60" s="59">
        <f t="shared" si="76"/>
        <v>1</v>
      </c>
      <c r="BD60" s="59">
        <f t="shared" si="77"/>
        <v>1</v>
      </c>
      <c r="BE60" s="59">
        <f t="shared" si="77"/>
        <v>1</v>
      </c>
      <c r="BF60" s="59">
        <f t="shared" si="18"/>
        <v>1</v>
      </c>
      <c r="BG60" s="59">
        <f t="shared" si="19"/>
        <v>1</v>
      </c>
      <c r="BH60" s="59">
        <f t="shared" si="20"/>
        <v>1</v>
      </c>
      <c r="BI60" s="59">
        <f t="shared" si="78"/>
        <v>1</v>
      </c>
      <c r="BJ60" s="59">
        <f t="shared" si="78"/>
        <v>1</v>
      </c>
      <c r="BK60" s="59">
        <f t="shared" si="78"/>
        <v>1</v>
      </c>
      <c r="BL60" s="59">
        <f t="shared" si="78"/>
        <v>1</v>
      </c>
      <c r="BM60" s="59">
        <f t="shared" si="78"/>
        <v>1</v>
      </c>
      <c r="BN60" s="59">
        <f t="shared" si="78"/>
        <v>1</v>
      </c>
      <c r="BO60" s="59">
        <f t="shared" si="79"/>
        <v>1</v>
      </c>
      <c r="BP60" s="59">
        <f t="shared" si="79"/>
        <v>1</v>
      </c>
      <c r="BQ60" s="59">
        <f t="shared" si="79"/>
        <v>1</v>
      </c>
      <c r="BR60" s="59">
        <f t="shared" si="79"/>
        <v>1</v>
      </c>
      <c r="BS60" s="59">
        <f t="shared" si="51"/>
        <v>1</v>
      </c>
      <c r="BT60" s="59">
        <f t="shared" si="51"/>
        <v>1</v>
      </c>
      <c r="BV60" s="67" t="e">
        <f>HLOOKUP(AE60,$BB$10:BU60,COUNTIF($AE$7:AE60,"&lt;&gt;"&amp;""),FALSE)</f>
        <v>#N/A</v>
      </c>
      <c r="BW60" s="59">
        <f t="shared" si="22"/>
        <v>1</v>
      </c>
      <c r="BX60" s="67" t="str">
        <f t="shared" si="38"/>
        <v/>
      </c>
      <c r="BY60" s="136" t="str">
        <f ca="1">IF(OR(AE60=$BC$10,AE60=$BE$10,AE60=$BL$10,AE60=$BM$10,AE60=$BN$10),VLOOKUP(BX60,INDIRECT(CONCATENATE(CS60,"!",HLOOKUP(AE60,$CV$10:CZ60,DG60,FALSE))),1,TRUE),"")</f>
        <v/>
      </c>
      <c r="BZ60" s="102" t="e">
        <f t="shared" ca="1" si="61"/>
        <v>#N/A</v>
      </c>
      <c r="CA60" s="102" t="e">
        <f t="shared" ca="1" si="62"/>
        <v>#N/A</v>
      </c>
      <c r="CB60" s="102" t="e">
        <f t="shared" ca="1" si="63"/>
        <v>#N/A</v>
      </c>
      <c r="CC60" s="102" t="e">
        <f t="shared" ca="1" si="64"/>
        <v>#N/A</v>
      </c>
      <c r="CD60" s="102" t="e">
        <f t="shared" ca="1" si="65"/>
        <v>#VALUE!</v>
      </c>
      <c r="CE60" s="68">
        <f>Worksheet!L55</f>
        <v>0</v>
      </c>
      <c r="CF60" s="68">
        <f>Worksheet!M55</f>
        <v>0</v>
      </c>
      <c r="CG60" s="68">
        <f>Worksheet!N55</f>
        <v>0</v>
      </c>
      <c r="CH60" s="68">
        <f>Worksheet!O55</f>
        <v>0</v>
      </c>
      <c r="CI60" s="68">
        <f>Worksheet!P55</f>
        <v>0</v>
      </c>
      <c r="CJ60" s="154" t="e">
        <f t="shared" ca="1" si="66"/>
        <v>#VALUE!</v>
      </c>
      <c r="CK60" s="154" t="e">
        <f t="shared" ca="1" si="67"/>
        <v>#VALUE!</v>
      </c>
      <c r="CL60" s="154" t="e">
        <f t="shared" ca="1" si="68"/>
        <v>#VALUE!</v>
      </c>
      <c r="CM60" s="154" t="e">
        <f t="shared" ca="1" si="69"/>
        <v>#VALUE!</v>
      </c>
      <c r="CN60" s="154" t="e">
        <f t="shared" ca="1" si="70"/>
        <v>#VALUE!</v>
      </c>
      <c r="CO60" s="131" t="e">
        <f t="shared" ca="1" si="71"/>
        <v>#N/A</v>
      </c>
      <c r="CP60" s="103">
        <f>Worksheet!R55</f>
        <v>0</v>
      </c>
      <c r="CQ60" s="58" t="str">
        <f t="shared" si="72"/>
        <v>1</v>
      </c>
      <c r="CR60" s="133" t="e">
        <f t="shared" si="73"/>
        <v>#N/A</v>
      </c>
      <c r="CS60" s="58" t="str">
        <f t="shared" si="36"/>
        <v>Standard2</v>
      </c>
      <c r="CU60" s="112" t="str">
        <f t="shared" ca="1" si="74"/>
        <v>$B$4:$P$956</v>
      </c>
      <c r="CV60" s="102" t="str">
        <f>VLOOKUP($CS60,$CU$3:CV$8,2,FALSE)</f>
        <v>$I$156:$I$552</v>
      </c>
      <c r="CW60" s="102" t="str">
        <f>VLOOKUP($CS60,$CU$3:CW$8,3,FALSE)</f>
        <v>$I$553:$I$750</v>
      </c>
      <c r="CX60" s="102" t="e">
        <f>VLOOKUP($CS60,$CU$3:CX$8,4,FALSE)</f>
        <v>#N/A</v>
      </c>
      <c r="CY60" s="102" t="e">
        <f>VLOOKUP($CS60,$CU$3:CY$8,5,FALSE)</f>
        <v>#N/A</v>
      </c>
      <c r="CZ60" s="102" t="e">
        <f>VLOOKUP($CS60,$CU$3:CZ$8,6,FALSE)</f>
        <v>#N/A</v>
      </c>
      <c r="DA60" s="102" t="str">
        <f>VLOOKUP($CS60,$CU$3:DA$8,7,FALSE)</f>
        <v>$I$806:$I$813</v>
      </c>
      <c r="DB60" s="102" t="str">
        <f>VLOOKUP($CS60,$CU$3:DB$8,8,FALSE)</f>
        <v>$I$800:$I$805</v>
      </c>
      <c r="DC60" s="102" t="str">
        <f>VLOOKUP($CS60,$CU$3:DC$8,8,FALSE)</f>
        <v>$I$800:$I$805</v>
      </c>
      <c r="DD60" s="102" t="str">
        <f>VLOOKUP($CS60,$CU$3:DD$8,8,FALSE)</f>
        <v>$I$800:$I$805</v>
      </c>
      <c r="DE60" s="102" t="str">
        <f>VLOOKUP($CS60,$CU$3:DE$8,8,FALSE)</f>
        <v>$I$800:$I$805</v>
      </c>
      <c r="DF60" s="102" t="str">
        <f>VLOOKUP($CS60,$CU$3:DF$8,8,FALSE)</f>
        <v>$I$800:$I$805</v>
      </c>
      <c r="DG60" s="58">
        <f>COUNTIF($CV$10:CV60,"&lt;&gt;"&amp;"")</f>
        <v>51</v>
      </c>
      <c r="DI60" s="58" t="str">
        <f t="shared" si="75"/>
        <v/>
      </c>
      <c r="DJ60" s="58" t="e">
        <f t="shared" ca="1" si="55"/>
        <v>#N/A</v>
      </c>
    </row>
    <row r="61" spans="13:114" x14ac:dyDescent="0.25">
      <c r="M61" s="58">
        <f>Worksheet!W56</f>
        <v>0</v>
      </c>
      <c r="N61" s="58">
        <f t="shared" ca="1" si="8"/>
        <v>0</v>
      </c>
      <c r="O61" s="213" t="str">
        <f t="shared" ca="1" si="1"/>
        <v>*</v>
      </c>
      <c r="Q61" s="59" t="e">
        <f t="shared" ca="1" si="80"/>
        <v>#N/A</v>
      </c>
      <c r="R61" s="58" t="str">
        <f>IF(Worksheet!J56=$S$2,$S$2,IF(Worksheet!J56=$S$3,$S$3,$S$1))</f>
        <v>3458A</v>
      </c>
      <c r="S61" s="60" t="str">
        <f t="shared" ca="1" si="10"/>
        <v>*</v>
      </c>
      <c r="T61" s="55" t="e">
        <f t="shared" si="56"/>
        <v>#N/A</v>
      </c>
      <c r="U61" s="62">
        <f>IF(Worksheet!T56="%",ABS(Worksheet!AA56),ABS(Worksheet!V56))</f>
        <v>0</v>
      </c>
      <c r="V61" s="155">
        <f>IF(Worksheet!T56="%",Worksheet!AB56,Worksheet!T56)</f>
        <v>0</v>
      </c>
      <c r="W61" s="61" t="str">
        <f>IF(Worksheet!T56="%","",IF(Worksheet!AA56&lt;&gt;"",Worksheet!AA56,""))</f>
        <v/>
      </c>
      <c r="X61" s="61" t="str">
        <f>IF(Worksheet!T56="%","",IF(Worksheet!AB56&lt;&gt;"",Worksheet!AB56,""))</f>
        <v/>
      </c>
      <c r="Y61" s="63" t="str">
        <f t="shared" si="57"/>
        <v/>
      </c>
      <c r="Z61" s="63" t="str">
        <f t="shared" si="52"/>
        <v>0</v>
      </c>
      <c r="AA61" s="63" t="str">
        <f t="shared" si="58"/>
        <v>DC</v>
      </c>
      <c r="AB61" s="63" t="str">
        <f t="shared" si="53"/>
        <v>DC0</v>
      </c>
      <c r="AC61" s="63" t="str">
        <f>IF(Worksheet!I56&lt;&gt;"",Worksheet!I56,"")</f>
        <v/>
      </c>
      <c r="AD61" s="63" t="str">
        <f t="shared" si="54"/>
        <v/>
      </c>
      <c r="AE61" s="134" t="str">
        <f t="shared" si="59"/>
        <v>DC0</v>
      </c>
      <c r="AF61" s="135" t="e">
        <f>HLOOKUP(AE61,$AH$10:BA61,COUNTIF($AE$7:AE61,"&lt;&gt;"&amp;""),FALSE)</f>
        <v>#N/A</v>
      </c>
      <c r="AG61" s="71" t="e">
        <f t="shared" si="60"/>
        <v>#N/A</v>
      </c>
      <c r="AH61" s="102" t="e">
        <f ca="1">VLOOKUP($AG61,INDIRECT(CONCATENATE($CS61,"!",VLOOKUP($CS61,$AG$3:AH$8,AH$2,FALSE))),1,TRUE)</f>
        <v>#N/A</v>
      </c>
      <c r="AI61" s="102" t="e">
        <f ca="1">VLOOKUP($AG61,INDIRECT(CONCATENATE($CS61,"!",VLOOKUP($CS61,$AG$3:AI$8,AI$2,FALSE))),1,TRUE)</f>
        <v>#N/A</v>
      </c>
      <c r="AJ61" s="102" t="e">
        <f ca="1">VLOOKUP($AG61,INDIRECT(CONCATENATE($CS61,"!",VLOOKUP($CS61,$AG$3:AJ$8,AJ$2,FALSE))),1,TRUE)</f>
        <v>#N/A</v>
      </c>
      <c r="AK61" s="102" t="e">
        <f ca="1">VLOOKUP($AG61,INDIRECT(CONCATENATE($CS61,"!",VLOOKUP($CS61,$AG$3:AK$8,AK$2,FALSE))),1,TRUE)</f>
        <v>#N/A</v>
      </c>
      <c r="AL61" s="102" t="e">
        <f ca="1">VLOOKUP($AG61,INDIRECT(CONCATENATE($CS61,"!",VLOOKUP($CS61,$AG$3:AL$8,AL$2,FALSE))),1,TRUE)</f>
        <v>#N/A</v>
      </c>
      <c r="AM61" s="102" t="e">
        <f ca="1">VLOOKUP($AG61,INDIRECT(CONCATENATE($CS61,"!",VLOOKUP($CS61,$AG$3:AM$8,AM$2,FALSE))),1,TRUE)</f>
        <v>#N/A</v>
      </c>
      <c r="AN61" s="102" t="e">
        <f ca="1">VLOOKUP($AG61,INDIRECT(CONCATENATE($CS61,"!",VLOOKUP($CS61,$AG$3:AN$8,AN$2,FALSE))),1,TRUE)</f>
        <v>#N/A</v>
      </c>
      <c r="AO61" s="102" t="e">
        <f ca="1">VLOOKUP($AG61,INDIRECT(CONCATENATE($CS61,"!",VLOOKUP($CS61,$AG$3:AO$8,AO$2,FALSE))),1,TRUE)</f>
        <v>#N/A</v>
      </c>
      <c r="AP61" s="102" t="e">
        <f ca="1">VLOOKUP($AG61,INDIRECT(CONCATENATE($CS61,"!",VLOOKUP($CS61,$AG$3:AP$8,AP$2,FALSE))),1,TRUE)</f>
        <v>#N/A</v>
      </c>
      <c r="AQ61" s="102" t="e">
        <f ca="1">VLOOKUP($AG61,INDIRECT(CONCATENATE($CS61,"!",VLOOKUP($CS61,$AG$3:AQ$8,AQ$2,FALSE))),1,TRUE)</f>
        <v>#N/A</v>
      </c>
      <c r="AR61" s="102" t="e">
        <f ca="1">VLOOKUP($AG61,INDIRECT(CONCATENATE($CS61,"!",VLOOKUP($CS61,$AG$3:AR$8,AR$2,FALSE))),1,TRUE)</f>
        <v>#N/A</v>
      </c>
      <c r="AS61" s="102" t="e">
        <f ca="1">VLOOKUP($AG61,INDIRECT(CONCATENATE($CS61,"!",VLOOKUP($CS61,$AG$3:AS$8,AS$2,FALSE))),1,TRUE)</f>
        <v>#N/A</v>
      </c>
      <c r="AT61" s="102" t="e">
        <f ca="1">VLOOKUP($AG61,INDIRECT(CONCATENATE($CS61,"!",VLOOKUP($CS61,$AG$3:AT$8,AT$2,FALSE))),1,TRUE)</f>
        <v>#N/A</v>
      </c>
      <c r="AU61" s="102" t="e">
        <f ca="1">VLOOKUP($AG61,INDIRECT(CONCATENATE($CS61,"!",VLOOKUP($CS61,$AG$3:AU$8,AU$2,FALSE))),1,TRUE)</f>
        <v>#N/A</v>
      </c>
      <c r="AV61" s="102" t="e">
        <f ca="1">VLOOKUP($AG61,INDIRECT(CONCATENATE($CS61,"!",VLOOKUP($CS61,$AG$3:AV$8,AV$2,FALSE))),1,TRUE)</f>
        <v>#N/A</v>
      </c>
      <c r="AW61" s="102" t="e">
        <f ca="1">VLOOKUP($AG61,INDIRECT(CONCATENATE($CS61,"!",VLOOKUP($CS61,$AG$3:AW$8,AW$2,FALSE))),1,TRUE)</f>
        <v>#N/A</v>
      </c>
      <c r="AX61" s="102" t="e">
        <f ca="1">VLOOKUP($AG61,INDIRECT(CONCATENATE($CS61,"!",VLOOKUP($CS61,$AG$3:AX$8,AX$2,FALSE))),1,TRUE)</f>
        <v>#N/A</v>
      </c>
      <c r="AY61" s="102" t="e">
        <f ca="1">VLOOKUP($AG61,INDIRECT(CONCATENATE($CS61,"!",VLOOKUP($CS61,$AG$3:AY$8,AY$2,FALSE))),1,TRUE)</f>
        <v>#N/A</v>
      </c>
      <c r="AZ61" s="102" t="e">
        <f ca="1">VLOOKUP($AG61,INDIRECT(CONCATENATE($CS61,"!",VLOOKUP($CS61,$AG$3:AZ$8,AZ$2,FALSE))),1,TRUE)</f>
        <v>#N/A</v>
      </c>
      <c r="BA61" s="102"/>
      <c r="BB61" s="66">
        <f t="shared" si="76"/>
        <v>1</v>
      </c>
      <c r="BC61" s="59">
        <f t="shared" si="76"/>
        <v>1</v>
      </c>
      <c r="BD61" s="59">
        <f t="shared" si="77"/>
        <v>1</v>
      </c>
      <c r="BE61" s="59">
        <f t="shared" si="77"/>
        <v>1</v>
      </c>
      <c r="BF61" s="59">
        <f t="shared" si="18"/>
        <v>1</v>
      </c>
      <c r="BG61" s="59">
        <f t="shared" si="19"/>
        <v>1</v>
      </c>
      <c r="BH61" s="59">
        <f t="shared" si="20"/>
        <v>1</v>
      </c>
      <c r="BI61" s="59">
        <f t="shared" si="78"/>
        <v>1</v>
      </c>
      <c r="BJ61" s="59">
        <f t="shared" si="78"/>
        <v>1</v>
      </c>
      <c r="BK61" s="59">
        <f t="shared" si="78"/>
        <v>1</v>
      </c>
      <c r="BL61" s="59">
        <f t="shared" si="78"/>
        <v>1</v>
      </c>
      <c r="BM61" s="59">
        <f t="shared" si="78"/>
        <v>1</v>
      </c>
      <c r="BN61" s="59">
        <f t="shared" si="78"/>
        <v>1</v>
      </c>
      <c r="BO61" s="59">
        <f t="shared" si="79"/>
        <v>1</v>
      </c>
      <c r="BP61" s="59">
        <f t="shared" si="79"/>
        <v>1</v>
      </c>
      <c r="BQ61" s="59">
        <f t="shared" si="79"/>
        <v>1</v>
      </c>
      <c r="BR61" s="59">
        <f t="shared" si="79"/>
        <v>1</v>
      </c>
      <c r="BS61" s="59">
        <f t="shared" si="51"/>
        <v>1</v>
      </c>
      <c r="BT61" s="59">
        <f t="shared" si="51"/>
        <v>1</v>
      </c>
      <c r="BV61" s="67" t="e">
        <f>HLOOKUP(AE61,$BB$10:BU61,COUNTIF($AE$7:AE61,"&lt;&gt;"&amp;""),FALSE)</f>
        <v>#N/A</v>
      </c>
      <c r="BW61" s="59">
        <f t="shared" si="22"/>
        <v>1</v>
      </c>
      <c r="BX61" s="67" t="str">
        <f t="shared" si="38"/>
        <v/>
      </c>
      <c r="BY61" s="136" t="str">
        <f ca="1">IF(OR(AE61=$BC$10,AE61=$BE$10,AE61=$BL$10,AE61=$BM$10,AE61=$BN$10),VLOOKUP(BX61,INDIRECT(CONCATENATE(CS61,"!",HLOOKUP(AE61,$CV$10:CZ61,DG61,FALSE))),1,TRUE),"")</f>
        <v/>
      </c>
      <c r="BZ61" s="102" t="e">
        <f t="shared" ca="1" si="61"/>
        <v>#N/A</v>
      </c>
      <c r="CA61" s="102" t="e">
        <f t="shared" ca="1" si="62"/>
        <v>#N/A</v>
      </c>
      <c r="CB61" s="102" t="e">
        <f t="shared" ca="1" si="63"/>
        <v>#N/A</v>
      </c>
      <c r="CC61" s="102" t="e">
        <f t="shared" ca="1" si="64"/>
        <v>#N/A</v>
      </c>
      <c r="CD61" s="102" t="e">
        <f t="shared" ca="1" si="65"/>
        <v>#VALUE!</v>
      </c>
      <c r="CE61" s="68">
        <f>Worksheet!L56</f>
        <v>0</v>
      </c>
      <c r="CF61" s="68">
        <f>Worksheet!M56</f>
        <v>0</v>
      </c>
      <c r="CG61" s="68">
        <f>Worksheet!N56</f>
        <v>0</v>
      </c>
      <c r="CH61" s="68">
        <f>Worksheet!O56</f>
        <v>0</v>
      </c>
      <c r="CI61" s="68">
        <f>Worksheet!P56</f>
        <v>0</v>
      </c>
      <c r="CJ61" s="154" t="e">
        <f t="shared" ca="1" si="66"/>
        <v>#VALUE!</v>
      </c>
      <c r="CK61" s="154" t="e">
        <f t="shared" ca="1" si="67"/>
        <v>#VALUE!</v>
      </c>
      <c r="CL61" s="154" t="e">
        <f t="shared" ca="1" si="68"/>
        <v>#VALUE!</v>
      </c>
      <c r="CM61" s="154" t="e">
        <f t="shared" ca="1" si="69"/>
        <v>#VALUE!</v>
      </c>
      <c r="CN61" s="154" t="e">
        <f t="shared" ca="1" si="70"/>
        <v>#VALUE!</v>
      </c>
      <c r="CO61" s="131" t="e">
        <f t="shared" ca="1" si="71"/>
        <v>#N/A</v>
      </c>
      <c r="CP61" s="103">
        <f>Worksheet!R56</f>
        <v>0</v>
      </c>
      <c r="CQ61" s="58" t="str">
        <f t="shared" si="72"/>
        <v>1</v>
      </c>
      <c r="CR61" s="133" t="e">
        <f t="shared" si="73"/>
        <v>#N/A</v>
      </c>
      <c r="CS61" s="58" t="str">
        <f t="shared" si="36"/>
        <v>Standard2</v>
      </c>
      <c r="CU61" s="112" t="str">
        <f t="shared" ca="1" si="74"/>
        <v>$B$4:$P$956</v>
      </c>
      <c r="CV61" s="102" t="str">
        <f>VLOOKUP($CS61,$CU$3:CV$8,2,FALSE)</f>
        <v>$I$156:$I$552</v>
      </c>
      <c r="CW61" s="102" t="str">
        <f>VLOOKUP($CS61,$CU$3:CW$8,3,FALSE)</f>
        <v>$I$553:$I$750</v>
      </c>
      <c r="CX61" s="102" t="e">
        <f>VLOOKUP($CS61,$CU$3:CX$8,4,FALSE)</f>
        <v>#N/A</v>
      </c>
      <c r="CY61" s="102" t="e">
        <f>VLOOKUP($CS61,$CU$3:CY$8,5,FALSE)</f>
        <v>#N/A</v>
      </c>
      <c r="CZ61" s="102" t="e">
        <f>VLOOKUP($CS61,$CU$3:CZ$8,6,FALSE)</f>
        <v>#N/A</v>
      </c>
      <c r="DA61" s="102" t="str">
        <f>VLOOKUP($CS61,$CU$3:DA$8,7,FALSE)</f>
        <v>$I$806:$I$813</v>
      </c>
      <c r="DB61" s="102" t="str">
        <f>VLOOKUP($CS61,$CU$3:DB$8,8,FALSE)</f>
        <v>$I$800:$I$805</v>
      </c>
      <c r="DC61" s="102" t="str">
        <f>VLOOKUP($CS61,$CU$3:DC$8,8,FALSE)</f>
        <v>$I$800:$I$805</v>
      </c>
      <c r="DD61" s="102" t="str">
        <f>VLOOKUP($CS61,$CU$3:DD$8,8,FALSE)</f>
        <v>$I$800:$I$805</v>
      </c>
      <c r="DE61" s="102" t="str">
        <f>VLOOKUP($CS61,$CU$3:DE$8,8,FALSE)</f>
        <v>$I$800:$I$805</v>
      </c>
      <c r="DF61" s="102" t="str">
        <f>VLOOKUP($CS61,$CU$3:DF$8,8,FALSE)</f>
        <v>$I$800:$I$805</v>
      </c>
      <c r="DG61" s="58">
        <f>COUNTIF($CV$10:CV61,"&lt;&gt;"&amp;"")</f>
        <v>52</v>
      </c>
      <c r="DI61" s="58" t="str">
        <f t="shared" si="75"/>
        <v/>
      </c>
      <c r="DJ61" s="58" t="e">
        <f t="shared" ca="1" si="55"/>
        <v>#N/A</v>
      </c>
    </row>
    <row r="62" spans="13:114" x14ac:dyDescent="0.25">
      <c r="M62" s="58">
        <f>Worksheet!W57</f>
        <v>0</v>
      </c>
      <c r="N62" s="58">
        <f t="shared" ca="1" si="8"/>
        <v>0</v>
      </c>
      <c r="O62" s="213" t="str">
        <f t="shared" ca="1" si="1"/>
        <v>*</v>
      </c>
      <c r="Q62" s="59" t="e">
        <f t="shared" ca="1" si="80"/>
        <v>#N/A</v>
      </c>
      <c r="R62" s="58" t="str">
        <f>IF(Worksheet!J57=$S$2,$S$2,IF(Worksheet!J57=$S$3,$S$3,$S$1))</f>
        <v>3458A</v>
      </c>
      <c r="S62" s="60" t="str">
        <f t="shared" ca="1" si="10"/>
        <v>*</v>
      </c>
      <c r="T62" s="55" t="e">
        <f t="shared" si="56"/>
        <v>#N/A</v>
      </c>
      <c r="U62" s="62">
        <f>IF(Worksheet!T57="%",ABS(Worksheet!AA57),ABS(Worksheet!V57))</f>
        <v>0</v>
      </c>
      <c r="V62" s="155">
        <f>IF(Worksheet!T57="%",Worksheet!AB57,Worksheet!T57)</f>
        <v>0</v>
      </c>
      <c r="W62" s="61" t="str">
        <f>IF(Worksheet!T57="%","",IF(Worksheet!AA57&lt;&gt;"",Worksheet!AA57,""))</f>
        <v/>
      </c>
      <c r="X62" s="61" t="str">
        <f>IF(Worksheet!T57="%","",IF(Worksheet!AB57&lt;&gt;"",Worksheet!AB57,""))</f>
        <v/>
      </c>
      <c r="Y62" s="63" t="str">
        <f t="shared" si="57"/>
        <v/>
      </c>
      <c r="Z62" s="63" t="str">
        <f t="shared" si="52"/>
        <v>0</v>
      </c>
      <c r="AA62" s="63" t="str">
        <f t="shared" si="58"/>
        <v>DC</v>
      </c>
      <c r="AB62" s="63" t="str">
        <f t="shared" si="53"/>
        <v>DC0</v>
      </c>
      <c r="AC62" s="63" t="str">
        <f>IF(Worksheet!I57&lt;&gt;"",Worksheet!I57,"")</f>
        <v/>
      </c>
      <c r="AD62" s="63" t="str">
        <f t="shared" si="54"/>
        <v/>
      </c>
      <c r="AE62" s="134" t="str">
        <f t="shared" si="59"/>
        <v>DC0</v>
      </c>
      <c r="AF62" s="135" t="e">
        <f>HLOOKUP(AE62,$AH$10:BA62,COUNTIF($AE$7:AE62,"&lt;&gt;"&amp;""),FALSE)</f>
        <v>#N/A</v>
      </c>
      <c r="AG62" s="71" t="e">
        <f t="shared" si="60"/>
        <v>#N/A</v>
      </c>
      <c r="AH62" s="102" t="e">
        <f ca="1">VLOOKUP($AG62,INDIRECT(CONCATENATE($CS62,"!",VLOOKUP($CS62,$AG$3:AH$8,AH$2,FALSE))),1,TRUE)</f>
        <v>#N/A</v>
      </c>
      <c r="AI62" s="102" t="e">
        <f ca="1">VLOOKUP($AG62,INDIRECT(CONCATENATE($CS62,"!",VLOOKUP($CS62,$AG$3:AI$8,AI$2,FALSE))),1,TRUE)</f>
        <v>#N/A</v>
      </c>
      <c r="AJ62" s="102" t="e">
        <f ca="1">VLOOKUP($AG62,INDIRECT(CONCATENATE($CS62,"!",VLOOKUP($CS62,$AG$3:AJ$8,AJ$2,FALSE))),1,TRUE)</f>
        <v>#N/A</v>
      </c>
      <c r="AK62" s="102" t="e">
        <f ca="1">VLOOKUP($AG62,INDIRECT(CONCATENATE($CS62,"!",VLOOKUP($CS62,$AG$3:AK$8,AK$2,FALSE))),1,TRUE)</f>
        <v>#N/A</v>
      </c>
      <c r="AL62" s="102" t="e">
        <f ca="1">VLOOKUP($AG62,INDIRECT(CONCATENATE($CS62,"!",VLOOKUP($CS62,$AG$3:AL$8,AL$2,FALSE))),1,TRUE)</f>
        <v>#N/A</v>
      </c>
      <c r="AM62" s="102" t="e">
        <f ca="1">VLOOKUP($AG62,INDIRECT(CONCATENATE($CS62,"!",VLOOKUP($CS62,$AG$3:AM$8,AM$2,FALSE))),1,TRUE)</f>
        <v>#N/A</v>
      </c>
      <c r="AN62" s="102" t="e">
        <f ca="1">VLOOKUP($AG62,INDIRECT(CONCATENATE($CS62,"!",VLOOKUP($CS62,$AG$3:AN$8,AN$2,FALSE))),1,TRUE)</f>
        <v>#N/A</v>
      </c>
      <c r="AO62" s="102" t="e">
        <f ca="1">VLOOKUP($AG62,INDIRECT(CONCATENATE($CS62,"!",VLOOKUP($CS62,$AG$3:AO$8,AO$2,FALSE))),1,TRUE)</f>
        <v>#N/A</v>
      </c>
      <c r="AP62" s="102" t="e">
        <f ca="1">VLOOKUP($AG62,INDIRECT(CONCATENATE($CS62,"!",VLOOKUP($CS62,$AG$3:AP$8,AP$2,FALSE))),1,TRUE)</f>
        <v>#N/A</v>
      </c>
      <c r="AQ62" s="102" t="e">
        <f ca="1">VLOOKUP($AG62,INDIRECT(CONCATENATE($CS62,"!",VLOOKUP($CS62,$AG$3:AQ$8,AQ$2,FALSE))),1,TRUE)</f>
        <v>#N/A</v>
      </c>
      <c r="AR62" s="102" t="e">
        <f ca="1">VLOOKUP($AG62,INDIRECT(CONCATENATE($CS62,"!",VLOOKUP($CS62,$AG$3:AR$8,AR$2,FALSE))),1,TRUE)</f>
        <v>#N/A</v>
      </c>
      <c r="AS62" s="102" t="e">
        <f ca="1">VLOOKUP($AG62,INDIRECT(CONCATENATE($CS62,"!",VLOOKUP($CS62,$AG$3:AS$8,AS$2,FALSE))),1,TRUE)</f>
        <v>#N/A</v>
      </c>
      <c r="AT62" s="102" t="e">
        <f ca="1">VLOOKUP($AG62,INDIRECT(CONCATENATE($CS62,"!",VLOOKUP($CS62,$AG$3:AT$8,AT$2,FALSE))),1,TRUE)</f>
        <v>#N/A</v>
      </c>
      <c r="AU62" s="102" t="e">
        <f ca="1">VLOOKUP($AG62,INDIRECT(CONCATENATE($CS62,"!",VLOOKUP($CS62,$AG$3:AU$8,AU$2,FALSE))),1,TRUE)</f>
        <v>#N/A</v>
      </c>
      <c r="AV62" s="102" t="e">
        <f ca="1">VLOOKUP($AG62,INDIRECT(CONCATENATE($CS62,"!",VLOOKUP($CS62,$AG$3:AV$8,AV$2,FALSE))),1,TRUE)</f>
        <v>#N/A</v>
      </c>
      <c r="AW62" s="102" t="e">
        <f ca="1">VLOOKUP($AG62,INDIRECT(CONCATENATE($CS62,"!",VLOOKUP($CS62,$AG$3:AW$8,AW$2,FALSE))),1,TRUE)</f>
        <v>#N/A</v>
      </c>
      <c r="AX62" s="102" t="e">
        <f ca="1">VLOOKUP($AG62,INDIRECT(CONCATENATE($CS62,"!",VLOOKUP($CS62,$AG$3:AX$8,AX$2,FALSE))),1,TRUE)</f>
        <v>#N/A</v>
      </c>
      <c r="AY62" s="102" t="e">
        <f ca="1">VLOOKUP($AG62,INDIRECT(CONCATENATE($CS62,"!",VLOOKUP($CS62,$AG$3:AY$8,AY$2,FALSE))),1,TRUE)</f>
        <v>#N/A</v>
      </c>
      <c r="AZ62" s="102" t="e">
        <f ca="1">VLOOKUP($AG62,INDIRECT(CONCATENATE($CS62,"!",VLOOKUP($CS62,$AG$3:AZ$8,AZ$2,FALSE))),1,TRUE)</f>
        <v>#N/A</v>
      </c>
      <c r="BA62" s="102"/>
      <c r="BB62" s="66">
        <f t="shared" si="76"/>
        <v>1</v>
      </c>
      <c r="BC62" s="59">
        <f t="shared" si="76"/>
        <v>1</v>
      </c>
      <c r="BD62" s="59">
        <f t="shared" si="77"/>
        <v>1</v>
      </c>
      <c r="BE62" s="59">
        <f t="shared" si="77"/>
        <v>1</v>
      </c>
      <c r="BF62" s="59">
        <f t="shared" si="18"/>
        <v>1</v>
      </c>
      <c r="BG62" s="59">
        <f t="shared" si="19"/>
        <v>1</v>
      </c>
      <c r="BH62" s="59">
        <f t="shared" si="20"/>
        <v>1</v>
      </c>
      <c r="BI62" s="59">
        <f t="shared" si="78"/>
        <v>1</v>
      </c>
      <c r="BJ62" s="59">
        <f t="shared" si="78"/>
        <v>1</v>
      </c>
      <c r="BK62" s="59">
        <f t="shared" si="78"/>
        <v>1</v>
      </c>
      <c r="BL62" s="59">
        <f t="shared" si="78"/>
        <v>1</v>
      </c>
      <c r="BM62" s="59">
        <f t="shared" si="78"/>
        <v>1</v>
      </c>
      <c r="BN62" s="59">
        <f t="shared" si="78"/>
        <v>1</v>
      </c>
      <c r="BO62" s="59">
        <f t="shared" si="79"/>
        <v>1</v>
      </c>
      <c r="BP62" s="59">
        <f t="shared" si="79"/>
        <v>1</v>
      </c>
      <c r="BQ62" s="59">
        <f t="shared" si="79"/>
        <v>1</v>
      </c>
      <c r="BR62" s="59">
        <f t="shared" si="79"/>
        <v>1</v>
      </c>
      <c r="BS62" s="59">
        <f t="shared" si="51"/>
        <v>1</v>
      </c>
      <c r="BT62" s="59">
        <f t="shared" si="51"/>
        <v>1</v>
      </c>
      <c r="BV62" s="67" t="e">
        <f>HLOOKUP(AE62,$BB$10:BU62,COUNTIF($AE$7:AE62,"&lt;&gt;"&amp;""),FALSE)</f>
        <v>#N/A</v>
      </c>
      <c r="BW62" s="59">
        <f t="shared" si="22"/>
        <v>1</v>
      </c>
      <c r="BX62" s="67" t="str">
        <f t="shared" si="38"/>
        <v/>
      </c>
      <c r="BY62" s="136" t="str">
        <f ca="1">IF(OR(AE62=$BC$10,AE62=$BE$10,AE62=$BL$10,AE62=$BM$10,AE62=$BN$10),VLOOKUP(BX62,INDIRECT(CONCATENATE(CS62,"!",HLOOKUP(AE62,$CV$10:CZ62,DG62,FALSE))),1,TRUE),"")</f>
        <v/>
      </c>
      <c r="BZ62" s="102" t="e">
        <f t="shared" ca="1" si="61"/>
        <v>#N/A</v>
      </c>
      <c r="CA62" s="102" t="e">
        <f t="shared" ca="1" si="62"/>
        <v>#N/A</v>
      </c>
      <c r="CB62" s="102" t="e">
        <f t="shared" ca="1" si="63"/>
        <v>#N/A</v>
      </c>
      <c r="CC62" s="102" t="e">
        <f t="shared" ca="1" si="64"/>
        <v>#N/A</v>
      </c>
      <c r="CD62" s="102" t="e">
        <f t="shared" ca="1" si="65"/>
        <v>#VALUE!</v>
      </c>
      <c r="CE62" s="68">
        <f>Worksheet!L57</f>
        <v>0</v>
      </c>
      <c r="CF62" s="68">
        <f>Worksheet!M57</f>
        <v>0</v>
      </c>
      <c r="CG62" s="68">
        <f>Worksheet!N57</f>
        <v>0</v>
      </c>
      <c r="CH62" s="68">
        <f>Worksheet!O57</f>
        <v>0</v>
      </c>
      <c r="CI62" s="68">
        <f>Worksheet!P57</f>
        <v>0</v>
      </c>
      <c r="CJ62" s="154" t="e">
        <f t="shared" ca="1" si="66"/>
        <v>#VALUE!</v>
      </c>
      <c r="CK62" s="154" t="e">
        <f t="shared" ca="1" si="67"/>
        <v>#VALUE!</v>
      </c>
      <c r="CL62" s="154" t="e">
        <f t="shared" ca="1" si="68"/>
        <v>#VALUE!</v>
      </c>
      <c r="CM62" s="154" t="e">
        <f t="shared" ca="1" si="69"/>
        <v>#VALUE!</v>
      </c>
      <c r="CN62" s="154" t="e">
        <f t="shared" ca="1" si="70"/>
        <v>#VALUE!</v>
      </c>
      <c r="CO62" s="131" t="e">
        <f t="shared" ca="1" si="71"/>
        <v>#N/A</v>
      </c>
      <c r="CP62" s="103">
        <f>Worksheet!R57</f>
        <v>0</v>
      </c>
      <c r="CQ62" s="58" t="str">
        <f t="shared" si="72"/>
        <v>1</v>
      </c>
      <c r="CR62" s="133" t="e">
        <f t="shared" si="73"/>
        <v>#N/A</v>
      </c>
      <c r="CS62" s="58" t="str">
        <f t="shared" si="36"/>
        <v>Standard2</v>
      </c>
      <c r="CU62" s="112" t="str">
        <f t="shared" ca="1" si="74"/>
        <v>$B$4:$P$956</v>
      </c>
      <c r="CV62" s="102" t="str">
        <f>VLOOKUP($CS62,$CU$3:CV$8,2,FALSE)</f>
        <v>$I$156:$I$552</v>
      </c>
      <c r="CW62" s="102" t="str">
        <f>VLOOKUP($CS62,$CU$3:CW$8,3,FALSE)</f>
        <v>$I$553:$I$750</v>
      </c>
      <c r="CX62" s="102" t="e">
        <f>VLOOKUP($CS62,$CU$3:CX$8,4,FALSE)</f>
        <v>#N/A</v>
      </c>
      <c r="CY62" s="102" t="e">
        <f>VLOOKUP($CS62,$CU$3:CY$8,5,FALSE)</f>
        <v>#N/A</v>
      </c>
      <c r="CZ62" s="102" t="e">
        <f>VLOOKUP($CS62,$CU$3:CZ$8,6,FALSE)</f>
        <v>#N/A</v>
      </c>
      <c r="DA62" s="102" t="str">
        <f>VLOOKUP($CS62,$CU$3:DA$8,7,FALSE)</f>
        <v>$I$806:$I$813</v>
      </c>
      <c r="DB62" s="102" t="str">
        <f>VLOOKUP($CS62,$CU$3:DB$8,8,FALSE)</f>
        <v>$I$800:$I$805</v>
      </c>
      <c r="DC62" s="102" t="str">
        <f>VLOOKUP($CS62,$CU$3:DC$8,8,FALSE)</f>
        <v>$I$800:$I$805</v>
      </c>
      <c r="DD62" s="102" t="str">
        <f>VLOOKUP($CS62,$CU$3:DD$8,8,FALSE)</f>
        <v>$I$800:$I$805</v>
      </c>
      <c r="DE62" s="102" t="str">
        <f>VLOOKUP($CS62,$CU$3:DE$8,8,FALSE)</f>
        <v>$I$800:$I$805</v>
      </c>
      <c r="DF62" s="102" t="str">
        <f>VLOOKUP($CS62,$CU$3:DF$8,8,FALSE)</f>
        <v>$I$800:$I$805</v>
      </c>
      <c r="DG62" s="58">
        <f>COUNTIF($CV$10:CV62,"&lt;&gt;"&amp;"")</f>
        <v>53</v>
      </c>
      <c r="DI62" s="58" t="str">
        <f t="shared" si="75"/>
        <v/>
      </c>
      <c r="DJ62" s="58" t="e">
        <f t="shared" ca="1" si="55"/>
        <v>#N/A</v>
      </c>
    </row>
    <row r="63" spans="13:114" x14ac:dyDescent="0.25">
      <c r="M63" s="58">
        <f>Worksheet!W58</f>
        <v>0</v>
      </c>
      <c r="N63" s="58">
        <f t="shared" ca="1" si="8"/>
        <v>0</v>
      </c>
      <c r="O63" s="213" t="str">
        <f t="shared" ca="1" si="1"/>
        <v>*</v>
      </c>
      <c r="Q63" s="59" t="e">
        <f t="shared" ca="1" si="80"/>
        <v>#N/A</v>
      </c>
      <c r="R63" s="58" t="str">
        <f>IF(Worksheet!J58=$S$2,$S$2,IF(Worksheet!J58=$S$3,$S$3,$S$1))</f>
        <v>3458A</v>
      </c>
      <c r="S63" s="60" t="str">
        <f t="shared" ca="1" si="10"/>
        <v>*</v>
      </c>
      <c r="T63" s="55" t="e">
        <f t="shared" si="56"/>
        <v>#N/A</v>
      </c>
      <c r="U63" s="62">
        <f>IF(Worksheet!T58="%",ABS(Worksheet!AA58),ABS(Worksheet!V58))</f>
        <v>0</v>
      </c>
      <c r="V63" s="155">
        <f>IF(Worksheet!T58="%",Worksheet!AB58,Worksheet!T58)</f>
        <v>0</v>
      </c>
      <c r="W63" s="61" t="str">
        <f>IF(Worksheet!T58="%","",IF(Worksheet!AA58&lt;&gt;"",Worksheet!AA58,""))</f>
        <v/>
      </c>
      <c r="X63" s="61" t="str">
        <f>IF(Worksheet!T58="%","",IF(Worksheet!AB58&lt;&gt;"",Worksheet!AB58,""))</f>
        <v/>
      </c>
      <c r="Y63" s="63" t="str">
        <f t="shared" si="57"/>
        <v/>
      </c>
      <c r="Z63" s="63" t="str">
        <f t="shared" si="52"/>
        <v>0</v>
      </c>
      <c r="AA63" s="63" t="str">
        <f t="shared" si="58"/>
        <v>DC</v>
      </c>
      <c r="AB63" s="63" t="str">
        <f t="shared" si="53"/>
        <v>DC0</v>
      </c>
      <c r="AC63" s="63" t="str">
        <f>IF(Worksheet!I58&lt;&gt;"",Worksheet!I58,"")</f>
        <v/>
      </c>
      <c r="AD63" s="63" t="str">
        <f t="shared" si="54"/>
        <v/>
      </c>
      <c r="AE63" s="134" t="str">
        <f t="shared" si="59"/>
        <v>DC0</v>
      </c>
      <c r="AF63" s="135" t="e">
        <f>HLOOKUP(AE63,$AH$10:BA63,COUNTIF($AE$7:AE63,"&lt;&gt;"&amp;""),FALSE)</f>
        <v>#N/A</v>
      </c>
      <c r="AG63" s="71" t="e">
        <f t="shared" si="60"/>
        <v>#N/A</v>
      </c>
      <c r="AH63" s="102" t="e">
        <f ca="1">VLOOKUP($AG63,INDIRECT(CONCATENATE($CS63,"!",VLOOKUP($CS63,$AG$3:AH$8,AH$2,FALSE))),1,TRUE)</f>
        <v>#N/A</v>
      </c>
      <c r="AI63" s="102" t="e">
        <f ca="1">VLOOKUP($AG63,INDIRECT(CONCATENATE($CS63,"!",VLOOKUP($CS63,$AG$3:AI$8,AI$2,FALSE))),1,TRUE)</f>
        <v>#N/A</v>
      </c>
      <c r="AJ63" s="102" t="e">
        <f ca="1">VLOOKUP($AG63,INDIRECT(CONCATENATE($CS63,"!",VLOOKUP($CS63,$AG$3:AJ$8,AJ$2,FALSE))),1,TRUE)</f>
        <v>#N/A</v>
      </c>
      <c r="AK63" s="102" t="e">
        <f ca="1">VLOOKUP($AG63,INDIRECT(CONCATENATE($CS63,"!",VLOOKUP($CS63,$AG$3:AK$8,AK$2,FALSE))),1,TRUE)</f>
        <v>#N/A</v>
      </c>
      <c r="AL63" s="102" t="e">
        <f ca="1">VLOOKUP($AG63,INDIRECT(CONCATENATE($CS63,"!",VLOOKUP($CS63,$AG$3:AL$8,AL$2,FALSE))),1,TRUE)</f>
        <v>#N/A</v>
      </c>
      <c r="AM63" s="102" t="e">
        <f ca="1">VLOOKUP($AG63,INDIRECT(CONCATENATE($CS63,"!",VLOOKUP($CS63,$AG$3:AM$8,AM$2,FALSE))),1,TRUE)</f>
        <v>#N/A</v>
      </c>
      <c r="AN63" s="102" t="e">
        <f ca="1">VLOOKUP($AG63,INDIRECT(CONCATENATE($CS63,"!",VLOOKUP($CS63,$AG$3:AN$8,AN$2,FALSE))),1,TRUE)</f>
        <v>#N/A</v>
      </c>
      <c r="AO63" s="102" t="e">
        <f ca="1">VLOOKUP($AG63,INDIRECT(CONCATENATE($CS63,"!",VLOOKUP($CS63,$AG$3:AO$8,AO$2,FALSE))),1,TRUE)</f>
        <v>#N/A</v>
      </c>
      <c r="AP63" s="102" t="e">
        <f ca="1">VLOOKUP($AG63,INDIRECT(CONCATENATE($CS63,"!",VLOOKUP($CS63,$AG$3:AP$8,AP$2,FALSE))),1,TRUE)</f>
        <v>#N/A</v>
      </c>
      <c r="AQ63" s="102" t="e">
        <f ca="1">VLOOKUP($AG63,INDIRECT(CONCATENATE($CS63,"!",VLOOKUP($CS63,$AG$3:AQ$8,AQ$2,FALSE))),1,TRUE)</f>
        <v>#N/A</v>
      </c>
      <c r="AR63" s="102" t="e">
        <f ca="1">VLOOKUP($AG63,INDIRECT(CONCATENATE($CS63,"!",VLOOKUP($CS63,$AG$3:AR$8,AR$2,FALSE))),1,TRUE)</f>
        <v>#N/A</v>
      </c>
      <c r="AS63" s="102" t="e">
        <f ca="1">VLOOKUP($AG63,INDIRECT(CONCATENATE($CS63,"!",VLOOKUP($CS63,$AG$3:AS$8,AS$2,FALSE))),1,TRUE)</f>
        <v>#N/A</v>
      </c>
      <c r="AT63" s="102" t="e">
        <f ca="1">VLOOKUP($AG63,INDIRECT(CONCATENATE($CS63,"!",VLOOKUP($CS63,$AG$3:AT$8,AT$2,FALSE))),1,TRUE)</f>
        <v>#N/A</v>
      </c>
      <c r="AU63" s="102" t="e">
        <f ca="1">VLOOKUP($AG63,INDIRECT(CONCATENATE($CS63,"!",VLOOKUP($CS63,$AG$3:AU$8,AU$2,FALSE))),1,TRUE)</f>
        <v>#N/A</v>
      </c>
      <c r="AV63" s="102" t="e">
        <f ca="1">VLOOKUP($AG63,INDIRECT(CONCATENATE($CS63,"!",VLOOKUP($CS63,$AG$3:AV$8,AV$2,FALSE))),1,TRUE)</f>
        <v>#N/A</v>
      </c>
      <c r="AW63" s="102" t="e">
        <f ca="1">VLOOKUP($AG63,INDIRECT(CONCATENATE($CS63,"!",VLOOKUP($CS63,$AG$3:AW$8,AW$2,FALSE))),1,TRUE)</f>
        <v>#N/A</v>
      </c>
      <c r="AX63" s="102" t="e">
        <f ca="1">VLOOKUP($AG63,INDIRECT(CONCATENATE($CS63,"!",VLOOKUP($CS63,$AG$3:AX$8,AX$2,FALSE))),1,TRUE)</f>
        <v>#N/A</v>
      </c>
      <c r="AY63" s="102" t="e">
        <f ca="1">VLOOKUP($AG63,INDIRECT(CONCATENATE($CS63,"!",VLOOKUP($CS63,$AG$3:AY$8,AY$2,FALSE))),1,TRUE)</f>
        <v>#N/A</v>
      </c>
      <c r="AZ63" s="102" t="e">
        <f ca="1">VLOOKUP($AG63,INDIRECT(CONCATENATE($CS63,"!",VLOOKUP($CS63,$AG$3:AZ$8,AZ$2,FALSE))),1,TRUE)</f>
        <v>#N/A</v>
      </c>
      <c r="BA63" s="102"/>
      <c r="BB63" s="66">
        <f t="shared" si="76"/>
        <v>1</v>
      </c>
      <c r="BC63" s="59">
        <f t="shared" si="76"/>
        <v>1</v>
      </c>
      <c r="BD63" s="59">
        <f t="shared" si="77"/>
        <v>1</v>
      </c>
      <c r="BE63" s="59">
        <f t="shared" si="77"/>
        <v>1</v>
      </c>
      <c r="BF63" s="59">
        <f t="shared" si="18"/>
        <v>1</v>
      </c>
      <c r="BG63" s="59">
        <f t="shared" si="19"/>
        <v>1</v>
      </c>
      <c r="BH63" s="59">
        <f t="shared" si="20"/>
        <v>1</v>
      </c>
      <c r="BI63" s="59">
        <f t="shared" si="78"/>
        <v>1</v>
      </c>
      <c r="BJ63" s="59">
        <f t="shared" si="78"/>
        <v>1</v>
      </c>
      <c r="BK63" s="59">
        <f t="shared" si="78"/>
        <v>1</v>
      </c>
      <c r="BL63" s="59">
        <f t="shared" si="78"/>
        <v>1</v>
      </c>
      <c r="BM63" s="59">
        <f t="shared" si="78"/>
        <v>1</v>
      </c>
      <c r="BN63" s="59">
        <f t="shared" si="78"/>
        <v>1</v>
      </c>
      <c r="BO63" s="59">
        <f t="shared" si="79"/>
        <v>1</v>
      </c>
      <c r="BP63" s="59">
        <f t="shared" si="79"/>
        <v>1</v>
      </c>
      <c r="BQ63" s="59">
        <f t="shared" si="79"/>
        <v>1</v>
      </c>
      <c r="BR63" s="59">
        <f t="shared" si="79"/>
        <v>1</v>
      </c>
      <c r="BS63" s="59">
        <f t="shared" si="51"/>
        <v>1</v>
      </c>
      <c r="BT63" s="59">
        <f t="shared" si="51"/>
        <v>1</v>
      </c>
      <c r="BV63" s="67" t="e">
        <f>HLOOKUP(AE63,$BB$10:BU63,COUNTIF($AE$7:AE63,"&lt;&gt;"&amp;""),FALSE)</f>
        <v>#N/A</v>
      </c>
      <c r="BW63" s="59">
        <f t="shared" si="22"/>
        <v>1</v>
      </c>
      <c r="BX63" s="67" t="str">
        <f t="shared" si="38"/>
        <v/>
      </c>
      <c r="BY63" s="136" t="str">
        <f ca="1">IF(OR(AE63=$BC$10,AE63=$BE$10,AE63=$BL$10,AE63=$BM$10,AE63=$BN$10),VLOOKUP(BX63,INDIRECT(CONCATENATE(CS63,"!",HLOOKUP(AE63,$CV$10:CZ63,DG63,FALSE))),1,TRUE),"")</f>
        <v/>
      </c>
      <c r="BZ63" s="102" t="e">
        <f t="shared" ca="1" si="61"/>
        <v>#N/A</v>
      </c>
      <c r="CA63" s="102" t="e">
        <f t="shared" ca="1" si="62"/>
        <v>#N/A</v>
      </c>
      <c r="CB63" s="102" t="e">
        <f t="shared" ca="1" si="63"/>
        <v>#N/A</v>
      </c>
      <c r="CC63" s="102" t="e">
        <f t="shared" ca="1" si="64"/>
        <v>#N/A</v>
      </c>
      <c r="CD63" s="102" t="e">
        <f t="shared" ca="1" si="65"/>
        <v>#VALUE!</v>
      </c>
      <c r="CE63" s="68">
        <f>Worksheet!L58</f>
        <v>0</v>
      </c>
      <c r="CF63" s="68">
        <f>Worksheet!M58</f>
        <v>0</v>
      </c>
      <c r="CG63" s="68">
        <f>Worksheet!N58</f>
        <v>0</v>
      </c>
      <c r="CH63" s="68">
        <f>Worksheet!O58</f>
        <v>0</v>
      </c>
      <c r="CI63" s="68">
        <f>Worksheet!P58</f>
        <v>0</v>
      </c>
      <c r="CJ63" s="154" t="e">
        <f t="shared" ca="1" si="66"/>
        <v>#VALUE!</v>
      </c>
      <c r="CK63" s="154" t="e">
        <f t="shared" ca="1" si="67"/>
        <v>#VALUE!</v>
      </c>
      <c r="CL63" s="154" t="e">
        <f t="shared" ca="1" si="68"/>
        <v>#VALUE!</v>
      </c>
      <c r="CM63" s="154" t="e">
        <f t="shared" ca="1" si="69"/>
        <v>#VALUE!</v>
      </c>
      <c r="CN63" s="154" t="e">
        <f t="shared" ca="1" si="70"/>
        <v>#VALUE!</v>
      </c>
      <c r="CO63" s="131" t="e">
        <f t="shared" ca="1" si="71"/>
        <v>#N/A</v>
      </c>
      <c r="CP63" s="103">
        <f>Worksheet!R58</f>
        <v>0</v>
      </c>
      <c r="CQ63" s="58" t="str">
        <f t="shared" si="72"/>
        <v>1</v>
      </c>
      <c r="CR63" s="133" t="e">
        <f t="shared" si="73"/>
        <v>#N/A</v>
      </c>
      <c r="CS63" s="58" t="str">
        <f t="shared" si="36"/>
        <v>Standard2</v>
      </c>
      <c r="CU63" s="112" t="str">
        <f t="shared" ca="1" si="74"/>
        <v>$B$4:$P$956</v>
      </c>
      <c r="CV63" s="102" t="str">
        <f>VLOOKUP($CS63,$CU$3:CV$8,2,FALSE)</f>
        <v>$I$156:$I$552</v>
      </c>
      <c r="CW63" s="102" t="str">
        <f>VLOOKUP($CS63,$CU$3:CW$8,3,FALSE)</f>
        <v>$I$553:$I$750</v>
      </c>
      <c r="CX63" s="102" t="e">
        <f>VLOOKUP($CS63,$CU$3:CX$8,4,FALSE)</f>
        <v>#N/A</v>
      </c>
      <c r="CY63" s="102" t="e">
        <f>VLOOKUP($CS63,$CU$3:CY$8,5,FALSE)</f>
        <v>#N/A</v>
      </c>
      <c r="CZ63" s="102" t="e">
        <f>VLOOKUP($CS63,$CU$3:CZ$8,6,FALSE)</f>
        <v>#N/A</v>
      </c>
      <c r="DA63" s="102" t="str">
        <f>VLOOKUP($CS63,$CU$3:DA$8,7,FALSE)</f>
        <v>$I$806:$I$813</v>
      </c>
      <c r="DB63" s="102" t="str">
        <f>VLOOKUP($CS63,$CU$3:DB$8,8,FALSE)</f>
        <v>$I$800:$I$805</v>
      </c>
      <c r="DC63" s="102" t="str">
        <f>VLOOKUP($CS63,$CU$3:DC$8,8,FALSE)</f>
        <v>$I$800:$I$805</v>
      </c>
      <c r="DD63" s="102" t="str">
        <f>VLOOKUP($CS63,$CU$3:DD$8,8,FALSE)</f>
        <v>$I$800:$I$805</v>
      </c>
      <c r="DE63" s="102" t="str">
        <f>VLOOKUP($CS63,$CU$3:DE$8,8,FALSE)</f>
        <v>$I$800:$I$805</v>
      </c>
      <c r="DF63" s="102" t="str">
        <f>VLOOKUP($CS63,$CU$3:DF$8,8,FALSE)</f>
        <v>$I$800:$I$805</v>
      </c>
      <c r="DG63" s="58">
        <f>COUNTIF($CV$10:CV63,"&lt;&gt;"&amp;"")</f>
        <v>54</v>
      </c>
      <c r="DI63" s="58" t="str">
        <f t="shared" si="75"/>
        <v/>
      </c>
      <c r="DJ63" s="58" t="e">
        <f t="shared" ca="1" si="55"/>
        <v>#N/A</v>
      </c>
    </row>
    <row r="64" spans="13:114" x14ac:dyDescent="0.25">
      <c r="M64" s="58">
        <f>Worksheet!W59</f>
        <v>0</v>
      </c>
      <c r="N64" s="58">
        <f t="shared" ca="1" si="8"/>
        <v>0</v>
      </c>
      <c r="O64" s="213" t="str">
        <f t="shared" ca="1" si="1"/>
        <v>*</v>
      </c>
      <c r="Q64" s="59" t="e">
        <f t="shared" ca="1" si="80"/>
        <v>#N/A</v>
      </c>
      <c r="R64" s="58" t="str">
        <f>IF(Worksheet!J59=$S$2,$S$2,IF(Worksheet!J59=$S$3,$S$3,$S$1))</f>
        <v>3458A</v>
      </c>
      <c r="S64" s="60" t="str">
        <f t="shared" ca="1" si="10"/>
        <v>*</v>
      </c>
      <c r="T64" s="55" t="e">
        <f t="shared" si="56"/>
        <v>#N/A</v>
      </c>
      <c r="U64" s="62">
        <f>IF(Worksheet!T59="%",ABS(Worksheet!AA59),ABS(Worksheet!V59))</f>
        <v>0</v>
      </c>
      <c r="V64" s="155">
        <f>IF(Worksheet!T59="%",Worksheet!AB59,Worksheet!T59)</f>
        <v>0</v>
      </c>
      <c r="W64" s="61" t="str">
        <f>IF(Worksheet!T59="%","",IF(Worksheet!AA59&lt;&gt;"",Worksheet!AA59,""))</f>
        <v/>
      </c>
      <c r="X64" s="61" t="str">
        <f>IF(Worksheet!T59="%","",IF(Worksheet!AB59&lt;&gt;"",Worksheet!AB59,""))</f>
        <v/>
      </c>
      <c r="Y64" s="63" t="str">
        <f t="shared" si="57"/>
        <v/>
      </c>
      <c r="Z64" s="63" t="str">
        <f t="shared" si="52"/>
        <v>0</v>
      </c>
      <c r="AA64" s="63" t="str">
        <f t="shared" si="58"/>
        <v>DC</v>
      </c>
      <c r="AB64" s="63" t="str">
        <f t="shared" si="53"/>
        <v>DC0</v>
      </c>
      <c r="AC64" s="63" t="str">
        <f>IF(Worksheet!I59&lt;&gt;"",Worksheet!I59,"")</f>
        <v/>
      </c>
      <c r="AD64" s="63" t="str">
        <f t="shared" si="54"/>
        <v/>
      </c>
      <c r="AE64" s="134" t="str">
        <f t="shared" si="59"/>
        <v>DC0</v>
      </c>
      <c r="AF64" s="135" t="e">
        <f>HLOOKUP(AE64,$AH$10:BA64,COUNTIF($AE$7:AE64,"&lt;&gt;"&amp;""),FALSE)</f>
        <v>#N/A</v>
      </c>
      <c r="AG64" s="71" t="e">
        <f t="shared" si="60"/>
        <v>#N/A</v>
      </c>
      <c r="AH64" s="102" t="e">
        <f ca="1">VLOOKUP($AG64,INDIRECT(CONCATENATE($CS64,"!",VLOOKUP($CS64,$AG$3:AH$8,AH$2,FALSE))),1,TRUE)</f>
        <v>#N/A</v>
      </c>
      <c r="AI64" s="102" t="e">
        <f ca="1">VLOOKUP($AG64,INDIRECT(CONCATENATE($CS64,"!",VLOOKUP($CS64,$AG$3:AI$8,AI$2,FALSE))),1,TRUE)</f>
        <v>#N/A</v>
      </c>
      <c r="AJ64" s="102" t="e">
        <f ca="1">VLOOKUP($AG64,INDIRECT(CONCATENATE($CS64,"!",VLOOKUP($CS64,$AG$3:AJ$8,AJ$2,FALSE))),1,TRUE)</f>
        <v>#N/A</v>
      </c>
      <c r="AK64" s="102" t="e">
        <f ca="1">VLOOKUP($AG64,INDIRECT(CONCATENATE($CS64,"!",VLOOKUP($CS64,$AG$3:AK$8,AK$2,FALSE))),1,TRUE)</f>
        <v>#N/A</v>
      </c>
      <c r="AL64" s="102" t="e">
        <f ca="1">VLOOKUP($AG64,INDIRECT(CONCATENATE($CS64,"!",VLOOKUP($CS64,$AG$3:AL$8,AL$2,FALSE))),1,TRUE)</f>
        <v>#N/A</v>
      </c>
      <c r="AM64" s="102" t="e">
        <f ca="1">VLOOKUP($AG64,INDIRECT(CONCATENATE($CS64,"!",VLOOKUP($CS64,$AG$3:AM$8,AM$2,FALSE))),1,TRUE)</f>
        <v>#N/A</v>
      </c>
      <c r="AN64" s="102" t="e">
        <f ca="1">VLOOKUP($AG64,INDIRECT(CONCATENATE($CS64,"!",VLOOKUP($CS64,$AG$3:AN$8,AN$2,FALSE))),1,TRUE)</f>
        <v>#N/A</v>
      </c>
      <c r="AO64" s="102" t="e">
        <f ca="1">VLOOKUP($AG64,INDIRECT(CONCATENATE($CS64,"!",VLOOKUP($CS64,$AG$3:AO$8,AO$2,FALSE))),1,TRUE)</f>
        <v>#N/A</v>
      </c>
      <c r="AP64" s="102" t="e">
        <f ca="1">VLOOKUP($AG64,INDIRECT(CONCATENATE($CS64,"!",VLOOKUP($CS64,$AG$3:AP$8,AP$2,FALSE))),1,TRUE)</f>
        <v>#N/A</v>
      </c>
      <c r="AQ64" s="102" t="e">
        <f ca="1">VLOOKUP($AG64,INDIRECT(CONCATENATE($CS64,"!",VLOOKUP($CS64,$AG$3:AQ$8,AQ$2,FALSE))),1,TRUE)</f>
        <v>#N/A</v>
      </c>
      <c r="AR64" s="102" t="e">
        <f ca="1">VLOOKUP($AG64,INDIRECT(CONCATENATE($CS64,"!",VLOOKUP($CS64,$AG$3:AR$8,AR$2,FALSE))),1,TRUE)</f>
        <v>#N/A</v>
      </c>
      <c r="AS64" s="102" t="e">
        <f ca="1">VLOOKUP($AG64,INDIRECT(CONCATENATE($CS64,"!",VLOOKUP($CS64,$AG$3:AS$8,AS$2,FALSE))),1,TRUE)</f>
        <v>#N/A</v>
      </c>
      <c r="AT64" s="102" t="e">
        <f ca="1">VLOOKUP($AG64,INDIRECT(CONCATENATE($CS64,"!",VLOOKUP($CS64,$AG$3:AT$8,AT$2,FALSE))),1,TRUE)</f>
        <v>#N/A</v>
      </c>
      <c r="AU64" s="102" t="e">
        <f ca="1">VLOOKUP($AG64,INDIRECT(CONCATENATE($CS64,"!",VLOOKUP($CS64,$AG$3:AU$8,AU$2,FALSE))),1,TRUE)</f>
        <v>#N/A</v>
      </c>
      <c r="AV64" s="102" t="e">
        <f ca="1">VLOOKUP($AG64,INDIRECT(CONCATENATE($CS64,"!",VLOOKUP($CS64,$AG$3:AV$8,AV$2,FALSE))),1,TRUE)</f>
        <v>#N/A</v>
      </c>
      <c r="AW64" s="102" t="e">
        <f ca="1">VLOOKUP($AG64,INDIRECT(CONCATENATE($CS64,"!",VLOOKUP($CS64,$AG$3:AW$8,AW$2,FALSE))),1,TRUE)</f>
        <v>#N/A</v>
      </c>
      <c r="AX64" s="102" t="e">
        <f ca="1">VLOOKUP($AG64,INDIRECT(CONCATENATE($CS64,"!",VLOOKUP($CS64,$AG$3:AX$8,AX$2,FALSE))),1,TRUE)</f>
        <v>#N/A</v>
      </c>
      <c r="AY64" s="102" t="e">
        <f ca="1">VLOOKUP($AG64,INDIRECT(CONCATENATE($CS64,"!",VLOOKUP($CS64,$AG$3:AY$8,AY$2,FALSE))),1,TRUE)</f>
        <v>#N/A</v>
      </c>
      <c r="AZ64" s="102" t="e">
        <f ca="1">VLOOKUP($AG64,INDIRECT(CONCATENATE($CS64,"!",VLOOKUP($CS64,$AG$3:AZ$8,AZ$2,FALSE))),1,TRUE)</f>
        <v>#N/A</v>
      </c>
      <c r="BA64" s="102"/>
      <c r="BB64" s="66">
        <f t="shared" si="76"/>
        <v>1</v>
      </c>
      <c r="BC64" s="59">
        <f t="shared" si="76"/>
        <v>1</v>
      </c>
      <c r="BD64" s="59">
        <f t="shared" si="77"/>
        <v>1</v>
      </c>
      <c r="BE64" s="59">
        <f t="shared" si="77"/>
        <v>1</v>
      </c>
      <c r="BF64" s="59">
        <f t="shared" si="18"/>
        <v>1</v>
      </c>
      <c r="BG64" s="59">
        <f t="shared" si="19"/>
        <v>1</v>
      </c>
      <c r="BH64" s="59">
        <f t="shared" si="20"/>
        <v>1</v>
      </c>
      <c r="BI64" s="59">
        <f t="shared" si="78"/>
        <v>1</v>
      </c>
      <c r="BJ64" s="59">
        <f t="shared" si="78"/>
        <v>1</v>
      </c>
      <c r="BK64" s="59">
        <f t="shared" si="78"/>
        <v>1</v>
      </c>
      <c r="BL64" s="59">
        <f t="shared" si="78"/>
        <v>1</v>
      </c>
      <c r="BM64" s="59">
        <f t="shared" si="78"/>
        <v>1</v>
      </c>
      <c r="BN64" s="59">
        <f t="shared" si="78"/>
        <v>1</v>
      </c>
      <c r="BO64" s="59">
        <f t="shared" si="79"/>
        <v>1</v>
      </c>
      <c r="BP64" s="59">
        <f t="shared" si="79"/>
        <v>1</v>
      </c>
      <c r="BQ64" s="59">
        <f t="shared" si="79"/>
        <v>1</v>
      </c>
      <c r="BR64" s="59">
        <f t="shared" si="79"/>
        <v>1</v>
      </c>
      <c r="BS64" s="59">
        <f t="shared" si="51"/>
        <v>1</v>
      </c>
      <c r="BT64" s="59">
        <f t="shared" si="51"/>
        <v>1</v>
      </c>
      <c r="BV64" s="67" t="e">
        <f>HLOOKUP(AE64,$BB$10:BU64,COUNTIF($AE$7:AE64,"&lt;&gt;"&amp;""),FALSE)</f>
        <v>#N/A</v>
      </c>
      <c r="BW64" s="59">
        <f t="shared" si="22"/>
        <v>1</v>
      </c>
      <c r="BX64" s="67" t="str">
        <f t="shared" si="38"/>
        <v/>
      </c>
      <c r="BY64" s="136" t="str">
        <f ca="1">IF(OR(AE64=$BC$10,AE64=$BE$10,AE64=$BL$10,AE64=$BM$10,AE64=$BN$10),VLOOKUP(BX64,INDIRECT(CONCATENATE(CS64,"!",HLOOKUP(AE64,$CV$10:CZ64,DG64,FALSE))),1,TRUE),"")</f>
        <v/>
      </c>
      <c r="BZ64" s="102" t="e">
        <f t="shared" ca="1" si="61"/>
        <v>#N/A</v>
      </c>
      <c r="CA64" s="102" t="e">
        <f t="shared" ca="1" si="62"/>
        <v>#N/A</v>
      </c>
      <c r="CB64" s="102" t="e">
        <f t="shared" ca="1" si="63"/>
        <v>#N/A</v>
      </c>
      <c r="CC64" s="102" t="e">
        <f t="shared" ca="1" si="64"/>
        <v>#N/A</v>
      </c>
      <c r="CD64" s="102" t="e">
        <f t="shared" ca="1" si="65"/>
        <v>#VALUE!</v>
      </c>
      <c r="CE64" s="68">
        <f>Worksheet!L59</f>
        <v>0</v>
      </c>
      <c r="CF64" s="68">
        <f>Worksheet!M59</f>
        <v>0</v>
      </c>
      <c r="CG64" s="68">
        <f>Worksheet!N59</f>
        <v>0</v>
      </c>
      <c r="CH64" s="68">
        <f>Worksheet!O59</f>
        <v>0</v>
      </c>
      <c r="CI64" s="68">
        <f>Worksheet!P59</f>
        <v>0</v>
      </c>
      <c r="CJ64" s="154" t="e">
        <f t="shared" ca="1" si="66"/>
        <v>#VALUE!</v>
      </c>
      <c r="CK64" s="154" t="e">
        <f t="shared" ca="1" si="67"/>
        <v>#VALUE!</v>
      </c>
      <c r="CL64" s="154" t="e">
        <f t="shared" ca="1" si="68"/>
        <v>#VALUE!</v>
      </c>
      <c r="CM64" s="154" t="e">
        <f t="shared" ca="1" si="69"/>
        <v>#VALUE!</v>
      </c>
      <c r="CN64" s="154" t="e">
        <f t="shared" ca="1" si="70"/>
        <v>#VALUE!</v>
      </c>
      <c r="CO64" s="131" t="e">
        <f t="shared" ca="1" si="71"/>
        <v>#N/A</v>
      </c>
      <c r="CP64" s="103">
        <f>Worksheet!R59</f>
        <v>0</v>
      </c>
      <c r="CQ64" s="58" t="str">
        <f t="shared" si="72"/>
        <v>1</v>
      </c>
      <c r="CR64" s="133" t="e">
        <f t="shared" si="73"/>
        <v>#N/A</v>
      </c>
      <c r="CS64" s="58" t="str">
        <f t="shared" si="36"/>
        <v>Standard2</v>
      </c>
      <c r="CU64" s="112" t="str">
        <f t="shared" ca="1" si="74"/>
        <v>$B$4:$P$956</v>
      </c>
      <c r="CV64" s="102" t="str">
        <f>VLOOKUP($CS64,$CU$3:CV$8,2,FALSE)</f>
        <v>$I$156:$I$552</v>
      </c>
      <c r="CW64" s="102" t="str">
        <f>VLOOKUP($CS64,$CU$3:CW$8,3,FALSE)</f>
        <v>$I$553:$I$750</v>
      </c>
      <c r="CX64" s="102" t="e">
        <f>VLOOKUP($CS64,$CU$3:CX$8,4,FALSE)</f>
        <v>#N/A</v>
      </c>
      <c r="CY64" s="102" t="e">
        <f>VLOOKUP($CS64,$CU$3:CY$8,5,FALSE)</f>
        <v>#N/A</v>
      </c>
      <c r="CZ64" s="102" t="e">
        <f>VLOOKUP($CS64,$CU$3:CZ$8,6,FALSE)</f>
        <v>#N/A</v>
      </c>
      <c r="DA64" s="102" t="str">
        <f>VLOOKUP($CS64,$CU$3:DA$8,7,FALSE)</f>
        <v>$I$806:$I$813</v>
      </c>
      <c r="DB64" s="102" t="str">
        <f>VLOOKUP($CS64,$CU$3:DB$8,8,FALSE)</f>
        <v>$I$800:$I$805</v>
      </c>
      <c r="DC64" s="102" t="str">
        <f>VLOOKUP($CS64,$CU$3:DC$8,8,FALSE)</f>
        <v>$I$800:$I$805</v>
      </c>
      <c r="DD64" s="102" t="str">
        <f>VLOOKUP($CS64,$CU$3:DD$8,8,FALSE)</f>
        <v>$I$800:$I$805</v>
      </c>
      <c r="DE64" s="102" t="str">
        <f>VLOOKUP($CS64,$CU$3:DE$8,8,FALSE)</f>
        <v>$I$800:$I$805</v>
      </c>
      <c r="DF64" s="102" t="str">
        <f>VLOOKUP($CS64,$CU$3:DF$8,8,FALSE)</f>
        <v>$I$800:$I$805</v>
      </c>
      <c r="DG64" s="58">
        <f>COUNTIF($CV$10:CV64,"&lt;&gt;"&amp;"")</f>
        <v>55</v>
      </c>
      <c r="DI64" s="58" t="str">
        <f t="shared" si="75"/>
        <v/>
      </c>
      <c r="DJ64" s="58" t="e">
        <f t="shared" ca="1" si="55"/>
        <v>#N/A</v>
      </c>
    </row>
    <row r="65" spans="13:114" x14ac:dyDescent="0.25">
      <c r="M65" s="58">
        <f>Worksheet!W60</f>
        <v>0</v>
      </c>
      <c r="N65" s="58">
        <f t="shared" ca="1" si="8"/>
        <v>0</v>
      </c>
      <c r="O65" s="213" t="str">
        <f t="shared" ca="1" si="1"/>
        <v>*</v>
      </c>
      <c r="Q65" s="59" t="e">
        <f t="shared" ca="1" si="80"/>
        <v>#N/A</v>
      </c>
      <c r="R65" s="58" t="str">
        <f>IF(Worksheet!J60=$S$2,$S$2,IF(Worksheet!J60=$S$3,$S$3,$S$1))</f>
        <v>3458A</v>
      </c>
      <c r="S65" s="60" t="str">
        <f t="shared" ca="1" si="10"/>
        <v>*</v>
      </c>
      <c r="T65" s="55" t="e">
        <f t="shared" si="56"/>
        <v>#N/A</v>
      </c>
      <c r="U65" s="62">
        <f>IF(Worksheet!T60="%",ABS(Worksheet!AA60),ABS(Worksheet!V60))</f>
        <v>0</v>
      </c>
      <c r="V65" s="155">
        <f>IF(Worksheet!T60="%",Worksheet!AB60,Worksheet!T60)</f>
        <v>0</v>
      </c>
      <c r="W65" s="61" t="str">
        <f>IF(Worksheet!T60="%","",IF(Worksheet!AA60&lt;&gt;"",Worksheet!AA60,""))</f>
        <v/>
      </c>
      <c r="X65" s="61" t="str">
        <f>IF(Worksheet!T60="%","",IF(Worksheet!AB60&lt;&gt;"",Worksheet!AB60,""))</f>
        <v/>
      </c>
      <c r="Y65" s="63" t="str">
        <f t="shared" si="57"/>
        <v/>
      </c>
      <c r="Z65" s="63" t="str">
        <f t="shared" si="52"/>
        <v>0</v>
      </c>
      <c r="AA65" s="63" t="str">
        <f t="shared" si="58"/>
        <v>DC</v>
      </c>
      <c r="AB65" s="63" t="str">
        <f t="shared" si="53"/>
        <v>DC0</v>
      </c>
      <c r="AC65" s="63" t="str">
        <f>IF(Worksheet!I60&lt;&gt;"",Worksheet!I60,"")</f>
        <v/>
      </c>
      <c r="AD65" s="63" t="str">
        <f t="shared" si="54"/>
        <v/>
      </c>
      <c r="AE65" s="134" t="str">
        <f t="shared" si="59"/>
        <v>DC0</v>
      </c>
      <c r="AF65" s="135" t="e">
        <f>HLOOKUP(AE65,$AH$10:BA65,COUNTIF($AE$7:AE65,"&lt;&gt;"&amp;""),FALSE)</f>
        <v>#N/A</v>
      </c>
      <c r="AG65" s="71" t="e">
        <f t="shared" si="60"/>
        <v>#N/A</v>
      </c>
      <c r="AH65" s="102" t="e">
        <f ca="1">VLOOKUP($AG65,INDIRECT(CONCATENATE($CS65,"!",VLOOKUP($CS65,$AG$3:AH$8,AH$2,FALSE))),1,TRUE)</f>
        <v>#N/A</v>
      </c>
      <c r="AI65" s="102" t="e">
        <f ca="1">VLOOKUP($AG65,INDIRECT(CONCATENATE($CS65,"!",VLOOKUP($CS65,$AG$3:AI$8,AI$2,FALSE))),1,TRUE)</f>
        <v>#N/A</v>
      </c>
      <c r="AJ65" s="102" t="e">
        <f ca="1">VLOOKUP($AG65,INDIRECT(CONCATENATE($CS65,"!",VLOOKUP($CS65,$AG$3:AJ$8,AJ$2,FALSE))),1,TRUE)</f>
        <v>#N/A</v>
      </c>
      <c r="AK65" s="102" t="e">
        <f ca="1">VLOOKUP($AG65,INDIRECT(CONCATENATE($CS65,"!",VLOOKUP($CS65,$AG$3:AK$8,AK$2,FALSE))),1,TRUE)</f>
        <v>#N/A</v>
      </c>
      <c r="AL65" s="102" t="e">
        <f ca="1">VLOOKUP($AG65,INDIRECT(CONCATENATE($CS65,"!",VLOOKUP($CS65,$AG$3:AL$8,AL$2,FALSE))),1,TRUE)</f>
        <v>#N/A</v>
      </c>
      <c r="AM65" s="102" t="e">
        <f ca="1">VLOOKUP($AG65,INDIRECT(CONCATENATE($CS65,"!",VLOOKUP($CS65,$AG$3:AM$8,AM$2,FALSE))),1,TRUE)</f>
        <v>#N/A</v>
      </c>
      <c r="AN65" s="102" t="e">
        <f ca="1">VLOOKUP($AG65,INDIRECT(CONCATENATE($CS65,"!",VLOOKUP($CS65,$AG$3:AN$8,AN$2,FALSE))),1,TRUE)</f>
        <v>#N/A</v>
      </c>
      <c r="AO65" s="102" t="e">
        <f ca="1">VLOOKUP($AG65,INDIRECT(CONCATENATE($CS65,"!",VLOOKUP($CS65,$AG$3:AO$8,AO$2,FALSE))),1,TRUE)</f>
        <v>#N/A</v>
      </c>
      <c r="AP65" s="102" t="e">
        <f ca="1">VLOOKUP($AG65,INDIRECT(CONCATENATE($CS65,"!",VLOOKUP($CS65,$AG$3:AP$8,AP$2,FALSE))),1,TRUE)</f>
        <v>#N/A</v>
      </c>
      <c r="AQ65" s="102" t="e">
        <f ca="1">VLOOKUP($AG65,INDIRECT(CONCATENATE($CS65,"!",VLOOKUP($CS65,$AG$3:AQ$8,AQ$2,FALSE))),1,TRUE)</f>
        <v>#N/A</v>
      </c>
      <c r="AR65" s="102" t="e">
        <f ca="1">VLOOKUP($AG65,INDIRECT(CONCATENATE($CS65,"!",VLOOKUP($CS65,$AG$3:AR$8,AR$2,FALSE))),1,TRUE)</f>
        <v>#N/A</v>
      </c>
      <c r="AS65" s="102" t="e">
        <f ca="1">VLOOKUP($AG65,INDIRECT(CONCATENATE($CS65,"!",VLOOKUP($CS65,$AG$3:AS$8,AS$2,FALSE))),1,TRUE)</f>
        <v>#N/A</v>
      </c>
      <c r="AT65" s="102" t="e">
        <f ca="1">VLOOKUP($AG65,INDIRECT(CONCATENATE($CS65,"!",VLOOKUP($CS65,$AG$3:AT$8,AT$2,FALSE))),1,TRUE)</f>
        <v>#N/A</v>
      </c>
      <c r="AU65" s="102" t="e">
        <f ca="1">VLOOKUP($AG65,INDIRECT(CONCATENATE($CS65,"!",VLOOKUP($CS65,$AG$3:AU$8,AU$2,FALSE))),1,TRUE)</f>
        <v>#N/A</v>
      </c>
      <c r="AV65" s="102" t="e">
        <f ca="1">VLOOKUP($AG65,INDIRECT(CONCATENATE($CS65,"!",VLOOKUP($CS65,$AG$3:AV$8,AV$2,FALSE))),1,TRUE)</f>
        <v>#N/A</v>
      </c>
      <c r="AW65" s="102" t="e">
        <f ca="1">VLOOKUP($AG65,INDIRECT(CONCATENATE($CS65,"!",VLOOKUP($CS65,$AG$3:AW$8,AW$2,FALSE))),1,TRUE)</f>
        <v>#N/A</v>
      </c>
      <c r="AX65" s="102" t="e">
        <f ca="1">VLOOKUP($AG65,INDIRECT(CONCATENATE($CS65,"!",VLOOKUP($CS65,$AG$3:AX$8,AX$2,FALSE))),1,TRUE)</f>
        <v>#N/A</v>
      </c>
      <c r="AY65" s="102" t="e">
        <f ca="1">VLOOKUP($AG65,INDIRECT(CONCATENATE($CS65,"!",VLOOKUP($CS65,$AG$3:AY$8,AY$2,FALSE))),1,TRUE)</f>
        <v>#N/A</v>
      </c>
      <c r="AZ65" s="102" t="e">
        <f ca="1">VLOOKUP($AG65,INDIRECT(CONCATENATE($CS65,"!",VLOOKUP($CS65,$AG$3:AZ$8,AZ$2,FALSE))),1,TRUE)</f>
        <v>#N/A</v>
      </c>
      <c r="BA65" s="102"/>
      <c r="BB65" s="66">
        <f t="shared" si="76"/>
        <v>1</v>
      </c>
      <c r="BC65" s="59">
        <f t="shared" si="76"/>
        <v>1</v>
      </c>
      <c r="BD65" s="59">
        <f t="shared" si="77"/>
        <v>1</v>
      </c>
      <c r="BE65" s="59">
        <f t="shared" si="77"/>
        <v>1</v>
      </c>
      <c r="BF65" s="59">
        <f t="shared" si="18"/>
        <v>1</v>
      </c>
      <c r="BG65" s="59">
        <f t="shared" si="19"/>
        <v>1</v>
      </c>
      <c r="BH65" s="59">
        <f t="shared" si="20"/>
        <v>1</v>
      </c>
      <c r="BI65" s="59">
        <f t="shared" si="78"/>
        <v>1</v>
      </c>
      <c r="BJ65" s="59">
        <f t="shared" si="78"/>
        <v>1</v>
      </c>
      <c r="BK65" s="59">
        <f t="shared" si="78"/>
        <v>1</v>
      </c>
      <c r="BL65" s="59">
        <f t="shared" si="78"/>
        <v>1</v>
      </c>
      <c r="BM65" s="59">
        <f t="shared" si="78"/>
        <v>1</v>
      </c>
      <c r="BN65" s="59">
        <f t="shared" si="78"/>
        <v>1</v>
      </c>
      <c r="BO65" s="59">
        <f t="shared" si="79"/>
        <v>1</v>
      </c>
      <c r="BP65" s="59">
        <f t="shared" si="79"/>
        <v>1</v>
      </c>
      <c r="BQ65" s="59">
        <f t="shared" si="79"/>
        <v>1</v>
      </c>
      <c r="BR65" s="59">
        <f t="shared" si="79"/>
        <v>1</v>
      </c>
      <c r="BS65" s="59">
        <f t="shared" si="51"/>
        <v>1</v>
      </c>
      <c r="BT65" s="59">
        <f t="shared" si="51"/>
        <v>1</v>
      </c>
      <c r="BV65" s="67" t="e">
        <f>HLOOKUP(AE65,$BB$10:BU65,COUNTIF($AE$7:AE65,"&lt;&gt;"&amp;""),FALSE)</f>
        <v>#N/A</v>
      </c>
      <c r="BW65" s="59">
        <f t="shared" si="22"/>
        <v>1</v>
      </c>
      <c r="BX65" s="67" t="str">
        <f t="shared" si="38"/>
        <v/>
      </c>
      <c r="BY65" s="136" t="str">
        <f ca="1">IF(OR(AE65=$BC$10,AE65=$BE$10,AE65=$BL$10,AE65=$BM$10,AE65=$BN$10),VLOOKUP(BX65,INDIRECT(CONCATENATE(CS65,"!",HLOOKUP(AE65,$CV$10:CZ65,DG65,FALSE))),1,TRUE),"")</f>
        <v/>
      </c>
      <c r="BZ65" s="102" t="e">
        <f t="shared" ca="1" si="61"/>
        <v>#N/A</v>
      </c>
      <c r="CA65" s="102" t="e">
        <f t="shared" ca="1" si="62"/>
        <v>#N/A</v>
      </c>
      <c r="CB65" s="102" t="e">
        <f t="shared" ca="1" si="63"/>
        <v>#N/A</v>
      </c>
      <c r="CC65" s="102" t="e">
        <f t="shared" ca="1" si="64"/>
        <v>#N/A</v>
      </c>
      <c r="CD65" s="102" t="e">
        <f t="shared" ca="1" si="65"/>
        <v>#VALUE!</v>
      </c>
      <c r="CE65" s="68">
        <f>Worksheet!L60</f>
        <v>0</v>
      </c>
      <c r="CF65" s="68">
        <f>Worksheet!M60</f>
        <v>0</v>
      </c>
      <c r="CG65" s="68">
        <f>Worksheet!N60</f>
        <v>0</v>
      </c>
      <c r="CH65" s="68">
        <f>Worksheet!O60</f>
        <v>0</v>
      </c>
      <c r="CI65" s="68">
        <f>Worksheet!P60</f>
        <v>0</v>
      </c>
      <c r="CJ65" s="154" t="e">
        <f t="shared" ca="1" si="66"/>
        <v>#VALUE!</v>
      </c>
      <c r="CK65" s="154" t="e">
        <f t="shared" ca="1" si="67"/>
        <v>#VALUE!</v>
      </c>
      <c r="CL65" s="154" t="e">
        <f t="shared" ca="1" si="68"/>
        <v>#VALUE!</v>
      </c>
      <c r="CM65" s="154" t="e">
        <f t="shared" ca="1" si="69"/>
        <v>#VALUE!</v>
      </c>
      <c r="CN65" s="154" t="e">
        <f t="shared" ca="1" si="70"/>
        <v>#VALUE!</v>
      </c>
      <c r="CO65" s="131" t="e">
        <f t="shared" ca="1" si="71"/>
        <v>#N/A</v>
      </c>
      <c r="CP65" s="103">
        <f>Worksheet!R60</f>
        <v>0</v>
      </c>
      <c r="CQ65" s="58" t="str">
        <f t="shared" si="72"/>
        <v>1</v>
      </c>
      <c r="CR65" s="133" t="e">
        <f t="shared" si="73"/>
        <v>#N/A</v>
      </c>
      <c r="CS65" s="58" t="str">
        <f t="shared" si="36"/>
        <v>Standard2</v>
      </c>
      <c r="CU65" s="112" t="str">
        <f t="shared" ca="1" si="74"/>
        <v>$B$4:$P$956</v>
      </c>
      <c r="CV65" s="102" t="str">
        <f>VLOOKUP($CS65,$CU$3:CV$8,2,FALSE)</f>
        <v>$I$156:$I$552</v>
      </c>
      <c r="CW65" s="102" t="str">
        <f>VLOOKUP($CS65,$CU$3:CW$8,3,FALSE)</f>
        <v>$I$553:$I$750</v>
      </c>
      <c r="CX65" s="102" t="e">
        <f>VLOOKUP($CS65,$CU$3:CX$8,4,FALSE)</f>
        <v>#N/A</v>
      </c>
      <c r="CY65" s="102" t="e">
        <f>VLOOKUP($CS65,$CU$3:CY$8,5,FALSE)</f>
        <v>#N/A</v>
      </c>
      <c r="CZ65" s="102" t="e">
        <f>VLOOKUP($CS65,$CU$3:CZ$8,6,FALSE)</f>
        <v>#N/A</v>
      </c>
      <c r="DA65" s="102" t="str">
        <f>VLOOKUP($CS65,$CU$3:DA$8,7,FALSE)</f>
        <v>$I$806:$I$813</v>
      </c>
      <c r="DB65" s="102" t="str">
        <f>VLOOKUP($CS65,$CU$3:DB$8,8,FALSE)</f>
        <v>$I$800:$I$805</v>
      </c>
      <c r="DC65" s="102" t="str">
        <f>VLOOKUP($CS65,$CU$3:DC$8,8,FALSE)</f>
        <v>$I$800:$I$805</v>
      </c>
      <c r="DD65" s="102" t="str">
        <f>VLOOKUP($CS65,$CU$3:DD$8,8,FALSE)</f>
        <v>$I$800:$I$805</v>
      </c>
      <c r="DE65" s="102" t="str">
        <f>VLOOKUP($CS65,$CU$3:DE$8,8,FALSE)</f>
        <v>$I$800:$I$805</v>
      </c>
      <c r="DF65" s="102" t="str">
        <f>VLOOKUP($CS65,$CU$3:DF$8,8,FALSE)</f>
        <v>$I$800:$I$805</v>
      </c>
      <c r="DG65" s="58">
        <f>COUNTIF($CV$10:CV65,"&lt;&gt;"&amp;"")</f>
        <v>56</v>
      </c>
      <c r="DI65" s="58" t="str">
        <f t="shared" si="75"/>
        <v/>
      </c>
      <c r="DJ65" s="58" t="e">
        <f t="shared" ca="1" si="55"/>
        <v>#N/A</v>
      </c>
    </row>
    <row r="66" spans="13:114" x14ac:dyDescent="0.25">
      <c r="M66" s="58">
        <f>Worksheet!W61</f>
        <v>0</v>
      </c>
      <c r="N66" s="58">
        <f t="shared" ca="1" si="8"/>
        <v>0</v>
      </c>
      <c r="O66" s="213" t="str">
        <f t="shared" ca="1" si="1"/>
        <v>*</v>
      </c>
      <c r="Q66" s="59" t="e">
        <f t="shared" ca="1" si="80"/>
        <v>#N/A</v>
      </c>
      <c r="R66" s="58" t="str">
        <f>IF(Worksheet!J61=$S$2,$S$2,IF(Worksheet!J61=$S$3,$S$3,$S$1))</f>
        <v>3458A</v>
      </c>
      <c r="S66" s="60" t="str">
        <f t="shared" ca="1" si="10"/>
        <v>*</v>
      </c>
      <c r="T66" s="55" t="e">
        <f t="shared" si="56"/>
        <v>#N/A</v>
      </c>
      <c r="U66" s="62">
        <f>IF(Worksheet!T61="%",ABS(Worksheet!AA61),ABS(Worksheet!V61))</f>
        <v>0</v>
      </c>
      <c r="V66" s="155">
        <f>IF(Worksheet!T61="%",Worksheet!AB61,Worksheet!T61)</f>
        <v>0</v>
      </c>
      <c r="W66" s="61" t="str">
        <f>IF(Worksheet!T61="%","",IF(Worksheet!AA61&lt;&gt;"",Worksheet!AA61,""))</f>
        <v/>
      </c>
      <c r="X66" s="61" t="str">
        <f>IF(Worksheet!T61="%","",IF(Worksheet!AB61&lt;&gt;"",Worksheet!AB61,""))</f>
        <v/>
      </c>
      <c r="Y66" s="63" t="str">
        <f t="shared" si="57"/>
        <v/>
      </c>
      <c r="Z66" s="63" t="str">
        <f t="shared" si="52"/>
        <v>0</v>
      </c>
      <c r="AA66" s="63" t="str">
        <f t="shared" si="58"/>
        <v>DC</v>
      </c>
      <c r="AB66" s="63" t="str">
        <f t="shared" si="53"/>
        <v>DC0</v>
      </c>
      <c r="AC66" s="63" t="str">
        <f>IF(Worksheet!I61&lt;&gt;"",Worksheet!I61,"")</f>
        <v/>
      </c>
      <c r="AD66" s="63" t="str">
        <f t="shared" si="54"/>
        <v/>
      </c>
      <c r="AE66" s="134" t="str">
        <f t="shared" si="59"/>
        <v>DC0</v>
      </c>
      <c r="AF66" s="135" t="e">
        <f>HLOOKUP(AE66,$AH$10:BA66,COUNTIF($AE$7:AE66,"&lt;&gt;"&amp;""),FALSE)</f>
        <v>#N/A</v>
      </c>
      <c r="AG66" s="71" t="e">
        <f t="shared" si="60"/>
        <v>#N/A</v>
      </c>
      <c r="AH66" s="102" t="e">
        <f ca="1">VLOOKUP($AG66,INDIRECT(CONCATENATE($CS66,"!",VLOOKUP($CS66,$AG$3:AH$8,AH$2,FALSE))),1,TRUE)</f>
        <v>#N/A</v>
      </c>
      <c r="AI66" s="102" t="e">
        <f ca="1">VLOOKUP($AG66,INDIRECT(CONCATENATE($CS66,"!",VLOOKUP($CS66,$AG$3:AI$8,AI$2,FALSE))),1,TRUE)</f>
        <v>#N/A</v>
      </c>
      <c r="AJ66" s="102" t="e">
        <f ca="1">VLOOKUP($AG66,INDIRECT(CONCATENATE($CS66,"!",VLOOKUP($CS66,$AG$3:AJ$8,AJ$2,FALSE))),1,TRUE)</f>
        <v>#N/A</v>
      </c>
      <c r="AK66" s="102" t="e">
        <f ca="1">VLOOKUP($AG66,INDIRECT(CONCATENATE($CS66,"!",VLOOKUP($CS66,$AG$3:AK$8,AK$2,FALSE))),1,TRUE)</f>
        <v>#N/A</v>
      </c>
      <c r="AL66" s="102" t="e">
        <f ca="1">VLOOKUP($AG66,INDIRECT(CONCATENATE($CS66,"!",VLOOKUP($CS66,$AG$3:AL$8,AL$2,FALSE))),1,TRUE)</f>
        <v>#N/A</v>
      </c>
      <c r="AM66" s="102" t="e">
        <f ca="1">VLOOKUP($AG66,INDIRECT(CONCATENATE($CS66,"!",VLOOKUP($CS66,$AG$3:AM$8,AM$2,FALSE))),1,TRUE)</f>
        <v>#N/A</v>
      </c>
      <c r="AN66" s="102" t="e">
        <f ca="1">VLOOKUP($AG66,INDIRECT(CONCATENATE($CS66,"!",VLOOKUP($CS66,$AG$3:AN$8,AN$2,FALSE))),1,TRUE)</f>
        <v>#N/A</v>
      </c>
      <c r="AO66" s="102" t="e">
        <f ca="1">VLOOKUP($AG66,INDIRECT(CONCATENATE($CS66,"!",VLOOKUP($CS66,$AG$3:AO$8,AO$2,FALSE))),1,TRUE)</f>
        <v>#N/A</v>
      </c>
      <c r="AP66" s="102" t="e">
        <f ca="1">VLOOKUP($AG66,INDIRECT(CONCATENATE($CS66,"!",VLOOKUP($CS66,$AG$3:AP$8,AP$2,FALSE))),1,TRUE)</f>
        <v>#N/A</v>
      </c>
      <c r="AQ66" s="102" t="e">
        <f ca="1">VLOOKUP($AG66,INDIRECT(CONCATENATE($CS66,"!",VLOOKUP($CS66,$AG$3:AQ$8,AQ$2,FALSE))),1,TRUE)</f>
        <v>#N/A</v>
      </c>
      <c r="AR66" s="102" t="e">
        <f ca="1">VLOOKUP($AG66,INDIRECT(CONCATENATE($CS66,"!",VLOOKUP($CS66,$AG$3:AR$8,AR$2,FALSE))),1,TRUE)</f>
        <v>#N/A</v>
      </c>
      <c r="AS66" s="102" t="e">
        <f ca="1">VLOOKUP($AG66,INDIRECT(CONCATENATE($CS66,"!",VLOOKUP($CS66,$AG$3:AS$8,AS$2,FALSE))),1,TRUE)</f>
        <v>#N/A</v>
      </c>
      <c r="AT66" s="102" t="e">
        <f ca="1">VLOOKUP($AG66,INDIRECT(CONCATENATE($CS66,"!",VLOOKUP($CS66,$AG$3:AT$8,AT$2,FALSE))),1,TRUE)</f>
        <v>#N/A</v>
      </c>
      <c r="AU66" s="102" t="e">
        <f ca="1">VLOOKUP($AG66,INDIRECT(CONCATENATE($CS66,"!",VLOOKUP($CS66,$AG$3:AU$8,AU$2,FALSE))),1,TRUE)</f>
        <v>#N/A</v>
      </c>
      <c r="AV66" s="102" t="e">
        <f ca="1">VLOOKUP($AG66,INDIRECT(CONCATENATE($CS66,"!",VLOOKUP($CS66,$AG$3:AV$8,AV$2,FALSE))),1,TRUE)</f>
        <v>#N/A</v>
      </c>
      <c r="AW66" s="102" t="e">
        <f ca="1">VLOOKUP($AG66,INDIRECT(CONCATENATE($CS66,"!",VLOOKUP($CS66,$AG$3:AW$8,AW$2,FALSE))),1,TRUE)</f>
        <v>#N/A</v>
      </c>
      <c r="AX66" s="102" t="e">
        <f ca="1">VLOOKUP($AG66,INDIRECT(CONCATENATE($CS66,"!",VLOOKUP($CS66,$AG$3:AX$8,AX$2,FALSE))),1,TRUE)</f>
        <v>#N/A</v>
      </c>
      <c r="AY66" s="102" t="e">
        <f ca="1">VLOOKUP($AG66,INDIRECT(CONCATENATE($CS66,"!",VLOOKUP($CS66,$AG$3:AY$8,AY$2,FALSE))),1,TRUE)</f>
        <v>#N/A</v>
      </c>
      <c r="AZ66" s="102" t="e">
        <f ca="1">VLOOKUP($AG66,INDIRECT(CONCATENATE($CS66,"!",VLOOKUP($CS66,$AG$3:AZ$8,AZ$2,FALSE))),1,TRUE)</f>
        <v>#N/A</v>
      </c>
      <c r="BA66" s="102"/>
      <c r="BB66" s="66">
        <f t="shared" si="76"/>
        <v>1</v>
      </c>
      <c r="BC66" s="59">
        <f t="shared" si="76"/>
        <v>1</v>
      </c>
      <c r="BD66" s="59">
        <f t="shared" si="77"/>
        <v>1</v>
      </c>
      <c r="BE66" s="59">
        <f t="shared" si="77"/>
        <v>1</v>
      </c>
      <c r="BF66" s="59">
        <f t="shared" si="18"/>
        <v>1</v>
      </c>
      <c r="BG66" s="59">
        <f t="shared" si="19"/>
        <v>1</v>
      </c>
      <c r="BH66" s="59">
        <f t="shared" si="20"/>
        <v>1</v>
      </c>
      <c r="BI66" s="59">
        <f t="shared" si="78"/>
        <v>1</v>
      </c>
      <c r="BJ66" s="59">
        <f t="shared" si="78"/>
        <v>1</v>
      </c>
      <c r="BK66" s="59">
        <f t="shared" si="78"/>
        <v>1</v>
      </c>
      <c r="BL66" s="59">
        <f t="shared" si="78"/>
        <v>1</v>
      </c>
      <c r="BM66" s="59">
        <f t="shared" si="78"/>
        <v>1</v>
      </c>
      <c r="BN66" s="59">
        <f t="shared" si="78"/>
        <v>1</v>
      </c>
      <c r="BO66" s="59">
        <f t="shared" si="79"/>
        <v>1</v>
      </c>
      <c r="BP66" s="59">
        <f t="shared" si="79"/>
        <v>1</v>
      </c>
      <c r="BQ66" s="59">
        <f t="shared" si="79"/>
        <v>1</v>
      </c>
      <c r="BR66" s="59">
        <f t="shared" si="79"/>
        <v>1</v>
      </c>
      <c r="BS66" s="59">
        <f t="shared" si="51"/>
        <v>1</v>
      </c>
      <c r="BT66" s="59">
        <f t="shared" si="51"/>
        <v>1</v>
      </c>
      <c r="BV66" s="67" t="e">
        <f>HLOOKUP(AE66,$BB$10:BU66,COUNTIF($AE$7:AE66,"&lt;&gt;"&amp;""),FALSE)</f>
        <v>#N/A</v>
      </c>
      <c r="BW66" s="59">
        <f t="shared" si="22"/>
        <v>1</v>
      </c>
      <c r="BX66" s="67" t="str">
        <f t="shared" si="38"/>
        <v/>
      </c>
      <c r="BY66" s="136" t="str">
        <f ca="1">IF(OR(AE66=$BC$10,AE66=$BE$10,AE66=$BL$10,AE66=$BM$10,AE66=$BN$10),VLOOKUP(BX66,INDIRECT(CONCATENATE(CS66,"!",HLOOKUP(AE66,$CV$10:CZ66,DG66,FALSE))),1,TRUE),"")</f>
        <v/>
      </c>
      <c r="BZ66" s="102" t="e">
        <f t="shared" ca="1" si="61"/>
        <v>#N/A</v>
      </c>
      <c r="CA66" s="102" t="e">
        <f t="shared" ca="1" si="62"/>
        <v>#N/A</v>
      </c>
      <c r="CB66" s="102" t="e">
        <f t="shared" ca="1" si="63"/>
        <v>#N/A</v>
      </c>
      <c r="CC66" s="102" t="e">
        <f t="shared" ca="1" si="64"/>
        <v>#N/A</v>
      </c>
      <c r="CD66" s="102" t="e">
        <f t="shared" ca="1" si="65"/>
        <v>#VALUE!</v>
      </c>
      <c r="CE66" s="68">
        <f>Worksheet!L61</f>
        <v>0</v>
      </c>
      <c r="CF66" s="68">
        <f>Worksheet!M61</f>
        <v>0</v>
      </c>
      <c r="CG66" s="68">
        <f>Worksheet!N61</f>
        <v>0</v>
      </c>
      <c r="CH66" s="68">
        <f>Worksheet!O61</f>
        <v>0</v>
      </c>
      <c r="CI66" s="68">
        <f>Worksheet!P61</f>
        <v>0</v>
      </c>
      <c r="CJ66" s="154" t="e">
        <f t="shared" ca="1" si="66"/>
        <v>#VALUE!</v>
      </c>
      <c r="CK66" s="154" t="e">
        <f t="shared" ca="1" si="67"/>
        <v>#VALUE!</v>
      </c>
      <c r="CL66" s="154" t="e">
        <f t="shared" ca="1" si="68"/>
        <v>#VALUE!</v>
      </c>
      <c r="CM66" s="154" t="e">
        <f t="shared" ca="1" si="69"/>
        <v>#VALUE!</v>
      </c>
      <c r="CN66" s="154" t="e">
        <f t="shared" ca="1" si="70"/>
        <v>#VALUE!</v>
      </c>
      <c r="CO66" s="131" t="e">
        <f t="shared" ca="1" si="71"/>
        <v>#N/A</v>
      </c>
      <c r="CP66" s="103">
        <f>Worksheet!R61</f>
        <v>0</v>
      </c>
      <c r="CQ66" s="58" t="str">
        <f t="shared" si="72"/>
        <v>1</v>
      </c>
      <c r="CR66" s="133" t="e">
        <f t="shared" si="73"/>
        <v>#N/A</v>
      </c>
      <c r="CS66" s="58" t="str">
        <f t="shared" si="36"/>
        <v>Standard2</v>
      </c>
      <c r="CU66" s="112" t="str">
        <f t="shared" ca="1" si="74"/>
        <v>$B$4:$P$956</v>
      </c>
      <c r="CV66" s="102" t="str">
        <f>VLOOKUP($CS66,$CU$3:CV$8,2,FALSE)</f>
        <v>$I$156:$I$552</v>
      </c>
      <c r="CW66" s="102" t="str">
        <f>VLOOKUP($CS66,$CU$3:CW$8,3,FALSE)</f>
        <v>$I$553:$I$750</v>
      </c>
      <c r="CX66" s="102" t="e">
        <f>VLOOKUP($CS66,$CU$3:CX$8,4,FALSE)</f>
        <v>#N/A</v>
      </c>
      <c r="CY66" s="102" t="e">
        <f>VLOOKUP($CS66,$CU$3:CY$8,5,FALSE)</f>
        <v>#N/A</v>
      </c>
      <c r="CZ66" s="102" t="e">
        <f>VLOOKUP($CS66,$CU$3:CZ$8,6,FALSE)</f>
        <v>#N/A</v>
      </c>
      <c r="DA66" s="102" t="str">
        <f>VLOOKUP($CS66,$CU$3:DA$8,7,FALSE)</f>
        <v>$I$806:$I$813</v>
      </c>
      <c r="DB66" s="102" t="str">
        <f>VLOOKUP($CS66,$CU$3:DB$8,8,FALSE)</f>
        <v>$I$800:$I$805</v>
      </c>
      <c r="DC66" s="102" t="str">
        <f>VLOOKUP($CS66,$CU$3:DC$8,8,FALSE)</f>
        <v>$I$800:$I$805</v>
      </c>
      <c r="DD66" s="102" t="str">
        <f>VLOOKUP($CS66,$CU$3:DD$8,8,FALSE)</f>
        <v>$I$800:$I$805</v>
      </c>
      <c r="DE66" s="102" t="str">
        <f>VLOOKUP($CS66,$CU$3:DE$8,8,FALSE)</f>
        <v>$I$800:$I$805</v>
      </c>
      <c r="DF66" s="102" t="str">
        <f>VLOOKUP($CS66,$CU$3:DF$8,8,FALSE)</f>
        <v>$I$800:$I$805</v>
      </c>
      <c r="DG66" s="58">
        <f>COUNTIF($CV$10:CV66,"&lt;&gt;"&amp;"")</f>
        <v>57</v>
      </c>
      <c r="DI66" s="58" t="str">
        <f t="shared" si="75"/>
        <v/>
      </c>
      <c r="DJ66" s="58" t="e">
        <f t="shared" ca="1" si="55"/>
        <v>#N/A</v>
      </c>
    </row>
    <row r="67" spans="13:114" x14ac:dyDescent="0.25">
      <c r="M67" s="58">
        <f>Worksheet!W62</f>
        <v>0</v>
      </c>
      <c r="N67" s="58">
        <f t="shared" ca="1" si="8"/>
        <v>0</v>
      </c>
      <c r="O67" s="213" t="str">
        <f t="shared" ca="1" si="1"/>
        <v>*</v>
      </c>
      <c r="Q67" s="59" t="e">
        <f t="shared" ca="1" si="80"/>
        <v>#N/A</v>
      </c>
      <c r="R67" s="58" t="str">
        <f>IF(Worksheet!J62=$S$2,$S$2,IF(Worksheet!J62=$S$3,$S$3,$S$1))</f>
        <v>3458A</v>
      </c>
      <c r="S67" s="60" t="str">
        <f t="shared" ca="1" si="10"/>
        <v>*</v>
      </c>
      <c r="T67" s="55" t="e">
        <f t="shared" si="56"/>
        <v>#N/A</v>
      </c>
      <c r="U67" s="62">
        <f>IF(Worksheet!T62="%",ABS(Worksheet!AA62),ABS(Worksheet!V62))</f>
        <v>0</v>
      </c>
      <c r="V67" s="155">
        <f>IF(Worksheet!T62="%",Worksheet!AB62,Worksheet!T62)</f>
        <v>0</v>
      </c>
      <c r="W67" s="61" t="str">
        <f>IF(Worksheet!T62="%","",IF(Worksheet!AA62&lt;&gt;"",Worksheet!AA62,""))</f>
        <v/>
      </c>
      <c r="X67" s="61" t="str">
        <f>IF(Worksheet!T62="%","",IF(Worksheet!AB62&lt;&gt;"",Worksheet!AB62,""))</f>
        <v/>
      </c>
      <c r="Y67" s="63" t="str">
        <f t="shared" si="57"/>
        <v/>
      </c>
      <c r="Z67" s="63" t="str">
        <f t="shared" si="52"/>
        <v>0</v>
      </c>
      <c r="AA67" s="63" t="str">
        <f t="shared" si="58"/>
        <v>DC</v>
      </c>
      <c r="AB67" s="63" t="str">
        <f t="shared" si="53"/>
        <v>DC0</v>
      </c>
      <c r="AC67" s="63" t="str">
        <f>IF(Worksheet!I62&lt;&gt;"",Worksheet!I62,"")</f>
        <v/>
      </c>
      <c r="AD67" s="63" t="str">
        <f t="shared" si="54"/>
        <v/>
      </c>
      <c r="AE67" s="134" t="str">
        <f t="shared" si="59"/>
        <v>DC0</v>
      </c>
      <c r="AF67" s="135" t="e">
        <f>HLOOKUP(AE67,$AH$10:BA67,COUNTIF($AE$7:AE67,"&lt;&gt;"&amp;""),FALSE)</f>
        <v>#N/A</v>
      </c>
      <c r="AG67" s="71" t="e">
        <f t="shared" si="60"/>
        <v>#N/A</v>
      </c>
      <c r="AH67" s="102" t="e">
        <f ca="1">VLOOKUP($AG67,INDIRECT(CONCATENATE($CS67,"!",VLOOKUP($CS67,$AG$3:AH$8,AH$2,FALSE))),1,TRUE)</f>
        <v>#N/A</v>
      </c>
      <c r="AI67" s="102" t="e">
        <f ca="1">VLOOKUP($AG67,INDIRECT(CONCATENATE($CS67,"!",VLOOKUP($CS67,$AG$3:AI$8,AI$2,FALSE))),1,TRUE)</f>
        <v>#N/A</v>
      </c>
      <c r="AJ67" s="102" t="e">
        <f ca="1">VLOOKUP($AG67,INDIRECT(CONCATENATE($CS67,"!",VLOOKUP($CS67,$AG$3:AJ$8,AJ$2,FALSE))),1,TRUE)</f>
        <v>#N/A</v>
      </c>
      <c r="AK67" s="102" t="e">
        <f ca="1">VLOOKUP($AG67,INDIRECT(CONCATENATE($CS67,"!",VLOOKUP($CS67,$AG$3:AK$8,AK$2,FALSE))),1,TRUE)</f>
        <v>#N/A</v>
      </c>
      <c r="AL67" s="102" t="e">
        <f ca="1">VLOOKUP($AG67,INDIRECT(CONCATENATE($CS67,"!",VLOOKUP($CS67,$AG$3:AL$8,AL$2,FALSE))),1,TRUE)</f>
        <v>#N/A</v>
      </c>
      <c r="AM67" s="102" t="e">
        <f ca="1">VLOOKUP($AG67,INDIRECT(CONCATENATE($CS67,"!",VLOOKUP($CS67,$AG$3:AM$8,AM$2,FALSE))),1,TRUE)</f>
        <v>#N/A</v>
      </c>
      <c r="AN67" s="102" t="e">
        <f ca="1">VLOOKUP($AG67,INDIRECT(CONCATENATE($CS67,"!",VLOOKUP($CS67,$AG$3:AN$8,AN$2,FALSE))),1,TRUE)</f>
        <v>#N/A</v>
      </c>
      <c r="AO67" s="102" t="e">
        <f ca="1">VLOOKUP($AG67,INDIRECT(CONCATENATE($CS67,"!",VLOOKUP($CS67,$AG$3:AO$8,AO$2,FALSE))),1,TRUE)</f>
        <v>#N/A</v>
      </c>
      <c r="AP67" s="102" t="e">
        <f ca="1">VLOOKUP($AG67,INDIRECT(CONCATENATE($CS67,"!",VLOOKUP($CS67,$AG$3:AP$8,AP$2,FALSE))),1,TRUE)</f>
        <v>#N/A</v>
      </c>
      <c r="AQ67" s="102" t="e">
        <f ca="1">VLOOKUP($AG67,INDIRECT(CONCATENATE($CS67,"!",VLOOKUP($CS67,$AG$3:AQ$8,AQ$2,FALSE))),1,TRUE)</f>
        <v>#N/A</v>
      </c>
      <c r="AR67" s="102" t="e">
        <f ca="1">VLOOKUP($AG67,INDIRECT(CONCATENATE($CS67,"!",VLOOKUP($CS67,$AG$3:AR$8,AR$2,FALSE))),1,TRUE)</f>
        <v>#N/A</v>
      </c>
      <c r="AS67" s="102" t="e">
        <f ca="1">VLOOKUP($AG67,INDIRECT(CONCATENATE($CS67,"!",VLOOKUP($CS67,$AG$3:AS$8,AS$2,FALSE))),1,TRUE)</f>
        <v>#N/A</v>
      </c>
      <c r="AT67" s="102" t="e">
        <f ca="1">VLOOKUP($AG67,INDIRECT(CONCATENATE($CS67,"!",VLOOKUP($CS67,$AG$3:AT$8,AT$2,FALSE))),1,TRUE)</f>
        <v>#N/A</v>
      </c>
      <c r="AU67" s="102" t="e">
        <f ca="1">VLOOKUP($AG67,INDIRECT(CONCATENATE($CS67,"!",VLOOKUP($CS67,$AG$3:AU$8,AU$2,FALSE))),1,TRUE)</f>
        <v>#N/A</v>
      </c>
      <c r="AV67" s="102" t="e">
        <f ca="1">VLOOKUP($AG67,INDIRECT(CONCATENATE($CS67,"!",VLOOKUP($CS67,$AG$3:AV$8,AV$2,FALSE))),1,TRUE)</f>
        <v>#N/A</v>
      </c>
      <c r="AW67" s="102" t="e">
        <f ca="1">VLOOKUP($AG67,INDIRECT(CONCATENATE($CS67,"!",VLOOKUP($CS67,$AG$3:AW$8,AW$2,FALSE))),1,TRUE)</f>
        <v>#N/A</v>
      </c>
      <c r="AX67" s="102" t="e">
        <f ca="1">VLOOKUP($AG67,INDIRECT(CONCATENATE($CS67,"!",VLOOKUP($CS67,$AG$3:AX$8,AX$2,FALSE))),1,TRUE)</f>
        <v>#N/A</v>
      </c>
      <c r="AY67" s="102" t="e">
        <f ca="1">VLOOKUP($AG67,INDIRECT(CONCATENATE($CS67,"!",VLOOKUP($CS67,$AG$3:AY$8,AY$2,FALSE))),1,TRUE)</f>
        <v>#N/A</v>
      </c>
      <c r="AZ67" s="102" t="e">
        <f ca="1">VLOOKUP($AG67,INDIRECT(CONCATENATE($CS67,"!",VLOOKUP($CS67,$AG$3:AZ$8,AZ$2,FALSE))),1,TRUE)</f>
        <v>#N/A</v>
      </c>
      <c r="BA67" s="102"/>
      <c r="BB67" s="66">
        <f t="shared" si="76"/>
        <v>1</v>
      </c>
      <c r="BC67" s="59">
        <f t="shared" si="76"/>
        <v>1</v>
      </c>
      <c r="BD67" s="59">
        <f t="shared" si="77"/>
        <v>1</v>
      </c>
      <c r="BE67" s="59">
        <f t="shared" si="77"/>
        <v>1</v>
      </c>
      <c r="BF67" s="59">
        <f t="shared" si="18"/>
        <v>1</v>
      </c>
      <c r="BG67" s="59">
        <f t="shared" si="19"/>
        <v>1</v>
      </c>
      <c r="BH67" s="59">
        <f t="shared" si="20"/>
        <v>1</v>
      </c>
      <c r="BI67" s="59">
        <f t="shared" si="78"/>
        <v>1</v>
      </c>
      <c r="BJ67" s="59">
        <f t="shared" si="78"/>
        <v>1</v>
      </c>
      <c r="BK67" s="59">
        <f t="shared" si="78"/>
        <v>1</v>
      </c>
      <c r="BL67" s="59">
        <f t="shared" si="78"/>
        <v>1</v>
      </c>
      <c r="BM67" s="59">
        <f t="shared" si="78"/>
        <v>1</v>
      </c>
      <c r="BN67" s="59">
        <f t="shared" si="78"/>
        <v>1</v>
      </c>
      <c r="BO67" s="59">
        <f t="shared" ref="BO67:BR82" si="81">IF($V67="mA",0.001,IF($V67="µA",0.000001,IF($V67="kA",1000,1)))</f>
        <v>1</v>
      </c>
      <c r="BP67" s="59">
        <f t="shared" si="81"/>
        <v>1</v>
      </c>
      <c r="BQ67" s="59">
        <f t="shared" si="81"/>
        <v>1</v>
      </c>
      <c r="BR67" s="59">
        <f t="shared" si="81"/>
        <v>1</v>
      </c>
      <c r="BS67" s="59">
        <f t="shared" si="51"/>
        <v>1</v>
      </c>
      <c r="BT67" s="59">
        <f t="shared" si="51"/>
        <v>1</v>
      </c>
      <c r="BV67" s="67" t="e">
        <f>HLOOKUP(AE67,$BB$10:BU67,COUNTIF($AE$7:AE67,"&lt;&gt;"&amp;""),FALSE)</f>
        <v>#N/A</v>
      </c>
      <c r="BW67" s="59">
        <f t="shared" si="22"/>
        <v>1</v>
      </c>
      <c r="BX67" s="67" t="str">
        <f t="shared" si="38"/>
        <v/>
      </c>
      <c r="BY67" s="136" t="str">
        <f ca="1">IF(OR(AE67=$BC$10,AE67=$BE$10,AE67=$BL$10,AE67=$BM$10,AE67=$BN$10),VLOOKUP(BX67,INDIRECT(CONCATENATE(CS67,"!",HLOOKUP(AE67,$CV$10:CZ67,DG67,FALSE))),1,TRUE),"")</f>
        <v/>
      </c>
      <c r="BZ67" s="102" t="e">
        <f t="shared" ca="1" si="61"/>
        <v>#N/A</v>
      </c>
      <c r="CA67" s="102" t="e">
        <f t="shared" ca="1" si="62"/>
        <v>#N/A</v>
      </c>
      <c r="CB67" s="102" t="e">
        <f t="shared" ca="1" si="63"/>
        <v>#N/A</v>
      </c>
      <c r="CC67" s="102" t="e">
        <f t="shared" ca="1" si="64"/>
        <v>#N/A</v>
      </c>
      <c r="CD67" s="102" t="e">
        <f t="shared" ca="1" si="65"/>
        <v>#VALUE!</v>
      </c>
      <c r="CE67" s="68">
        <f>Worksheet!L62</f>
        <v>0</v>
      </c>
      <c r="CF67" s="68">
        <f>Worksheet!M62</f>
        <v>0</v>
      </c>
      <c r="CG67" s="68">
        <f>Worksheet!N62</f>
        <v>0</v>
      </c>
      <c r="CH67" s="68">
        <f>Worksheet!O62</f>
        <v>0</v>
      </c>
      <c r="CI67" s="68">
        <f>Worksheet!P62</f>
        <v>0</v>
      </c>
      <c r="CJ67" s="154" t="e">
        <f t="shared" ca="1" si="66"/>
        <v>#VALUE!</v>
      </c>
      <c r="CK67" s="154" t="e">
        <f t="shared" ca="1" si="67"/>
        <v>#VALUE!</v>
      </c>
      <c r="CL67" s="154" t="e">
        <f t="shared" ca="1" si="68"/>
        <v>#VALUE!</v>
      </c>
      <c r="CM67" s="154" t="e">
        <f t="shared" ca="1" si="69"/>
        <v>#VALUE!</v>
      </c>
      <c r="CN67" s="154" t="e">
        <f t="shared" ca="1" si="70"/>
        <v>#VALUE!</v>
      </c>
      <c r="CO67" s="131" t="e">
        <f t="shared" ca="1" si="71"/>
        <v>#N/A</v>
      </c>
      <c r="CP67" s="103">
        <f>Worksheet!R62</f>
        <v>0</v>
      </c>
      <c r="CQ67" s="58" t="str">
        <f t="shared" si="72"/>
        <v>1</v>
      </c>
      <c r="CR67" s="133" t="e">
        <f t="shared" si="73"/>
        <v>#N/A</v>
      </c>
      <c r="CS67" s="58" t="str">
        <f t="shared" si="36"/>
        <v>Standard2</v>
      </c>
      <c r="CU67" s="112" t="str">
        <f t="shared" ca="1" si="74"/>
        <v>$B$4:$P$956</v>
      </c>
      <c r="CV67" s="102" t="str">
        <f>VLOOKUP($CS67,$CU$3:CV$8,2,FALSE)</f>
        <v>$I$156:$I$552</v>
      </c>
      <c r="CW67" s="102" t="str">
        <f>VLOOKUP($CS67,$CU$3:CW$8,3,FALSE)</f>
        <v>$I$553:$I$750</v>
      </c>
      <c r="CX67" s="102" t="e">
        <f>VLOOKUP($CS67,$CU$3:CX$8,4,FALSE)</f>
        <v>#N/A</v>
      </c>
      <c r="CY67" s="102" t="e">
        <f>VLOOKUP($CS67,$CU$3:CY$8,5,FALSE)</f>
        <v>#N/A</v>
      </c>
      <c r="CZ67" s="102" t="e">
        <f>VLOOKUP($CS67,$CU$3:CZ$8,6,FALSE)</f>
        <v>#N/A</v>
      </c>
      <c r="DA67" s="102" t="str">
        <f>VLOOKUP($CS67,$CU$3:DA$8,7,FALSE)</f>
        <v>$I$806:$I$813</v>
      </c>
      <c r="DB67" s="102" t="str">
        <f>VLOOKUP($CS67,$CU$3:DB$8,8,FALSE)</f>
        <v>$I$800:$I$805</v>
      </c>
      <c r="DC67" s="102" t="str">
        <f>VLOOKUP($CS67,$CU$3:DC$8,8,FALSE)</f>
        <v>$I$800:$I$805</v>
      </c>
      <c r="DD67" s="102" t="str">
        <f>VLOOKUP($CS67,$CU$3:DD$8,8,FALSE)</f>
        <v>$I$800:$I$805</v>
      </c>
      <c r="DE67" s="102" t="str">
        <f>VLOOKUP($CS67,$CU$3:DE$8,8,FALSE)</f>
        <v>$I$800:$I$805</v>
      </c>
      <c r="DF67" s="102" t="str">
        <f>VLOOKUP($CS67,$CU$3:DF$8,8,FALSE)</f>
        <v>$I$800:$I$805</v>
      </c>
      <c r="DG67" s="58">
        <f>COUNTIF($CV$10:CV67,"&lt;&gt;"&amp;"")</f>
        <v>58</v>
      </c>
      <c r="DI67" s="58" t="str">
        <f t="shared" si="75"/>
        <v/>
      </c>
      <c r="DJ67" s="58" t="e">
        <f t="shared" ca="1" si="55"/>
        <v>#N/A</v>
      </c>
    </row>
    <row r="68" spans="13:114" x14ac:dyDescent="0.25">
      <c r="M68" s="58">
        <f>Worksheet!W63</f>
        <v>0</v>
      </c>
      <c r="N68" s="58">
        <f t="shared" ca="1" si="8"/>
        <v>0</v>
      </c>
      <c r="O68" s="213" t="str">
        <f t="shared" ca="1" si="1"/>
        <v>*</v>
      </c>
      <c r="Q68" s="59" t="e">
        <f t="shared" ca="1" si="80"/>
        <v>#N/A</v>
      </c>
      <c r="R68" s="58" t="str">
        <f>IF(Worksheet!J63=$S$2,$S$2,IF(Worksheet!J63=$S$3,$S$3,$S$1))</f>
        <v>3458A</v>
      </c>
      <c r="S68" s="60" t="str">
        <f t="shared" ca="1" si="10"/>
        <v>*</v>
      </c>
      <c r="T68" s="55" t="e">
        <f t="shared" si="56"/>
        <v>#N/A</v>
      </c>
      <c r="U68" s="62">
        <f>IF(Worksheet!T63="%",ABS(Worksheet!AA63),ABS(Worksheet!V63))</f>
        <v>0</v>
      </c>
      <c r="V68" s="155">
        <f>IF(Worksheet!T63="%",Worksheet!AB63,Worksheet!T63)</f>
        <v>0</v>
      </c>
      <c r="W68" s="61" t="str">
        <f>IF(Worksheet!T63="%","",IF(Worksheet!AA63&lt;&gt;"",Worksheet!AA63,""))</f>
        <v/>
      </c>
      <c r="X68" s="61" t="str">
        <f>IF(Worksheet!T63="%","",IF(Worksheet!AB63&lt;&gt;"",Worksheet!AB63,""))</f>
        <v/>
      </c>
      <c r="Y68" s="63" t="str">
        <f t="shared" si="57"/>
        <v/>
      </c>
      <c r="Z68" s="63" t="str">
        <f t="shared" si="52"/>
        <v>0</v>
      </c>
      <c r="AA68" s="63" t="str">
        <f t="shared" si="58"/>
        <v>DC</v>
      </c>
      <c r="AB68" s="63" t="str">
        <f t="shared" si="53"/>
        <v>DC0</v>
      </c>
      <c r="AC68" s="63" t="str">
        <f>IF(Worksheet!I63&lt;&gt;"",Worksheet!I63,"")</f>
        <v/>
      </c>
      <c r="AD68" s="63" t="str">
        <f t="shared" si="54"/>
        <v/>
      </c>
      <c r="AE68" s="134" t="str">
        <f t="shared" si="59"/>
        <v>DC0</v>
      </c>
      <c r="AF68" s="135" t="e">
        <f>HLOOKUP(AE68,$AH$10:BA68,COUNTIF($AE$7:AE68,"&lt;&gt;"&amp;""),FALSE)</f>
        <v>#N/A</v>
      </c>
      <c r="AG68" s="71" t="e">
        <f t="shared" si="60"/>
        <v>#N/A</v>
      </c>
      <c r="AH68" s="102" t="e">
        <f ca="1">VLOOKUP($AG68,INDIRECT(CONCATENATE($CS68,"!",VLOOKUP($CS68,$AG$3:AH$8,AH$2,FALSE))),1,TRUE)</f>
        <v>#N/A</v>
      </c>
      <c r="AI68" s="102" t="e">
        <f ca="1">VLOOKUP($AG68,INDIRECT(CONCATENATE($CS68,"!",VLOOKUP($CS68,$AG$3:AI$8,AI$2,FALSE))),1,TRUE)</f>
        <v>#N/A</v>
      </c>
      <c r="AJ68" s="102" t="e">
        <f ca="1">VLOOKUP($AG68,INDIRECT(CONCATENATE($CS68,"!",VLOOKUP($CS68,$AG$3:AJ$8,AJ$2,FALSE))),1,TRUE)</f>
        <v>#N/A</v>
      </c>
      <c r="AK68" s="102" t="e">
        <f ca="1">VLOOKUP($AG68,INDIRECT(CONCATENATE($CS68,"!",VLOOKUP($CS68,$AG$3:AK$8,AK$2,FALSE))),1,TRUE)</f>
        <v>#N/A</v>
      </c>
      <c r="AL68" s="102" t="e">
        <f ca="1">VLOOKUP($AG68,INDIRECT(CONCATENATE($CS68,"!",VLOOKUP($CS68,$AG$3:AL$8,AL$2,FALSE))),1,TRUE)</f>
        <v>#N/A</v>
      </c>
      <c r="AM68" s="102" t="e">
        <f ca="1">VLOOKUP($AG68,INDIRECT(CONCATENATE($CS68,"!",VLOOKUP($CS68,$AG$3:AM$8,AM$2,FALSE))),1,TRUE)</f>
        <v>#N/A</v>
      </c>
      <c r="AN68" s="102" t="e">
        <f ca="1">VLOOKUP($AG68,INDIRECT(CONCATENATE($CS68,"!",VLOOKUP($CS68,$AG$3:AN$8,AN$2,FALSE))),1,TRUE)</f>
        <v>#N/A</v>
      </c>
      <c r="AO68" s="102" t="e">
        <f ca="1">VLOOKUP($AG68,INDIRECT(CONCATENATE($CS68,"!",VLOOKUP($CS68,$AG$3:AO$8,AO$2,FALSE))),1,TRUE)</f>
        <v>#N/A</v>
      </c>
      <c r="AP68" s="102" t="e">
        <f ca="1">VLOOKUP($AG68,INDIRECT(CONCATENATE($CS68,"!",VLOOKUP($CS68,$AG$3:AP$8,AP$2,FALSE))),1,TRUE)</f>
        <v>#N/A</v>
      </c>
      <c r="AQ68" s="102" t="e">
        <f ca="1">VLOOKUP($AG68,INDIRECT(CONCATENATE($CS68,"!",VLOOKUP($CS68,$AG$3:AQ$8,AQ$2,FALSE))),1,TRUE)</f>
        <v>#N/A</v>
      </c>
      <c r="AR68" s="102" t="e">
        <f ca="1">VLOOKUP($AG68,INDIRECT(CONCATENATE($CS68,"!",VLOOKUP($CS68,$AG$3:AR$8,AR$2,FALSE))),1,TRUE)</f>
        <v>#N/A</v>
      </c>
      <c r="AS68" s="102" t="e">
        <f ca="1">VLOOKUP($AG68,INDIRECT(CONCATENATE($CS68,"!",VLOOKUP($CS68,$AG$3:AS$8,AS$2,FALSE))),1,TRUE)</f>
        <v>#N/A</v>
      </c>
      <c r="AT68" s="102" t="e">
        <f ca="1">VLOOKUP($AG68,INDIRECT(CONCATENATE($CS68,"!",VLOOKUP($CS68,$AG$3:AT$8,AT$2,FALSE))),1,TRUE)</f>
        <v>#N/A</v>
      </c>
      <c r="AU68" s="102" t="e">
        <f ca="1">VLOOKUP($AG68,INDIRECT(CONCATENATE($CS68,"!",VLOOKUP($CS68,$AG$3:AU$8,AU$2,FALSE))),1,TRUE)</f>
        <v>#N/A</v>
      </c>
      <c r="AV68" s="102" t="e">
        <f ca="1">VLOOKUP($AG68,INDIRECT(CONCATENATE($CS68,"!",VLOOKUP($CS68,$AG$3:AV$8,AV$2,FALSE))),1,TRUE)</f>
        <v>#N/A</v>
      </c>
      <c r="AW68" s="102" t="e">
        <f ca="1">VLOOKUP($AG68,INDIRECT(CONCATENATE($CS68,"!",VLOOKUP($CS68,$AG$3:AW$8,AW$2,FALSE))),1,TRUE)</f>
        <v>#N/A</v>
      </c>
      <c r="AX68" s="102" t="e">
        <f ca="1">VLOOKUP($AG68,INDIRECT(CONCATENATE($CS68,"!",VLOOKUP($CS68,$AG$3:AX$8,AX$2,FALSE))),1,TRUE)</f>
        <v>#N/A</v>
      </c>
      <c r="AY68" s="102" t="e">
        <f ca="1">VLOOKUP($AG68,INDIRECT(CONCATENATE($CS68,"!",VLOOKUP($CS68,$AG$3:AY$8,AY$2,FALSE))),1,TRUE)</f>
        <v>#N/A</v>
      </c>
      <c r="AZ68" s="102" t="e">
        <f ca="1">VLOOKUP($AG68,INDIRECT(CONCATENATE($CS68,"!",VLOOKUP($CS68,$AG$3:AZ$8,AZ$2,FALSE))),1,TRUE)</f>
        <v>#N/A</v>
      </c>
      <c r="BA68" s="102"/>
      <c r="BB68" s="66">
        <f t="shared" si="76"/>
        <v>1</v>
      </c>
      <c r="BC68" s="59">
        <f t="shared" si="76"/>
        <v>1</v>
      </c>
      <c r="BD68" s="59">
        <f t="shared" si="77"/>
        <v>1</v>
      </c>
      <c r="BE68" s="59">
        <f t="shared" si="77"/>
        <v>1</v>
      </c>
      <c r="BF68" s="59">
        <f t="shared" si="18"/>
        <v>1</v>
      </c>
      <c r="BG68" s="59">
        <f t="shared" si="19"/>
        <v>1</v>
      </c>
      <c r="BH68" s="59">
        <f t="shared" si="20"/>
        <v>1</v>
      </c>
      <c r="BI68" s="59">
        <f t="shared" si="78"/>
        <v>1</v>
      </c>
      <c r="BJ68" s="59">
        <f t="shared" si="78"/>
        <v>1</v>
      </c>
      <c r="BK68" s="59">
        <f t="shared" si="78"/>
        <v>1</v>
      </c>
      <c r="BL68" s="59">
        <f t="shared" si="78"/>
        <v>1</v>
      </c>
      <c r="BM68" s="59">
        <f t="shared" si="78"/>
        <v>1</v>
      </c>
      <c r="BN68" s="59">
        <f t="shared" si="78"/>
        <v>1</v>
      </c>
      <c r="BO68" s="59">
        <f t="shared" si="81"/>
        <v>1</v>
      </c>
      <c r="BP68" s="59">
        <f t="shared" si="81"/>
        <v>1</v>
      </c>
      <c r="BQ68" s="59">
        <f t="shared" si="81"/>
        <v>1</v>
      </c>
      <c r="BR68" s="59">
        <f t="shared" si="81"/>
        <v>1</v>
      </c>
      <c r="BS68" s="59">
        <f t="shared" si="51"/>
        <v>1</v>
      </c>
      <c r="BT68" s="59">
        <f t="shared" si="51"/>
        <v>1</v>
      </c>
      <c r="BV68" s="67" t="e">
        <f>HLOOKUP(AE68,$BB$10:BU68,COUNTIF($AE$7:AE68,"&lt;&gt;"&amp;""),FALSE)</f>
        <v>#N/A</v>
      </c>
      <c r="BW68" s="59">
        <f t="shared" si="22"/>
        <v>1</v>
      </c>
      <c r="BX68" s="67" t="str">
        <f t="shared" si="38"/>
        <v/>
      </c>
      <c r="BY68" s="136" t="str">
        <f ca="1">IF(OR(AE68=$BC$10,AE68=$BE$10,AE68=$BL$10,AE68=$BM$10,AE68=$BN$10),VLOOKUP(BX68,INDIRECT(CONCATENATE(CS68,"!",HLOOKUP(AE68,$CV$10:CZ68,DG68,FALSE))),1,TRUE),"")</f>
        <v/>
      </c>
      <c r="BZ68" s="102" t="e">
        <f t="shared" ca="1" si="61"/>
        <v>#N/A</v>
      </c>
      <c r="CA68" s="102" t="e">
        <f t="shared" ca="1" si="62"/>
        <v>#N/A</v>
      </c>
      <c r="CB68" s="102" t="e">
        <f t="shared" ca="1" si="63"/>
        <v>#N/A</v>
      </c>
      <c r="CC68" s="102" t="e">
        <f t="shared" ca="1" si="64"/>
        <v>#N/A</v>
      </c>
      <c r="CD68" s="102" t="e">
        <f t="shared" ca="1" si="65"/>
        <v>#VALUE!</v>
      </c>
      <c r="CE68" s="68">
        <f>Worksheet!L63</f>
        <v>0</v>
      </c>
      <c r="CF68" s="68">
        <f>Worksheet!M63</f>
        <v>0</v>
      </c>
      <c r="CG68" s="68">
        <f>Worksheet!N63</f>
        <v>0</v>
      </c>
      <c r="CH68" s="68">
        <f>Worksheet!O63</f>
        <v>0</v>
      </c>
      <c r="CI68" s="68">
        <f>Worksheet!P63</f>
        <v>0</v>
      </c>
      <c r="CJ68" s="154" t="e">
        <f t="shared" ca="1" si="66"/>
        <v>#VALUE!</v>
      </c>
      <c r="CK68" s="154" t="e">
        <f t="shared" ca="1" si="67"/>
        <v>#VALUE!</v>
      </c>
      <c r="CL68" s="154" t="e">
        <f t="shared" ca="1" si="68"/>
        <v>#VALUE!</v>
      </c>
      <c r="CM68" s="154" t="e">
        <f t="shared" ca="1" si="69"/>
        <v>#VALUE!</v>
      </c>
      <c r="CN68" s="154" t="e">
        <f t="shared" ca="1" si="70"/>
        <v>#VALUE!</v>
      </c>
      <c r="CO68" s="131" t="e">
        <f t="shared" ca="1" si="71"/>
        <v>#N/A</v>
      </c>
      <c r="CP68" s="103">
        <f>Worksheet!R63</f>
        <v>0</v>
      </c>
      <c r="CQ68" s="58" t="str">
        <f t="shared" si="72"/>
        <v>1</v>
      </c>
      <c r="CR68" s="133" t="e">
        <f t="shared" si="73"/>
        <v>#N/A</v>
      </c>
      <c r="CS68" s="58" t="str">
        <f t="shared" si="36"/>
        <v>Standard2</v>
      </c>
      <c r="CU68" s="112" t="str">
        <f t="shared" ca="1" si="74"/>
        <v>$B$4:$P$956</v>
      </c>
      <c r="CV68" s="102" t="str">
        <f>VLOOKUP($CS68,$CU$3:CV$8,2,FALSE)</f>
        <v>$I$156:$I$552</v>
      </c>
      <c r="CW68" s="102" t="str">
        <f>VLOOKUP($CS68,$CU$3:CW$8,3,FALSE)</f>
        <v>$I$553:$I$750</v>
      </c>
      <c r="CX68" s="102" t="e">
        <f>VLOOKUP($CS68,$CU$3:CX$8,4,FALSE)</f>
        <v>#N/A</v>
      </c>
      <c r="CY68" s="102" t="e">
        <f>VLOOKUP($CS68,$CU$3:CY$8,5,FALSE)</f>
        <v>#N/A</v>
      </c>
      <c r="CZ68" s="102" t="e">
        <f>VLOOKUP($CS68,$CU$3:CZ$8,6,FALSE)</f>
        <v>#N/A</v>
      </c>
      <c r="DA68" s="102" t="str">
        <f>VLOOKUP($CS68,$CU$3:DA$8,7,FALSE)</f>
        <v>$I$806:$I$813</v>
      </c>
      <c r="DB68" s="102" t="str">
        <f>VLOOKUP($CS68,$CU$3:DB$8,8,FALSE)</f>
        <v>$I$800:$I$805</v>
      </c>
      <c r="DC68" s="102" t="str">
        <f>VLOOKUP($CS68,$CU$3:DC$8,8,FALSE)</f>
        <v>$I$800:$I$805</v>
      </c>
      <c r="DD68" s="102" t="str">
        <f>VLOOKUP($CS68,$CU$3:DD$8,8,FALSE)</f>
        <v>$I$800:$I$805</v>
      </c>
      <c r="DE68" s="102" t="str">
        <f>VLOOKUP($CS68,$CU$3:DE$8,8,FALSE)</f>
        <v>$I$800:$I$805</v>
      </c>
      <c r="DF68" s="102" t="str">
        <f>VLOOKUP($CS68,$CU$3:DF$8,8,FALSE)</f>
        <v>$I$800:$I$805</v>
      </c>
      <c r="DG68" s="58">
        <f>COUNTIF($CV$10:CV68,"&lt;&gt;"&amp;"")</f>
        <v>59</v>
      </c>
      <c r="DI68" s="58" t="str">
        <f t="shared" si="75"/>
        <v/>
      </c>
      <c r="DJ68" s="58" t="e">
        <f t="shared" ca="1" si="55"/>
        <v>#N/A</v>
      </c>
    </row>
    <row r="69" spans="13:114" x14ac:dyDescent="0.25">
      <c r="M69" s="58">
        <f>Worksheet!W64</f>
        <v>0</v>
      </c>
      <c r="N69" s="58">
        <f t="shared" ca="1" si="8"/>
        <v>0</v>
      </c>
      <c r="O69" s="213" t="str">
        <f t="shared" ca="1" si="1"/>
        <v>*</v>
      </c>
      <c r="Q69" s="59" t="e">
        <f t="shared" ca="1" si="80"/>
        <v>#N/A</v>
      </c>
      <c r="R69" s="58" t="str">
        <f>IF(Worksheet!J64=$S$2,$S$2,IF(Worksheet!J64=$S$3,$S$3,$S$1))</f>
        <v>3458A</v>
      </c>
      <c r="S69" s="60" t="str">
        <f t="shared" ca="1" si="10"/>
        <v>*</v>
      </c>
      <c r="T69" s="55" t="e">
        <f t="shared" si="56"/>
        <v>#N/A</v>
      </c>
      <c r="U69" s="62">
        <f>IF(Worksheet!T64="%",ABS(Worksheet!AA64),ABS(Worksheet!V64))</f>
        <v>0</v>
      </c>
      <c r="V69" s="155">
        <f>IF(Worksheet!T64="%",Worksheet!AB64,Worksheet!T64)</f>
        <v>0</v>
      </c>
      <c r="W69" s="61" t="str">
        <f>IF(Worksheet!T64="%","",IF(Worksheet!AA64&lt;&gt;"",Worksheet!AA64,""))</f>
        <v/>
      </c>
      <c r="X69" s="61" t="str">
        <f>IF(Worksheet!T64="%","",IF(Worksheet!AB64&lt;&gt;"",Worksheet!AB64,""))</f>
        <v/>
      </c>
      <c r="Y69" s="63" t="str">
        <f t="shared" si="57"/>
        <v/>
      </c>
      <c r="Z69" s="63" t="str">
        <f t="shared" si="52"/>
        <v>0</v>
      </c>
      <c r="AA69" s="63" t="str">
        <f t="shared" si="58"/>
        <v>DC</v>
      </c>
      <c r="AB69" s="63" t="str">
        <f t="shared" si="53"/>
        <v>DC0</v>
      </c>
      <c r="AC69" s="63" t="str">
        <f>IF(Worksheet!I64&lt;&gt;"",Worksheet!I64,"")</f>
        <v/>
      </c>
      <c r="AD69" s="63" t="str">
        <f t="shared" si="54"/>
        <v/>
      </c>
      <c r="AE69" s="134" t="str">
        <f t="shared" si="59"/>
        <v>DC0</v>
      </c>
      <c r="AF69" s="135" t="e">
        <f>HLOOKUP(AE69,$AH$10:BA69,COUNTIF($AE$7:AE69,"&lt;&gt;"&amp;""),FALSE)</f>
        <v>#N/A</v>
      </c>
      <c r="AG69" s="71" t="e">
        <f t="shared" si="60"/>
        <v>#N/A</v>
      </c>
      <c r="AH69" s="102" t="e">
        <f ca="1">VLOOKUP($AG69,INDIRECT(CONCATENATE($CS69,"!",VLOOKUP($CS69,$AG$3:AH$8,AH$2,FALSE))),1,TRUE)</f>
        <v>#N/A</v>
      </c>
      <c r="AI69" s="102" t="e">
        <f ca="1">VLOOKUP($AG69,INDIRECT(CONCATENATE($CS69,"!",VLOOKUP($CS69,$AG$3:AI$8,AI$2,FALSE))),1,TRUE)</f>
        <v>#N/A</v>
      </c>
      <c r="AJ69" s="102" t="e">
        <f ca="1">VLOOKUP($AG69,INDIRECT(CONCATENATE($CS69,"!",VLOOKUP($CS69,$AG$3:AJ$8,AJ$2,FALSE))),1,TRUE)</f>
        <v>#N/A</v>
      </c>
      <c r="AK69" s="102" t="e">
        <f ca="1">VLOOKUP($AG69,INDIRECT(CONCATENATE($CS69,"!",VLOOKUP($CS69,$AG$3:AK$8,AK$2,FALSE))),1,TRUE)</f>
        <v>#N/A</v>
      </c>
      <c r="AL69" s="102" t="e">
        <f ca="1">VLOOKUP($AG69,INDIRECT(CONCATENATE($CS69,"!",VLOOKUP($CS69,$AG$3:AL$8,AL$2,FALSE))),1,TRUE)</f>
        <v>#N/A</v>
      </c>
      <c r="AM69" s="102" t="e">
        <f ca="1">VLOOKUP($AG69,INDIRECT(CONCATENATE($CS69,"!",VLOOKUP($CS69,$AG$3:AM$8,AM$2,FALSE))),1,TRUE)</f>
        <v>#N/A</v>
      </c>
      <c r="AN69" s="102" t="e">
        <f ca="1">VLOOKUP($AG69,INDIRECT(CONCATENATE($CS69,"!",VLOOKUP($CS69,$AG$3:AN$8,AN$2,FALSE))),1,TRUE)</f>
        <v>#N/A</v>
      </c>
      <c r="AO69" s="102" t="e">
        <f ca="1">VLOOKUP($AG69,INDIRECT(CONCATENATE($CS69,"!",VLOOKUP($CS69,$AG$3:AO$8,AO$2,FALSE))),1,TRUE)</f>
        <v>#N/A</v>
      </c>
      <c r="AP69" s="102" t="e">
        <f ca="1">VLOOKUP($AG69,INDIRECT(CONCATENATE($CS69,"!",VLOOKUP($CS69,$AG$3:AP$8,AP$2,FALSE))),1,TRUE)</f>
        <v>#N/A</v>
      </c>
      <c r="AQ69" s="102" t="e">
        <f ca="1">VLOOKUP($AG69,INDIRECT(CONCATENATE($CS69,"!",VLOOKUP($CS69,$AG$3:AQ$8,AQ$2,FALSE))),1,TRUE)</f>
        <v>#N/A</v>
      </c>
      <c r="AR69" s="102" t="e">
        <f ca="1">VLOOKUP($AG69,INDIRECT(CONCATENATE($CS69,"!",VLOOKUP($CS69,$AG$3:AR$8,AR$2,FALSE))),1,TRUE)</f>
        <v>#N/A</v>
      </c>
      <c r="AS69" s="102" t="e">
        <f ca="1">VLOOKUP($AG69,INDIRECT(CONCATENATE($CS69,"!",VLOOKUP($CS69,$AG$3:AS$8,AS$2,FALSE))),1,TRUE)</f>
        <v>#N/A</v>
      </c>
      <c r="AT69" s="102" t="e">
        <f ca="1">VLOOKUP($AG69,INDIRECT(CONCATENATE($CS69,"!",VLOOKUP($CS69,$AG$3:AT$8,AT$2,FALSE))),1,TRUE)</f>
        <v>#N/A</v>
      </c>
      <c r="AU69" s="102" t="e">
        <f ca="1">VLOOKUP($AG69,INDIRECT(CONCATENATE($CS69,"!",VLOOKUP($CS69,$AG$3:AU$8,AU$2,FALSE))),1,TRUE)</f>
        <v>#N/A</v>
      </c>
      <c r="AV69" s="102" t="e">
        <f ca="1">VLOOKUP($AG69,INDIRECT(CONCATENATE($CS69,"!",VLOOKUP($CS69,$AG$3:AV$8,AV$2,FALSE))),1,TRUE)</f>
        <v>#N/A</v>
      </c>
      <c r="AW69" s="102" t="e">
        <f ca="1">VLOOKUP($AG69,INDIRECT(CONCATENATE($CS69,"!",VLOOKUP($CS69,$AG$3:AW$8,AW$2,FALSE))),1,TRUE)</f>
        <v>#N/A</v>
      </c>
      <c r="AX69" s="102" t="e">
        <f ca="1">VLOOKUP($AG69,INDIRECT(CONCATENATE($CS69,"!",VLOOKUP($CS69,$AG$3:AX$8,AX$2,FALSE))),1,TRUE)</f>
        <v>#N/A</v>
      </c>
      <c r="AY69" s="102" t="e">
        <f ca="1">VLOOKUP($AG69,INDIRECT(CONCATENATE($CS69,"!",VLOOKUP($CS69,$AG$3:AY$8,AY$2,FALSE))),1,TRUE)</f>
        <v>#N/A</v>
      </c>
      <c r="AZ69" s="102" t="e">
        <f ca="1">VLOOKUP($AG69,INDIRECT(CONCATENATE($CS69,"!",VLOOKUP($CS69,$AG$3:AZ$8,AZ$2,FALSE))),1,TRUE)</f>
        <v>#N/A</v>
      </c>
      <c r="BA69" s="102"/>
      <c r="BB69" s="66">
        <f t="shared" si="76"/>
        <v>1</v>
      </c>
      <c r="BC69" s="59">
        <f t="shared" si="76"/>
        <v>1</v>
      </c>
      <c r="BD69" s="59">
        <f t="shared" si="77"/>
        <v>1</v>
      </c>
      <c r="BE69" s="59">
        <f t="shared" si="77"/>
        <v>1</v>
      </c>
      <c r="BF69" s="59">
        <f t="shared" si="18"/>
        <v>1</v>
      </c>
      <c r="BG69" s="59">
        <f t="shared" si="19"/>
        <v>1</v>
      </c>
      <c r="BH69" s="59">
        <f t="shared" si="20"/>
        <v>1</v>
      </c>
      <c r="BI69" s="59">
        <f t="shared" si="78"/>
        <v>1</v>
      </c>
      <c r="BJ69" s="59">
        <f t="shared" si="78"/>
        <v>1</v>
      </c>
      <c r="BK69" s="59">
        <f t="shared" si="78"/>
        <v>1</v>
      </c>
      <c r="BL69" s="59">
        <f t="shared" si="78"/>
        <v>1</v>
      </c>
      <c r="BM69" s="59">
        <f t="shared" si="78"/>
        <v>1</v>
      </c>
      <c r="BN69" s="59">
        <f t="shared" si="78"/>
        <v>1</v>
      </c>
      <c r="BO69" s="59">
        <f t="shared" si="81"/>
        <v>1</v>
      </c>
      <c r="BP69" s="59">
        <f t="shared" si="81"/>
        <v>1</v>
      </c>
      <c r="BQ69" s="59">
        <f t="shared" si="81"/>
        <v>1</v>
      </c>
      <c r="BR69" s="59">
        <f t="shared" si="81"/>
        <v>1</v>
      </c>
      <c r="BS69" s="59">
        <f t="shared" si="51"/>
        <v>1</v>
      </c>
      <c r="BT69" s="59">
        <f t="shared" si="51"/>
        <v>1</v>
      </c>
      <c r="BV69" s="67" t="e">
        <f>HLOOKUP(AE69,$BB$10:BU69,COUNTIF($AE$7:AE69,"&lt;&gt;"&amp;""),FALSE)</f>
        <v>#N/A</v>
      </c>
      <c r="BW69" s="59">
        <f t="shared" si="22"/>
        <v>1</v>
      </c>
      <c r="BX69" s="67" t="str">
        <f t="shared" si="38"/>
        <v/>
      </c>
      <c r="BY69" s="136" t="str">
        <f ca="1">IF(OR(AE69=$BC$10,AE69=$BE$10,AE69=$BL$10,AE69=$BM$10,AE69=$BN$10),VLOOKUP(BX69,INDIRECT(CONCATENATE(CS69,"!",HLOOKUP(AE69,$CV$10:CZ69,DG69,FALSE))),1,TRUE),"")</f>
        <v/>
      </c>
      <c r="BZ69" s="102" t="e">
        <f t="shared" ca="1" si="61"/>
        <v>#N/A</v>
      </c>
      <c r="CA69" s="102" t="e">
        <f t="shared" ca="1" si="62"/>
        <v>#N/A</v>
      </c>
      <c r="CB69" s="102" t="e">
        <f t="shared" ca="1" si="63"/>
        <v>#N/A</v>
      </c>
      <c r="CC69" s="102" t="e">
        <f t="shared" ca="1" si="64"/>
        <v>#N/A</v>
      </c>
      <c r="CD69" s="102" t="e">
        <f t="shared" ca="1" si="65"/>
        <v>#VALUE!</v>
      </c>
      <c r="CE69" s="68">
        <f>Worksheet!L64</f>
        <v>0</v>
      </c>
      <c r="CF69" s="68">
        <f>Worksheet!M64</f>
        <v>0</v>
      </c>
      <c r="CG69" s="68">
        <f>Worksheet!N64</f>
        <v>0</v>
      </c>
      <c r="CH69" s="68">
        <f>Worksheet!O64</f>
        <v>0</v>
      </c>
      <c r="CI69" s="68">
        <f>Worksheet!P64</f>
        <v>0</v>
      </c>
      <c r="CJ69" s="154" t="e">
        <f t="shared" ca="1" si="66"/>
        <v>#VALUE!</v>
      </c>
      <c r="CK69" s="154" t="e">
        <f t="shared" ca="1" si="67"/>
        <v>#VALUE!</v>
      </c>
      <c r="CL69" s="154" t="e">
        <f t="shared" ca="1" si="68"/>
        <v>#VALUE!</v>
      </c>
      <c r="CM69" s="154" t="e">
        <f t="shared" ca="1" si="69"/>
        <v>#VALUE!</v>
      </c>
      <c r="CN69" s="154" t="e">
        <f t="shared" ca="1" si="70"/>
        <v>#VALUE!</v>
      </c>
      <c r="CO69" s="131" t="e">
        <f t="shared" ca="1" si="71"/>
        <v>#N/A</v>
      </c>
      <c r="CP69" s="103">
        <f>Worksheet!R64</f>
        <v>0</v>
      </c>
      <c r="CQ69" s="58" t="str">
        <f t="shared" si="72"/>
        <v>1</v>
      </c>
      <c r="CR69" s="133" t="e">
        <f t="shared" si="73"/>
        <v>#N/A</v>
      </c>
      <c r="CS69" s="58" t="str">
        <f t="shared" si="36"/>
        <v>Standard2</v>
      </c>
      <c r="CU69" s="112" t="str">
        <f t="shared" ca="1" si="74"/>
        <v>$B$4:$P$956</v>
      </c>
      <c r="CV69" s="102" t="str">
        <f>VLOOKUP($CS69,$CU$3:CV$8,2,FALSE)</f>
        <v>$I$156:$I$552</v>
      </c>
      <c r="CW69" s="102" t="str">
        <f>VLOOKUP($CS69,$CU$3:CW$8,3,FALSE)</f>
        <v>$I$553:$I$750</v>
      </c>
      <c r="CX69" s="102" t="e">
        <f>VLOOKUP($CS69,$CU$3:CX$8,4,FALSE)</f>
        <v>#N/A</v>
      </c>
      <c r="CY69" s="102" t="e">
        <f>VLOOKUP($CS69,$CU$3:CY$8,5,FALSE)</f>
        <v>#N/A</v>
      </c>
      <c r="CZ69" s="102" t="e">
        <f>VLOOKUP($CS69,$CU$3:CZ$8,6,FALSE)</f>
        <v>#N/A</v>
      </c>
      <c r="DA69" s="102" t="str">
        <f>VLOOKUP($CS69,$CU$3:DA$8,7,FALSE)</f>
        <v>$I$806:$I$813</v>
      </c>
      <c r="DB69" s="102" t="str">
        <f>VLOOKUP($CS69,$CU$3:DB$8,8,FALSE)</f>
        <v>$I$800:$I$805</v>
      </c>
      <c r="DC69" s="102" t="str">
        <f>VLOOKUP($CS69,$CU$3:DC$8,8,FALSE)</f>
        <v>$I$800:$I$805</v>
      </c>
      <c r="DD69" s="102" t="str">
        <f>VLOOKUP($CS69,$CU$3:DD$8,8,FALSE)</f>
        <v>$I$800:$I$805</v>
      </c>
      <c r="DE69" s="102" t="str">
        <f>VLOOKUP($CS69,$CU$3:DE$8,8,FALSE)</f>
        <v>$I$800:$I$805</v>
      </c>
      <c r="DF69" s="102" t="str">
        <f>VLOOKUP($CS69,$CU$3:DF$8,8,FALSE)</f>
        <v>$I$800:$I$805</v>
      </c>
      <c r="DG69" s="58">
        <f>COUNTIF($CV$10:CV69,"&lt;&gt;"&amp;"")</f>
        <v>60</v>
      </c>
      <c r="DI69" s="58" t="str">
        <f t="shared" si="75"/>
        <v/>
      </c>
      <c r="DJ69" s="58" t="e">
        <f t="shared" ca="1" si="55"/>
        <v>#N/A</v>
      </c>
    </row>
    <row r="70" spans="13:114" x14ac:dyDescent="0.25">
      <c r="M70" s="58">
        <f>Worksheet!W65</f>
        <v>0</v>
      </c>
      <c r="N70" s="58">
        <f t="shared" ca="1" si="8"/>
        <v>0</v>
      </c>
      <c r="O70" s="213" t="str">
        <f t="shared" ca="1" si="1"/>
        <v>*</v>
      </c>
      <c r="Q70" s="59" t="e">
        <f t="shared" ca="1" si="80"/>
        <v>#N/A</v>
      </c>
      <c r="R70" s="58" t="str">
        <f>IF(Worksheet!J65=$S$2,$S$2,IF(Worksheet!J65=$S$3,$S$3,$S$1))</f>
        <v>3458A</v>
      </c>
      <c r="S70" s="60" t="str">
        <f t="shared" ca="1" si="10"/>
        <v>*</v>
      </c>
      <c r="T70" s="55" t="e">
        <f t="shared" si="56"/>
        <v>#N/A</v>
      </c>
      <c r="U70" s="62">
        <f>IF(Worksheet!T65="%",ABS(Worksheet!AA65),ABS(Worksheet!V65))</f>
        <v>0</v>
      </c>
      <c r="V70" s="155">
        <f>IF(Worksheet!T65="%",Worksheet!AB65,Worksheet!T65)</f>
        <v>0</v>
      </c>
      <c r="W70" s="61" t="str">
        <f>IF(Worksheet!T65="%","",IF(Worksheet!AA65&lt;&gt;"",Worksheet!AA65,""))</f>
        <v/>
      </c>
      <c r="X70" s="61" t="str">
        <f>IF(Worksheet!T65="%","",IF(Worksheet!AB65&lt;&gt;"",Worksheet!AB65,""))</f>
        <v/>
      </c>
      <c r="Y70" s="63" t="str">
        <f t="shared" si="57"/>
        <v/>
      </c>
      <c r="Z70" s="63" t="str">
        <f t="shared" si="52"/>
        <v>0</v>
      </c>
      <c r="AA70" s="63" t="str">
        <f t="shared" si="58"/>
        <v>DC</v>
      </c>
      <c r="AB70" s="63" t="str">
        <f t="shared" si="53"/>
        <v>DC0</v>
      </c>
      <c r="AC70" s="63" t="str">
        <f>IF(Worksheet!I65&lt;&gt;"",Worksheet!I65,"")</f>
        <v/>
      </c>
      <c r="AD70" s="63" t="str">
        <f t="shared" si="54"/>
        <v/>
      </c>
      <c r="AE70" s="134" t="str">
        <f t="shared" si="59"/>
        <v>DC0</v>
      </c>
      <c r="AF70" s="135" t="e">
        <f>HLOOKUP(AE70,$AH$10:BA70,COUNTIF($AE$7:AE70,"&lt;&gt;"&amp;""),FALSE)</f>
        <v>#N/A</v>
      </c>
      <c r="AG70" s="71" t="e">
        <f t="shared" si="60"/>
        <v>#N/A</v>
      </c>
      <c r="AH70" s="102" t="e">
        <f ca="1">VLOOKUP($AG70,INDIRECT(CONCATENATE($CS70,"!",VLOOKUP($CS70,$AG$3:AH$8,AH$2,FALSE))),1,TRUE)</f>
        <v>#N/A</v>
      </c>
      <c r="AI70" s="102" t="e">
        <f ca="1">VLOOKUP($AG70,INDIRECT(CONCATENATE($CS70,"!",VLOOKUP($CS70,$AG$3:AI$8,AI$2,FALSE))),1,TRUE)</f>
        <v>#N/A</v>
      </c>
      <c r="AJ70" s="102" t="e">
        <f ca="1">VLOOKUP($AG70,INDIRECT(CONCATENATE($CS70,"!",VLOOKUP($CS70,$AG$3:AJ$8,AJ$2,FALSE))),1,TRUE)</f>
        <v>#N/A</v>
      </c>
      <c r="AK70" s="102" t="e">
        <f ca="1">VLOOKUP($AG70,INDIRECT(CONCATENATE($CS70,"!",VLOOKUP($CS70,$AG$3:AK$8,AK$2,FALSE))),1,TRUE)</f>
        <v>#N/A</v>
      </c>
      <c r="AL70" s="102" t="e">
        <f ca="1">VLOOKUP($AG70,INDIRECT(CONCATENATE($CS70,"!",VLOOKUP($CS70,$AG$3:AL$8,AL$2,FALSE))),1,TRUE)</f>
        <v>#N/A</v>
      </c>
      <c r="AM70" s="102" t="e">
        <f ca="1">VLOOKUP($AG70,INDIRECT(CONCATENATE($CS70,"!",VLOOKUP($CS70,$AG$3:AM$8,AM$2,FALSE))),1,TRUE)</f>
        <v>#N/A</v>
      </c>
      <c r="AN70" s="102" t="e">
        <f ca="1">VLOOKUP($AG70,INDIRECT(CONCATENATE($CS70,"!",VLOOKUP($CS70,$AG$3:AN$8,AN$2,FALSE))),1,TRUE)</f>
        <v>#N/A</v>
      </c>
      <c r="AO70" s="102" t="e">
        <f ca="1">VLOOKUP($AG70,INDIRECT(CONCATENATE($CS70,"!",VLOOKUP($CS70,$AG$3:AO$8,AO$2,FALSE))),1,TRUE)</f>
        <v>#N/A</v>
      </c>
      <c r="AP70" s="102" t="e">
        <f ca="1">VLOOKUP($AG70,INDIRECT(CONCATENATE($CS70,"!",VLOOKUP($CS70,$AG$3:AP$8,AP$2,FALSE))),1,TRUE)</f>
        <v>#N/A</v>
      </c>
      <c r="AQ70" s="102" t="e">
        <f ca="1">VLOOKUP($AG70,INDIRECT(CONCATENATE($CS70,"!",VLOOKUP($CS70,$AG$3:AQ$8,AQ$2,FALSE))),1,TRUE)</f>
        <v>#N/A</v>
      </c>
      <c r="AR70" s="102" t="e">
        <f ca="1">VLOOKUP($AG70,INDIRECT(CONCATENATE($CS70,"!",VLOOKUP($CS70,$AG$3:AR$8,AR$2,FALSE))),1,TRUE)</f>
        <v>#N/A</v>
      </c>
      <c r="AS70" s="102" t="e">
        <f ca="1">VLOOKUP($AG70,INDIRECT(CONCATENATE($CS70,"!",VLOOKUP($CS70,$AG$3:AS$8,AS$2,FALSE))),1,TRUE)</f>
        <v>#N/A</v>
      </c>
      <c r="AT70" s="102" t="e">
        <f ca="1">VLOOKUP($AG70,INDIRECT(CONCATENATE($CS70,"!",VLOOKUP($CS70,$AG$3:AT$8,AT$2,FALSE))),1,TRUE)</f>
        <v>#N/A</v>
      </c>
      <c r="AU70" s="102" t="e">
        <f ca="1">VLOOKUP($AG70,INDIRECT(CONCATENATE($CS70,"!",VLOOKUP($CS70,$AG$3:AU$8,AU$2,FALSE))),1,TRUE)</f>
        <v>#N/A</v>
      </c>
      <c r="AV70" s="102" t="e">
        <f ca="1">VLOOKUP($AG70,INDIRECT(CONCATENATE($CS70,"!",VLOOKUP($CS70,$AG$3:AV$8,AV$2,FALSE))),1,TRUE)</f>
        <v>#N/A</v>
      </c>
      <c r="AW70" s="102" t="e">
        <f ca="1">VLOOKUP($AG70,INDIRECT(CONCATENATE($CS70,"!",VLOOKUP($CS70,$AG$3:AW$8,AW$2,FALSE))),1,TRUE)</f>
        <v>#N/A</v>
      </c>
      <c r="AX70" s="102" t="e">
        <f ca="1">VLOOKUP($AG70,INDIRECT(CONCATENATE($CS70,"!",VLOOKUP($CS70,$AG$3:AX$8,AX$2,FALSE))),1,TRUE)</f>
        <v>#N/A</v>
      </c>
      <c r="AY70" s="102" t="e">
        <f ca="1">VLOOKUP($AG70,INDIRECT(CONCATENATE($CS70,"!",VLOOKUP($CS70,$AG$3:AY$8,AY$2,FALSE))),1,TRUE)</f>
        <v>#N/A</v>
      </c>
      <c r="AZ70" s="102" t="e">
        <f ca="1">VLOOKUP($AG70,INDIRECT(CONCATENATE($CS70,"!",VLOOKUP($CS70,$AG$3:AZ$8,AZ$2,FALSE))),1,TRUE)</f>
        <v>#N/A</v>
      </c>
      <c r="BA70" s="102"/>
      <c r="BB70" s="66">
        <f t="shared" si="76"/>
        <v>1</v>
      </c>
      <c r="BC70" s="59">
        <f t="shared" si="76"/>
        <v>1</v>
      </c>
      <c r="BD70" s="59">
        <f t="shared" si="77"/>
        <v>1</v>
      </c>
      <c r="BE70" s="59">
        <f t="shared" si="77"/>
        <v>1</v>
      </c>
      <c r="BF70" s="59">
        <f t="shared" si="18"/>
        <v>1</v>
      </c>
      <c r="BG70" s="59">
        <f t="shared" si="19"/>
        <v>1</v>
      </c>
      <c r="BH70" s="59">
        <f t="shared" si="20"/>
        <v>1</v>
      </c>
      <c r="BI70" s="59">
        <f t="shared" si="78"/>
        <v>1</v>
      </c>
      <c r="BJ70" s="59">
        <f t="shared" si="78"/>
        <v>1</v>
      </c>
      <c r="BK70" s="59">
        <f t="shared" si="78"/>
        <v>1</v>
      </c>
      <c r="BL70" s="59">
        <f t="shared" si="78"/>
        <v>1</v>
      </c>
      <c r="BM70" s="59">
        <f t="shared" si="78"/>
        <v>1</v>
      </c>
      <c r="BN70" s="59">
        <f t="shared" si="78"/>
        <v>1</v>
      </c>
      <c r="BO70" s="59">
        <f t="shared" si="81"/>
        <v>1</v>
      </c>
      <c r="BP70" s="59">
        <f t="shared" si="81"/>
        <v>1</v>
      </c>
      <c r="BQ70" s="59">
        <f t="shared" si="81"/>
        <v>1</v>
      </c>
      <c r="BR70" s="59">
        <f t="shared" si="81"/>
        <v>1</v>
      </c>
      <c r="BS70" s="59">
        <f t="shared" si="51"/>
        <v>1</v>
      </c>
      <c r="BT70" s="59">
        <f t="shared" si="51"/>
        <v>1</v>
      </c>
      <c r="BV70" s="67" t="e">
        <f>HLOOKUP(AE70,$BB$10:BU70,COUNTIF($AE$7:AE70,"&lt;&gt;"&amp;""),FALSE)</f>
        <v>#N/A</v>
      </c>
      <c r="BW70" s="59">
        <f t="shared" si="22"/>
        <v>1</v>
      </c>
      <c r="BX70" s="67" t="str">
        <f t="shared" si="38"/>
        <v/>
      </c>
      <c r="BY70" s="136" t="str">
        <f ca="1">IF(OR(AE70=$BC$10,AE70=$BE$10,AE70=$BL$10,AE70=$BM$10,AE70=$BN$10),VLOOKUP(BX70,INDIRECT(CONCATENATE(CS70,"!",HLOOKUP(AE70,$CV$10:CZ70,DG70,FALSE))),1,TRUE),"")</f>
        <v/>
      </c>
      <c r="BZ70" s="102" t="e">
        <f t="shared" ca="1" si="61"/>
        <v>#N/A</v>
      </c>
      <c r="CA70" s="102" t="e">
        <f t="shared" ca="1" si="62"/>
        <v>#N/A</v>
      </c>
      <c r="CB70" s="102" t="e">
        <f t="shared" ca="1" si="63"/>
        <v>#N/A</v>
      </c>
      <c r="CC70" s="102" t="e">
        <f t="shared" ca="1" si="64"/>
        <v>#N/A</v>
      </c>
      <c r="CD70" s="102" t="e">
        <f t="shared" ca="1" si="65"/>
        <v>#VALUE!</v>
      </c>
      <c r="CE70" s="68">
        <f>Worksheet!L65</f>
        <v>0</v>
      </c>
      <c r="CF70" s="68">
        <f>Worksheet!M65</f>
        <v>0</v>
      </c>
      <c r="CG70" s="68">
        <f>Worksheet!N65</f>
        <v>0</v>
      </c>
      <c r="CH70" s="68">
        <f>Worksheet!O65</f>
        <v>0</v>
      </c>
      <c r="CI70" s="68">
        <f>Worksheet!P65</f>
        <v>0</v>
      </c>
      <c r="CJ70" s="154" t="e">
        <f t="shared" ca="1" si="66"/>
        <v>#VALUE!</v>
      </c>
      <c r="CK70" s="154" t="e">
        <f t="shared" ca="1" si="67"/>
        <v>#VALUE!</v>
      </c>
      <c r="CL70" s="154" t="e">
        <f t="shared" ca="1" si="68"/>
        <v>#VALUE!</v>
      </c>
      <c r="CM70" s="154" t="e">
        <f t="shared" ca="1" si="69"/>
        <v>#VALUE!</v>
      </c>
      <c r="CN70" s="154" t="e">
        <f t="shared" ca="1" si="70"/>
        <v>#VALUE!</v>
      </c>
      <c r="CO70" s="131" t="e">
        <f t="shared" ca="1" si="71"/>
        <v>#N/A</v>
      </c>
      <c r="CP70" s="103">
        <f>Worksheet!R65</f>
        <v>0</v>
      </c>
      <c r="CQ70" s="58" t="str">
        <f t="shared" si="72"/>
        <v>1</v>
      </c>
      <c r="CR70" s="133" t="e">
        <f t="shared" si="73"/>
        <v>#N/A</v>
      </c>
      <c r="CS70" s="58" t="str">
        <f t="shared" si="36"/>
        <v>Standard2</v>
      </c>
      <c r="CU70" s="112" t="str">
        <f t="shared" ca="1" si="74"/>
        <v>$B$4:$P$956</v>
      </c>
      <c r="CV70" s="102" t="str">
        <f>VLOOKUP($CS70,$CU$3:CV$8,2,FALSE)</f>
        <v>$I$156:$I$552</v>
      </c>
      <c r="CW70" s="102" t="str">
        <f>VLOOKUP($CS70,$CU$3:CW$8,3,FALSE)</f>
        <v>$I$553:$I$750</v>
      </c>
      <c r="CX70" s="102" t="e">
        <f>VLOOKUP($CS70,$CU$3:CX$8,4,FALSE)</f>
        <v>#N/A</v>
      </c>
      <c r="CY70" s="102" t="e">
        <f>VLOOKUP($CS70,$CU$3:CY$8,5,FALSE)</f>
        <v>#N/A</v>
      </c>
      <c r="CZ70" s="102" t="e">
        <f>VLOOKUP($CS70,$CU$3:CZ$8,6,FALSE)</f>
        <v>#N/A</v>
      </c>
      <c r="DA70" s="102" t="str">
        <f>VLOOKUP($CS70,$CU$3:DA$8,7,FALSE)</f>
        <v>$I$806:$I$813</v>
      </c>
      <c r="DB70" s="102" t="str">
        <f>VLOOKUP($CS70,$CU$3:DB$8,8,FALSE)</f>
        <v>$I$800:$I$805</v>
      </c>
      <c r="DC70" s="102" t="str">
        <f>VLOOKUP($CS70,$CU$3:DC$8,8,FALSE)</f>
        <v>$I$800:$I$805</v>
      </c>
      <c r="DD70" s="102" t="str">
        <f>VLOOKUP($CS70,$CU$3:DD$8,8,FALSE)</f>
        <v>$I$800:$I$805</v>
      </c>
      <c r="DE70" s="102" t="str">
        <f>VLOOKUP($CS70,$CU$3:DE$8,8,FALSE)</f>
        <v>$I$800:$I$805</v>
      </c>
      <c r="DF70" s="102" t="str">
        <f>VLOOKUP($CS70,$CU$3:DF$8,8,FALSE)</f>
        <v>$I$800:$I$805</v>
      </c>
      <c r="DG70" s="58">
        <f>COUNTIF($CV$10:CV70,"&lt;&gt;"&amp;"")</f>
        <v>61</v>
      </c>
      <c r="DI70" s="58" t="str">
        <f t="shared" si="75"/>
        <v/>
      </c>
      <c r="DJ70" s="58" t="e">
        <f t="shared" ca="1" si="55"/>
        <v>#N/A</v>
      </c>
    </row>
    <row r="71" spans="13:114" x14ac:dyDescent="0.25">
      <c r="M71" s="58">
        <f>Worksheet!W66</f>
        <v>0</v>
      </c>
      <c r="N71" s="58">
        <f t="shared" ca="1" si="8"/>
        <v>0</v>
      </c>
      <c r="O71" s="213" t="str">
        <f t="shared" ca="1" si="1"/>
        <v>*</v>
      </c>
      <c r="Q71" s="59" t="e">
        <f t="shared" ca="1" si="80"/>
        <v>#N/A</v>
      </c>
      <c r="R71" s="58" t="str">
        <f>IF(Worksheet!J66=$S$2,$S$2,IF(Worksheet!J66=$S$3,$S$3,$S$1))</f>
        <v>3458A</v>
      </c>
      <c r="S71" s="60" t="str">
        <f t="shared" ca="1" si="10"/>
        <v>*</v>
      </c>
      <c r="T71" s="55" t="e">
        <f t="shared" si="56"/>
        <v>#N/A</v>
      </c>
      <c r="U71" s="62">
        <f>IF(Worksheet!T66="%",ABS(Worksheet!AA66),ABS(Worksheet!V66))</f>
        <v>0</v>
      </c>
      <c r="V71" s="155">
        <f>IF(Worksheet!T66="%",Worksheet!AB66,Worksheet!T66)</f>
        <v>0</v>
      </c>
      <c r="W71" s="61" t="str">
        <f>IF(Worksheet!T66="%","",IF(Worksheet!AA66&lt;&gt;"",Worksheet!AA66,""))</f>
        <v/>
      </c>
      <c r="X71" s="61" t="str">
        <f>IF(Worksheet!T66="%","",IF(Worksheet!AB66&lt;&gt;"",Worksheet!AB66,""))</f>
        <v/>
      </c>
      <c r="Y71" s="63" t="str">
        <f t="shared" si="57"/>
        <v/>
      </c>
      <c r="Z71" s="63" t="str">
        <f t="shared" si="52"/>
        <v>0</v>
      </c>
      <c r="AA71" s="63" t="str">
        <f t="shared" si="58"/>
        <v>DC</v>
      </c>
      <c r="AB71" s="63" t="str">
        <f t="shared" si="53"/>
        <v>DC0</v>
      </c>
      <c r="AC71" s="63" t="str">
        <f>IF(Worksheet!I66&lt;&gt;"",Worksheet!I66,"")</f>
        <v/>
      </c>
      <c r="AD71" s="63" t="str">
        <f t="shared" si="54"/>
        <v/>
      </c>
      <c r="AE71" s="134" t="str">
        <f t="shared" si="59"/>
        <v>DC0</v>
      </c>
      <c r="AF71" s="135" t="e">
        <f>HLOOKUP(AE71,$AH$10:BA71,COUNTIF($AE$7:AE71,"&lt;&gt;"&amp;""),FALSE)</f>
        <v>#N/A</v>
      </c>
      <c r="AG71" s="71" t="e">
        <f t="shared" si="60"/>
        <v>#N/A</v>
      </c>
      <c r="AH71" s="102" t="e">
        <f ca="1">VLOOKUP($AG71,INDIRECT(CONCATENATE($CS71,"!",VLOOKUP($CS71,$AG$3:AH$8,AH$2,FALSE))),1,TRUE)</f>
        <v>#N/A</v>
      </c>
      <c r="AI71" s="102" t="e">
        <f ca="1">VLOOKUP($AG71,INDIRECT(CONCATENATE($CS71,"!",VLOOKUP($CS71,$AG$3:AI$8,AI$2,FALSE))),1,TRUE)</f>
        <v>#N/A</v>
      </c>
      <c r="AJ71" s="102" t="e">
        <f ca="1">VLOOKUP($AG71,INDIRECT(CONCATENATE($CS71,"!",VLOOKUP($CS71,$AG$3:AJ$8,AJ$2,FALSE))),1,TRUE)</f>
        <v>#N/A</v>
      </c>
      <c r="AK71" s="102" t="e">
        <f ca="1">VLOOKUP($AG71,INDIRECT(CONCATENATE($CS71,"!",VLOOKUP($CS71,$AG$3:AK$8,AK$2,FALSE))),1,TRUE)</f>
        <v>#N/A</v>
      </c>
      <c r="AL71" s="102" t="e">
        <f ca="1">VLOOKUP($AG71,INDIRECT(CONCATENATE($CS71,"!",VLOOKUP($CS71,$AG$3:AL$8,AL$2,FALSE))),1,TRUE)</f>
        <v>#N/A</v>
      </c>
      <c r="AM71" s="102" t="e">
        <f ca="1">VLOOKUP($AG71,INDIRECT(CONCATENATE($CS71,"!",VLOOKUP($CS71,$AG$3:AM$8,AM$2,FALSE))),1,TRUE)</f>
        <v>#N/A</v>
      </c>
      <c r="AN71" s="102" t="e">
        <f ca="1">VLOOKUP($AG71,INDIRECT(CONCATENATE($CS71,"!",VLOOKUP($CS71,$AG$3:AN$8,AN$2,FALSE))),1,TRUE)</f>
        <v>#N/A</v>
      </c>
      <c r="AO71" s="102" t="e">
        <f ca="1">VLOOKUP($AG71,INDIRECT(CONCATENATE($CS71,"!",VLOOKUP($CS71,$AG$3:AO$8,AO$2,FALSE))),1,TRUE)</f>
        <v>#N/A</v>
      </c>
      <c r="AP71" s="102" t="e">
        <f ca="1">VLOOKUP($AG71,INDIRECT(CONCATENATE($CS71,"!",VLOOKUP($CS71,$AG$3:AP$8,AP$2,FALSE))),1,TRUE)</f>
        <v>#N/A</v>
      </c>
      <c r="AQ71" s="102" t="e">
        <f ca="1">VLOOKUP($AG71,INDIRECT(CONCATENATE($CS71,"!",VLOOKUP($CS71,$AG$3:AQ$8,AQ$2,FALSE))),1,TRUE)</f>
        <v>#N/A</v>
      </c>
      <c r="AR71" s="102" t="e">
        <f ca="1">VLOOKUP($AG71,INDIRECT(CONCATENATE($CS71,"!",VLOOKUP($CS71,$AG$3:AR$8,AR$2,FALSE))),1,TRUE)</f>
        <v>#N/A</v>
      </c>
      <c r="AS71" s="102" t="e">
        <f ca="1">VLOOKUP($AG71,INDIRECT(CONCATENATE($CS71,"!",VLOOKUP($CS71,$AG$3:AS$8,AS$2,FALSE))),1,TRUE)</f>
        <v>#N/A</v>
      </c>
      <c r="AT71" s="102" t="e">
        <f ca="1">VLOOKUP($AG71,INDIRECT(CONCATENATE($CS71,"!",VLOOKUP($CS71,$AG$3:AT$8,AT$2,FALSE))),1,TRUE)</f>
        <v>#N/A</v>
      </c>
      <c r="AU71" s="102" t="e">
        <f ca="1">VLOOKUP($AG71,INDIRECT(CONCATENATE($CS71,"!",VLOOKUP($CS71,$AG$3:AU$8,AU$2,FALSE))),1,TRUE)</f>
        <v>#N/A</v>
      </c>
      <c r="AV71" s="102" t="e">
        <f ca="1">VLOOKUP($AG71,INDIRECT(CONCATENATE($CS71,"!",VLOOKUP($CS71,$AG$3:AV$8,AV$2,FALSE))),1,TRUE)</f>
        <v>#N/A</v>
      </c>
      <c r="AW71" s="102" t="e">
        <f ca="1">VLOOKUP($AG71,INDIRECT(CONCATENATE($CS71,"!",VLOOKUP($CS71,$AG$3:AW$8,AW$2,FALSE))),1,TRUE)</f>
        <v>#N/A</v>
      </c>
      <c r="AX71" s="102" t="e">
        <f ca="1">VLOOKUP($AG71,INDIRECT(CONCATENATE($CS71,"!",VLOOKUP($CS71,$AG$3:AX$8,AX$2,FALSE))),1,TRUE)</f>
        <v>#N/A</v>
      </c>
      <c r="AY71" s="102" t="e">
        <f ca="1">VLOOKUP($AG71,INDIRECT(CONCATENATE($CS71,"!",VLOOKUP($CS71,$AG$3:AY$8,AY$2,FALSE))),1,TRUE)</f>
        <v>#N/A</v>
      </c>
      <c r="AZ71" s="102" t="e">
        <f ca="1">VLOOKUP($AG71,INDIRECT(CONCATENATE($CS71,"!",VLOOKUP($CS71,$AG$3:AZ$8,AZ$2,FALSE))),1,TRUE)</f>
        <v>#N/A</v>
      </c>
      <c r="BA71" s="102"/>
      <c r="BB71" s="66">
        <f t="shared" si="76"/>
        <v>1</v>
      </c>
      <c r="BC71" s="59">
        <f t="shared" si="76"/>
        <v>1</v>
      </c>
      <c r="BD71" s="59">
        <f t="shared" si="77"/>
        <v>1</v>
      </c>
      <c r="BE71" s="59">
        <f t="shared" si="77"/>
        <v>1</v>
      </c>
      <c r="BF71" s="59">
        <f t="shared" si="18"/>
        <v>1</v>
      </c>
      <c r="BG71" s="59">
        <f t="shared" si="19"/>
        <v>1</v>
      </c>
      <c r="BH71" s="59">
        <f t="shared" si="20"/>
        <v>1</v>
      </c>
      <c r="BI71" s="59">
        <f t="shared" si="78"/>
        <v>1</v>
      </c>
      <c r="BJ71" s="59">
        <f t="shared" si="78"/>
        <v>1</v>
      </c>
      <c r="BK71" s="59">
        <f t="shared" si="78"/>
        <v>1</v>
      </c>
      <c r="BL71" s="59">
        <f t="shared" si="78"/>
        <v>1</v>
      </c>
      <c r="BM71" s="59">
        <f t="shared" si="78"/>
        <v>1</v>
      </c>
      <c r="BN71" s="59">
        <f t="shared" si="78"/>
        <v>1</v>
      </c>
      <c r="BO71" s="59">
        <f t="shared" si="81"/>
        <v>1</v>
      </c>
      <c r="BP71" s="59">
        <f t="shared" si="81"/>
        <v>1</v>
      </c>
      <c r="BQ71" s="59">
        <f t="shared" si="81"/>
        <v>1</v>
      </c>
      <c r="BR71" s="59">
        <f t="shared" si="81"/>
        <v>1</v>
      </c>
      <c r="BS71" s="59">
        <f t="shared" si="51"/>
        <v>1</v>
      </c>
      <c r="BT71" s="59">
        <f t="shared" si="51"/>
        <v>1</v>
      </c>
      <c r="BV71" s="67" t="e">
        <f>HLOOKUP(AE71,$BB$10:BU71,COUNTIF($AE$7:AE71,"&lt;&gt;"&amp;""),FALSE)</f>
        <v>#N/A</v>
      </c>
      <c r="BW71" s="59">
        <f t="shared" si="22"/>
        <v>1</v>
      </c>
      <c r="BX71" s="67" t="str">
        <f t="shared" si="38"/>
        <v/>
      </c>
      <c r="BY71" s="136" t="str">
        <f ca="1">IF(OR(AE71=$BC$10,AE71=$BE$10,AE71=$BL$10,AE71=$BM$10,AE71=$BN$10),VLOOKUP(BX71,INDIRECT(CONCATENATE(CS71,"!",HLOOKUP(AE71,$CV$10:CZ71,DG71,FALSE))),1,TRUE),"")</f>
        <v/>
      </c>
      <c r="BZ71" s="102" t="e">
        <f t="shared" ca="1" si="61"/>
        <v>#N/A</v>
      </c>
      <c r="CA71" s="102" t="e">
        <f t="shared" ca="1" si="62"/>
        <v>#N/A</v>
      </c>
      <c r="CB71" s="102" t="e">
        <f t="shared" ca="1" si="63"/>
        <v>#N/A</v>
      </c>
      <c r="CC71" s="102" t="e">
        <f t="shared" ca="1" si="64"/>
        <v>#N/A</v>
      </c>
      <c r="CD71" s="102" t="e">
        <f t="shared" ca="1" si="65"/>
        <v>#VALUE!</v>
      </c>
      <c r="CE71" s="68">
        <f>Worksheet!L66</f>
        <v>0</v>
      </c>
      <c r="CF71" s="68">
        <f>Worksheet!M66</f>
        <v>0</v>
      </c>
      <c r="CG71" s="68">
        <f>Worksheet!N66</f>
        <v>0</v>
      </c>
      <c r="CH71" s="68">
        <f>Worksheet!O66</f>
        <v>0</v>
      </c>
      <c r="CI71" s="68">
        <f>Worksheet!P66</f>
        <v>0</v>
      </c>
      <c r="CJ71" s="154" t="e">
        <f t="shared" ca="1" si="66"/>
        <v>#VALUE!</v>
      </c>
      <c r="CK71" s="154" t="e">
        <f t="shared" ca="1" si="67"/>
        <v>#VALUE!</v>
      </c>
      <c r="CL71" s="154" t="e">
        <f t="shared" ca="1" si="68"/>
        <v>#VALUE!</v>
      </c>
      <c r="CM71" s="154" t="e">
        <f t="shared" ca="1" si="69"/>
        <v>#VALUE!</v>
      </c>
      <c r="CN71" s="154" t="e">
        <f t="shared" ca="1" si="70"/>
        <v>#VALUE!</v>
      </c>
      <c r="CO71" s="131" t="e">
        <f t="shared" ca="1" si="71"/>
        <v>#N/A</v>
      </c>
      <c r="CP71" s="103">
        <f>Worksheet!R66</f>
        <v>0</v>
      </c>
      <c r="CQ71" s="58" t="str">
        <f t="shared" si="72"/>
        <v>1</v>
      </c>
      <c r="CR71" s="133" t="e">
        <f t="shared" si="73"/>
        <v>#N/A</v>
      </c>
      <c r="CS71" s="58" t="str">
        <f t="shared" si="36"/>
        <v>Standard2</v>
      </c>
      <c r="CU71" s="112" t="str">
        <f t="shared" ca="1" si="74"/>
        <v>$B$4:$P$956</v>
      </c>
      <c r="CV71" s="102" t="str">
        <f>VLOOKUP($CS71,$CU$3:CV$8,2,FALSE)</f>
        <v>$I$156:$I$552</v>
      </c>
      <c r="CW71" s="102" t="str">
        <f>VLOOKUP($CS71,$CU$3:CW$8,3,FALSE)</f>
        <v>$I$553:$I$750</v>
      </c>
      <c r="CX71" s="102" t="e">
        <f>VLOOKUP($CS71,$CU$3:CX$8,4,FALSE)</f>
        <v>#N/A</v>
      </c>
      <c r="CY71" s="102" t="e">
        <f>VLOOKUP($CS71,$CU$3:CY$8,5,FALSE)</f>
        <v>#N/A</v>
      </c>
      <c r="CZ71" s="102" t="e">
        <f>VLOOKUP($CS71,$CU$3:CZ$8,6,FALSE)</f>
        <v>#N/A</v>
      </c>
      <c r="DA71" s="102" t="str">
        <f>VLOOKUP($CS71,$CU$3:DA$8,7,FALSE)</f>
        <v>$I$806:$I$813</v>
      </c>
      <c r="DB71" s="102" t="str">
        <f>VLOOKUP($CS71,$CU$3:DB$8,8,FALSE)</f>
        <v>$I$800:$I$805</v>
      </c>
      <c r="DC71" s="102" t="str">
        <f>VLOOKUP($CS71,$CU$3:DC$8,8,FALSE)</f>
        <v>$I$800:$I$805</v>
      </c>
      <c r="DD71" s="102" t="str">
        <f>VLOOKUP($CS71,$CU$3:DD$8,8,FALSE)</f>
        <v>$I$800:$I$805</v>
      </c>
      <c r="DE71" s="102" t="str">
        <f>VLOOKUP($CS71,$CU$3:DE$8,8,FALSE)</f>
        <v>$I$800:$I$805</v>
      </c>
      <c r="DF71" s="102" t="str">
        <f>VLOOKUP($CS71,$CU$3:DF$8,8,FALSE)</f>
        <v>$I$800:$I$805</v>
      </c>
      <c r="DG71" s="58">
        <f>COUNTIF($CV$10:CV71,"&lt;&gt;"&amp;"")</f>
        <v>62</v>
      </c>
      <c r="DI71" s="58" t="str">
        <f t="shared" si="75"/>
        <v/>
      </c>
      <c r="DJ71" s="58" t="e">
        <f t="shared" ca="1" si="55"/>
        <v>#N/A</v>
      </c>
    </row>
    <row r="72" spans="13:114" x14ac:dyDescent="0.25">
      <c r="M72" s="58">
        <f>Worksheet!W67</f>
        <v>0</v>
      </c>
      <c r="N72" s="58">
        <f t="shared" ca="1" si="8"/>
        <v>0</v>
      </c>
      <c r="O72" s="213" t="str">
        <f t="shared" ca="1" si="1"/>
        <v>*</v>
      </c>
      <c r="Q72" s="59" t="e">
        <f t="shared" ca="1" si="80"/>
        <v>#N/A</v>
      </c>
      <c r="R72" s="58" t="str">
        <f>IF(Worksheet!J67=$S$2,$S$2,IF(Worksheet!J67=$S$3,$S$3,$S$1))</f>
        <v>3458A</v>
      </c>
      <c r="S72" s="60" t="str">
        <f t="shared" ca="1" si="10"/>
        <v>*</v>
      </c>
      <c r="T72" s="55" t="e">
        <f t="shared" si="56"/>
        <v>#N/A</v>
      </c>
      <c r="U72" s="62">
        <f>IF(Worksheet!T67="%",ABS(Worksheet!AA67),ABS(Worksheet!V67))</f>
        <v>0</v>
      </c>
      <c r="V72" s="155">
        <f>IF(Worksheet!T67="%",Worksheet!AB67,Worksheet!T67)</f>
        <v>0</v>
      </c>
      <c r="W72" s="61" t="str">
        <f>IF(Worksheet!T67="%","",IF(Worksheet!AA67&lt;&gt;"",Worksheet!AA67,""))</f>
        <v/>
      </c>
      <c r="X72" s="61" t="str">
        <f>IF(Worksheet!T67="%","",IF(Worksheet!AB67&lt;&gt;"",Worksheet!AB67,""))</f>
        <v/>
      </c>
      <c r="Y72" s="63" t="str">
        <f t="shared" si="57"/>
        <v/>
      </c>
      <c r="Z72" s="63" t="str">
        <f t="shared" si="52"/>
        <v>0</v>
      </c>
      <c r="AA72" s="63" t="str">
        <f t="shared" si="58"/>
        <v>DC</v>
      </c>
      <c r="AB72" s="63" t="str">
        <f t="shared" si="53"/>
        <v>DC0</v>
      </c>
      <c r="AC72" s="63" t="str">
        <f>IF(Worksheet!I67&lt;&gt;"",Worksheet!I67,"")</f>
        <v/>
      </c>
      <c r="AD72" s="63" t="str">
        <f t="shared" si="54"/>
        <v/>
      </c>
      <c r="AE72" s="134" t="str">
        <f t="shared" si="59"/>
        <v>DC0</v>
      </c>
      <c r="AF72" s="135" t="e">
        <f>HLOOKUP(AE72,$AH$10:BA72,COUNTIF($AE$7:AE72,"&lt;&gt;"&amp;""),FALSE)</f>
        <v>#N/A</v>
      </c>
      <c r="AG72" s="71" t="e">
        <f t="shared" si="60"/>
        <v>#N/A</v>
      </c>
      <c r="AH72" s="102" t="e">
        <f ca="1">VLOOKUP($AG72,INDIRECT(CONCATENATE($CS72,"!",VLOOKUP($CS72,$AG$3:AH$8,AH$2,FALSE))),1,TRUE)</f>
        <v>#N/A</v>
      </c>
      <c r="AI72" s="102" t="e">
        <f ca="1">VLOOKUP($AG72,INDIRECT(CONCATENATE($CS72,"!",VLOOKUP($CS72,$AG$3:AI$8,AI$2,FALSE))),1,TRUE)</f>
        <v>#N/A</v>
      </c>
      <c r="AJ72" s="102" t="e">
        <f ca="1">VLOOKUP($AG72,INDIRECT(CONCATENATE($CS72,"!",VLOOKUP($CS72,$AG$3:AJ$8,AJ$2,FALSE))),1,TRUE)</f>
        <v>#N/A</v>
      </c>
      <c r="AK72" s="102" t="e">
        <f ca="1">VLOOKUP($AG72,INDIRECT(CONCATENATE($CS72,"!",VLOOKUP($CS72,$AG$3:AK$8,AK$2,FALSE))),1,TRUE)</f>
        <v>#N/A</v>
      </c>
      <c r="AL72" s="102" t="e">
        <f ca="1">VLOOKUP($AG72,INDIRECT(CONCATENATE($CS72,"!",VLOOKUP($CS72,$AG$3:AL$8,AL$2,FALSE))),1,TRUE)</f>
        <v>#N/A</v>
      </c>
      <c r="AM72" s="102" t="e">
        <f ca="1">VLOOKUP($AG72,INDIRECT(CONCATENATE($CS72,"!",VLOOKUP($CS72,$AG$3:AM$8,AM$2,FALSE))),1,TRUE)</f>
        <v>#N/A</v>
      </c>
      <c r="AN72" s="102" t="e">
        <f ca="1">VLOOKUP($AG72,INDIRECT(CONCATENATE($CS72,"!",VLOOKUP($CS72,$AG$3:AN$8,AN$2,FALSE))),1,TRUE)</f>
        <v>#N/A</v>
      </c>
      <c r="AO72" s="102" t="e">
        <f ca="1">VLOOKUP($AG72,INDIRECT(CONCATENATE($CS72,"!",VLOOKUP($CS72,$AG$3:AO$8,AO$2,FALSE))),1,TRUE)</f>
        <v>#N/A</v>
      </c>
      <c r="AP72" s="102" t="e">
        <f ca="1">VLOOKUP($AG72,INDIRECT(CONCATENATE($CS72,"!",VLOOKUP($CS72,$AG$3:AP$8,AP$2,FALSE))),1,TRUE)</f>
        <v>#N/A</v>
      </c>
      <c r="AQ72" s="102" t="e">
        <f ca="1">VLOOKUP($AG72,INDIRECT(CONCATENATE($CS72,"!",VLOOKUP($CS72,$AG$3:AQ$8,AQ$2,FALSE))),1,TRUE)</f>
        <v>#N/A</v>
      </c>
      <c r="AR72" s="102" t="e">
        <f ca="1">VLOOKUP($AG72,INDIRECT(CONCATENATE($CS72,"!",VLOOKUP($CS72,$AG$3:AR$8,AR$2,FALSE))),1,TRUE)</f>
        <v>#N/A</v>
      </c>
      <c r="AS72" s="102" t="e">
        <f ca="1">VLOOKUP($AG72,INDIRECT(CONCATENATE($CS72,"!",VLOOKUP($CS72,$AG$3:AS$8,AS$2,FALSE))),1,TRUE)</f>
        <v>#N/A</v>
      </c>
      <c r="AT72" s="102" t="e">
        <f ca="1">VLOOKUP($AG72,INDIRECT(CONCATENATE($CS72,"!",VLOOKUP($CS72,$AG$3:AT$8,AT$2,FALSE))),1,TRUE)</f>
        <v>#N/A</v>
      </c>
      <c r="AU72" s="102" t="e">
        <f ca="1">VLOOKUP($AG72,INDIRECT(CONCATENATE($CS72,"!",VLOOKUP($CS72,$AG$3:AU$8,AU$2,FALSE))),1,TRUE)</f>
        <v>#N/A</v>
      </c>
      <c r="AV72" s="102" t="e">
        <f ca="1">VLOOKUP($AG72,INDIRECT(CONCATENATE($CS72,"!",VLOOKUP($CS72,$AG$3:AV$8,AV$2,FALSE))),1,TRUE)</f>
        <v>#N/A</v>
      </c>
      <c r="AW72" s="102" t="e">
        <f ca="1">VLOOKUP($AG72,INDIRECT(CONCATENATE($CS72,"!",VLOOKUP($CS72,$AG$3:AW$8,AW$2,FALSE))),1,TRUE)</f>
        <v>#N/A</v>
      </c>
      <c r="AX72" s="102" t="e">
        <f ca="1">VLOOKUP($AG72,INDIRECT(CONCATENATE($CS72,"!",VLOOKUP($CS72,$AG$3:AX$8,AX$2,FALSE))),1,TRUE)</f>
        <v>#N/A</v>
      </c>
      <c r="AY72" s="102" t="e">
        <f ca="1">VLOOKUP($AG72,INDIRECT(CONCATENATE($CS72,"!",VLOOKUP($CS72,$AG$3:AY$8,AY$2,FALSE))),1,TRUE)</f>
        <v>#N/A</v>
      </c>
      <c r="AZ72" s="102" t="e">
        <f ca="1">VLOOKUP($AG72,INDIRECT(CONCATENATE($CS72,"!",VLOOKUP($CS72,$AG$3:AZ$8,AZ$2,FALSE))),1,TRUE)</f>
        <v>#N/A</v>
      </c>
      <c r="BA72" s="102"/>
      <c r="BB72" s="66">
        <f t="shared" si="76"/>
        <v>1</v>
      </c>
      <c r="BC72" s="59">
        <f t="shared" si="76"/>
        <v>1</v>
      </c>
      <c r="BD72" s="59">
        <f t="shared" si="77"/>
        <v>1</v>
      </c>
      <c r="BE72" s="59">
        <f t="shared" si="77"/>
        <v>1</v>
      </c>
      <c r="BF72" s="59">
        <f t="shared" si="18"/>
        <v>1</v>
      </c>
      <c r="BG72" s="59">
        <f t="shared" si="19"/>
        <v>1</v>
      </c>
      <c r="BH72" s="59">
        <f t="shared" si="20"/>
        <v>1</v>
      </c>
      <c r="BI72" s="59">
        <f t="shared" si="78"/>
        <v>1</v>
      </c>
      <c r="BJ72" s="59">
        <f t="shared" si="78"/>
        <v>1</v>
      </c>
      <c r="BK72" s="59">
        <f t="shared" si="78"/>
        <v>1</v>
      </c>
      <c r="BL72" s="59">
        <f t="shared" si="78"/>
        <v>1</v>
      </c>
      <c r="BM72" s="59">
        <f t="shared" si="78"/>
        <v>1</v>
      </c>
      <c r="BN72" s="59">
        <f t="shared" si="78"/>
        <v>1</v>
      </c>
      <c r="BO72" s="59">
        <f t="shared" si="81"/>
        <v>1</v>
      </c>
      <c r="BP72" s="59">
        <f t="shared" si="81"/>
        <v>1</v>
      </c>
      <c r="BQ72" s="59">
        <f t="shared" si="81"/>
        <v>1</v>
      </c>
      <c r="BR72" s="59">
        <f t="shared" si="81"/>
        <v>1</v>
      </c>
      <c r="BS72" s="59">
        <f t="shared" si="51"/>
        <v>1</v>
      </c>
      <c r="BT72" s="59">
        <f t="shared" si="51"/>
        <v>1</v>
      </c>
      <c r="BV72" s="67" t="e">
        <f>HLOOKUP(AE72,$BB$10:BU72,COUNTIF($AE$7:AE72,"&lt;&gt;"&amp;""),FALSE)</f>
        <v>#N/A</v>
      </c>
      <c r="BW72" s="59">
        <f t="shared" si="22"/>
        <v>1</v>
      </c>
      <c r="BX72" s="67" t="str">
        <f t="shared" si="38"/>
        <v/>
      </c>
      <c r="BY72" s="136" t="str">
        <f ca="1">IF(OR(AE72=$BC$10,AE72=$BE$10,AE72=$BL$10,AE72=$BM$10,AE72=$BN$10),VLOOKUP(BX72,INDIRECT(CONCATENATE(CS72,"!",HLOOKUP(AE72,$CV$10:CZ72,DG72,FALSE))),1,TRUE),"")</f>
        <v/>
      </c>
      <c r="BZ72" s="102" t="e">
        <f t="shared" ca="1" si="61"/>
        <v>#N/A</v>
      </c>
      <c r="CA72" s="102" t="e">
        <f t="shared" ca="1" si="62"/>
        <v>#N/A</v>
      </c>
      <c r="CB72" s="102" t="e">
        <f t="shared" ca="1" si="63"/>
        <v>#N/A</v>
      </c>
      <c r="CC72" s="102" t="e">
        <f t="shared" ca="1" si="64"/>
        <v>#N/A</v>
      </c>
      <c r="CD72" s="102" t="e">
        <f t="shared" ca="1" si="65"/>
        <v>#VALUE!</v>
      </c>
      <c r="CE72" s="68">
        <f>Worksheet!L67</f>
        <v>0</v>
      </c>
      <c r="CF72" s="68">
        <f>Worksheet!M67</f>
        <v>0</v>
      </c>
      <c r="CG72" s="68">
        <f>Worksheet!N67</f>
        <v>0</v>
      </c>
      <c r="CH72" s="68">
        <f>Worksheet!O67</f>
        <v>0</v>
      </c>
      <c r="CI72" s="68">
        <f>Worksheet!P67</f>
        <v>0</v>
      </c>
      <c r="CJ72" s="154" t="e">
        <f t="shared" ca="1" si="66"/>
        <v>#VALUE!</v>
      </c>
      <c r="CK72" s="154" t="e">
        <f t="shared" ca="1" si="67"/>
        <v>#VALUE!</v>
      </c>
      <c r="CL72" s="154" t="e">
        <f t="shared" ca="1" si="68"/>
        <v>#VALUE!</v>
      </c>
      <c r="CM72" s="154" t="e">
        <f t="shared" ca="1" si="69"/>
        <v>#VALUE!</v>
      </c>
      <c r="CN72" s="154" t="e">
        <f t="shared" ca="1" si="70"/>
        <v>#VALUE!</v>
      </c>
      <c r="CO72" s="131" t="e">
        <f t="shared" ca="1" si="71"/>
        <v>#N/A</v>
      </c>
      <c r="CP72" s="103">
        <f>Worksheet!R67</f>
        <v>0</v>
      </c>
      <c r="CQ72" s="58" t="str">
        <f t="shared" si="72"/>
        <v>1</v>
      </c>
      <c r="CR72" s="133" t="e">
        <f t="shared" si="73"/>
        <v>#N/A</v>
      </c>
      <c r="CS72" s="58" t="str">
        <f t="shared" si="36"/>
        <v>Standard2</v>
      </c>
      <c r="CU72" s="112" t="str">
        <f t="shared" ca="1" si="74"/>
        <v>$B$4:$P$956</v>
      </c>
      <c r="CV72" s="102" t="str">
        <f>VLOOKUP($CS72,$CU$3:CV$8,2,FALSE)</f>
        <v>$I$156:$I$552</v>
      </c>
      <c r="CW72" s="102" t="str">
        <f>VLOOKUP($CS72,$CU$3:CW$8,3,FALSE)</f>
        <v>$I$553:$I$750</v>
      </c>
      <c r="CX72" s="102" t="e">
        <f>VLOOKUP($CS72,$CU$3:CX$8,4,FALSE)</f>
        <v>#N/A</v>
      </c>
      <c r="CY72" s="102" t="e">
        <f>VLOOKUP($CS72,$CU$3:CY$8,5,FALSE)</f>
        <v>#N/A</v>
      </c>
      <c r="CZ72" s="102" t="e">
        <f>VLOOKUP($CS72,$CU$3:CZ$8,6,FALSE)</f>
        <v>#N/A</v>
      </c>
      <c r="DA72" s="102" t="str">
        <f>VLOOKUP($CS72,$CU$3:DA$8,7,FALSE)</f>
        <v>$I$806:$I$813</v>
      </c>
      <c r="DB72" s="102" t="str">
        <f>VLOOKUP($CS72,$CU$3:DB$8,8,FALSE)</f>
        <v>$I$800:$I$805</v>
      </c>
      <c r="DC72" s="102" t="str">
        <f>VLOOKUP($CS72,$CU$3:DC$8,8,FALSE)</f>
        <v>$I$800:$I$805</v>
      </c>
      <c r="DD72" s="102" t="str">
        <f>VLOOKUP($CS72,$CU$3:DD$8,8,FALSE)</f>
        <v>$I$800:$I$805</v>
      </c>
      <c r="DE72" s="102" t="str">
        <f>VLOOKUP($CS72,$CU$3:DE$8,8,FALSE)</f>
        <v>$I$800:$I$805</v>
      </c>
      <c r="DF72" s="102" t="str">
        <f>VLOOKUP($CS72,$CU$3:DF$8,8,FALSE)</f>
        <v>$I$800:$I$805</v>
      </c>
      <c r="DG72" s="58">
        <f>COUNTIF($CV$10:CV72,"&lt;&gt;"&amp;"")</f>
        <v>63</v>
      </c>
      <c r="DI72" s="58" t="str">
        <f t="shared" si="75"/>
        <v/>
      </c>
      <c r="DJ72" s="58" t="e">
        <f t="shared" ca="1" si="55"/>
        <v>#N/A</v>
      </c>
    </row>
    <row r="73" spans="13:114" x14ac:dyDescent="0.25">
      <c r="M73" s="58">
        <f>Worksheet!W68</f>
        <v>0</v>
      </c>
      <c r="N73" s="58">
        <f t="shared" ca="1" si="8"/>
        <v>0</v>
      </c>
      <c r="O73" s="213" t="str">
        <f t="shared" ca="1" si="1"/>
        <v>*</v>
      </c>
      <c r="Q73" s="59" t="e">
        <f t="shared" ca="1" si="80"/>
        <v>#N/A</v>
      </c>
      <c r="R73" s="58" t="str">
        <f>IF(Worksheet!J68=$S$2,$S$2,IF(Worksheet!J68=$S$3,$S$3,$S$1))</f>
        <v>3458A</v>
      </c>
      <c r="S73" s="60" t="str">
        <f t="shared" ca="1" si="10"/>
        <v>*</v>
      </c>
      <c r="T73" s="55" t="e">
        <f t="shared" si="56"/>
        <v>#N/A</v>
      </c>
      <c r="U73" s="62">
        <f>IF(Worksheet!T68="%",ABS(Worksheet!AA68),ABS(Worksheet!V68))</f>
        <v>0</v>
      </c>
      <c r="V73" s="155">
        <f>IF(Worksheet!T68="%",Worksheet!AB68,Worksheet!T68)</f>
        <v>0</v>
      </c>
      <c r="W73" s="61" t="str">
        <f>IF(Worksheet!T68="%","",IF(Worksheet!AA68&lt;&gt;"",Worksheet!AA68,""))</f>
        <v/>
      </c>
      <c r="X73" s="61" t="str">
        <f>IF(Worksheet!T68="%","",IF(Worksheet!AB68&lt;&gt;"",Worksheet!AB68,""))</f>
        <v/>
      </c>
      <c r="Y73" s="63" t="str">
        <f t="shared" si="57"/>
        <v/>
      </c>
      <c r="Z73" s="63" t="str">
        <f t="shared" si="52"/>
        <v>0</v>
      </c>
      <c r="AA73" s="63" t="str">
        <f t="shared" si="58"/>
        <v>DC</v>
      </c>
      <c r="AB73" s="63" t="str">
        <f t="shared" si="53"/>
        <v>DC0</v>
      </c>
      <c r="AC73" s="63" t="str">
        <f>IF(Worksheet!I68&lt;&gt;"",Worksheet!I68,"")</f>
        <v/>
      </c>
      <c r="AD73" s="63" t="str">
        <f t="shared" si="54"/>
        <v/>
      </c>
      <c r="AE73" s="134" t="str">
        <f t="shared" si="59"/>
        <v>DC0</v>
      </c>
      <c r="AF73" s="135" t="e">
        <f>HLOOKUP(AE73,$AH$10:BA73,COUNTIF($AE$7:AE73,"&lt;&gt;"&amp;""),FALSE)</f>
        <v>#N/A</v>
      </c>
      <c r="AG73" s="71" t="e">
        <f t="shared" si="60"/>
        <v>#N/A</v>
      </c>
      <c r="AH73" s="102" t="e">
        <f ca="1">VLOOKUP($AG73,INDIRECT(CONCATENATE($CS73,"!",VLOOKUP($CS73,$AG$3:AH$8,AH$2,FALSE))),1,TRUE)</f>
        <v>#N/A</v>
      </c>
      <c r="AI73" s="102" t="e">
        <f ca="1">VLOOKUP($AG73,INDIRECT(CONCATENATE($CS73,"!",VLOOKUP($CS73,$AG$3:AI$8,AI$2,FALSE))),1,TRUE)</f>
        <v>#N/A</v>
      </c>
      <c r="AJ73" s="102" t="e">
        <f ca="1">VLOOKUP($AG73,INDIRECT(CONCATENATE($CS73,"!",VLOOKUP($CS73,$AG$3:AJ$8,AJ$2,FALSE))),1,TRUE)</f>
        <v>#N/A</v>
      </c>
      <c r="AK73" s="102" t="e">
        <f ca="1">VLOOKUP($AG73,INDIRECT(CONCATENATE($CS73,"!",VLOOKUP($CS73,$AG$3:AK$8,AK$2,FALSE))),1,TRUE)</f>
        <v>#N/A</v>
      </c>
      <c r="AL73" s="102" t="e">
        <f ca="1">VLOOKUP($AG73,INDIRECT(CONCATENATE($CS73,"!",VLOOKUP($CS73,$AG$3:AL$8,AL$2,FALSE))),1,TRUE)</f>
        <v>#N/A</v>
      </c>
      <c r="AM73" s="102" t="e">
        <f ca="1">VLOOKUP($AG73,INDIRECT(CONCATENATE($CS73,"!",VLOOKUP($CS73,$AG$3:AM$8,AM$2,FALSE))),1,TRUE)</f>
        <v>#N/A</v>
      </c>
      <c r="AN73" s="102" t="e">
        <f ca="1">VLOOKUP($AG73,INDIRECT(CONCATENATE($CS73,"!",VLOOKUP($CS73,$AG$3:AN$8,AN$2,FALSE))),1,TRUE)</f>
        <v>#N/A</v>
      </c>
      <c r="AO73" s="102" t="e">
        <f ca="1">VLOOKUP($AG73,INDIRECT(CONCATENATE($CS73,"!",VLOOKUP($CS73,$AG$3:AO$8,AO$2,FALSE))),1,TRUE)</f>
        <v>#N/A</v>
      </c>
      <c r="AP73" s="102" t="e">
        <f ca="1">VLOOKUP($AG73,INDIRECT(CONCATENATE($CS73,"!",VLOOKUP($CS73,$AG$3:AP$8,AP$2,FALSE))),1,TRUE)</f>
        <v>#N/A</v>
      </c>
      <c r="AQ73" s="102" t="e">
        <f ca="1">VLOOKUP($AG73,INDIRECT(CONCATENATE($CS73,"!",VLOOKUP($CS73,$AG$3:AQ$8,AQ$2,FALSE))),1,TRUE)</f>
        <v>#N/A</v>
      </c>
      <c r="AR73" s="102" t="e">
        <f ca="1">VLOOKUP($AG73,INDIRECT(CONCATENATE($CS73,"!",VLOOKUP($CS73,$AG$3:AR$8,AR$2,FALSE))),1,TRUE)</f>
        <v>#N/A</v>
      </c>
      <c r="AS73" s="102" t="e">
        <f ca="1">VLOOKUP($AG73,INDIRECT(CONCATENATE($CS73,"!",VLOOKUP($CS73,$AG$3:AS$8,AS$2,FALSE))),1,TRUE)</f>
        <v>#N/A</v>
      </c>
      <c r="AT73" s="102" t="e">
        <f ca="1">VLOOKUP($AG73,INDIRECT(CONCATENATE($CS73,"!",VLOOKUP($CS73,$AG$3:AT$8,AT$2,FALSE))),1,TRUE)</f>
        <v>#N/A</v>
      </c>
      <c r="AU73" s="102" t="e">
        <f ca="1">VLOOKUP($AG73,INDIRECT(CONCATENATE($CS73,"!",VLOOKUP($CS73,$AG$3:AU$8,AU$2,FALSE))),1,TRUE)</f>
        <v>#N/A</v>
      </c>
      <c r="AV73" s="102" t="e">
        <f ca="1">VLOOKUP($AG73,INDIRECT(CONCATENATE($CS73,"!",VLOOKUP($CS73,$AG$3:AV$8,AV$2,FALSE))),1,TRUE)</f>
        <v>#N/A</v>
      </c>
      <c r="AW73" s="102" t="e">
        <f ca="1">VLOOKUP($AG73,INDIRECT(CONCATENATE($CS73,"!",VLOOKUP($CS73,$AG$3:AW$8,AW$2,FALSE))),1,TRUE)</f>
        <v>#N/A</v>
      </c>
      <c r="AX73" s="102" t="e">
        <f ca="1">VLOOKUP($AG73,INDIRECT(CONCATENATE($CS73,"!",VLOOKUP($CS73,$AG$3:AX$8,AX$2,FALSE))),1,TRUE)</f>
        <v>#N/A</v>
      </c>
      <c r="AY73" s="102" t="e">
        <f ca="1">VLOOKUP($AG73,INDIRECT(CONCATENATE($CS73,"!",VLOOKUP($CS73,$AG$3:AY$8,AY$2,FALSE))),1,TRUE)</f>
        <v>#N/A</v>
      </c>
      <c r="AZ73" s="102" t="e">
        <f ca="1">VLOOKUP($AG73,INDIRECT(CONCATENATE($CS73,"!",VLOOKUP($CS73,$AG$3:AZ$8,AZ$2,FALSE))),1,TRUE)</f>
        <v>#N/A</v>
      </c>
      <c r="BA73" s="102"/>
      <c r="BB73" s="66">
        <f t="shared" si="76"/>
        <v>1</v>
      </c>
      <c r="BC73" s="59">
        <f t="shared" si="76"/>
        <v>1</v>
      </c>
      <c r="BD73" s="59">
        <f t="shared" si="77"/>
        <v>1</v>
      </c>
      <c r="BE73" s="59">
        <f t="shared" si="77"/>
        <v>1</v>
      </c>
      <c r="BF73" s="59">
        <f t="shared" si="18"/>
        <v>1</v>
      </c>
      <c r="BG73" s="59">
        <f t="shared" si="19"/>
        <v>1</v>
      </c>
      <c r="BH73" s="59">
        <f t="shared" si="20"/>
        <v>1</v>
      </c>
      <c r="BI73" s="59">
        <f t="shared" si="78"/>
        <v>1</v>
      </c>
      <c r="BJ73" s="59">
        <f t="shared" si="78"/>
        <v>1</v>
      </c>
      <c r="BK73" s="59">
        <f t="shared" si="78"/>
        <v>1</v>
      </c>
      <c r="BL73" s="59">
        <f t="shared" si="78"/>
        <v>1</v>
      </c>
      <c r="BM73" s="59">
        <f t="shared" si="78"/>
        <v>1</v>
      </c>
      <c r="BN73" s="59">
        <f t="shared" si="78"/>
        <v>1</v>
      </c>
      <c r="BO73" s="59">
        <f t="shared" si="81"/>
        <v>1</v>
      </c>
      <c r="BP73" s="59">
        <f t="shared" si="81"/>
        <v>1</v>
      </c>
      <c r="BQ73" s="59">
        <f t="shared" si="81"/>
        <v>1</v>
      </c>
      <c r="BR73" s="59">
        <f t="shared" si="81"/>
        <v>1</v>
      </c>
      <c r="BS73" s="59">
        <f t="shared" si="51"/>
        <v>1</v>
      </c>
      <c r="BT73" s="59">
        <f t="shared" si="51"/>
        <v>1</v>
      </c>
      <c r="BV73" s="67" t="e">
        <f>HLOOKUP(AE73,$BB$10:BU73,COUNTIF($AE$7:AE73,"&lt;&gt;"&amp;""),FALSE)</f>
        <v>#N/A</v>
      </c>
      <c r="BW73" s="59">
        <f t="shared" si="22"/>
        <v>1</v>
      </c>
      <c r="BX73" s="67" t="str">
        <f t="shared" si="38"/>
        <v/>
      </c>
      <c r="BY73" s="136" t="str">
        <f ca="1">IF(OR(AE73=$BC$10,AE73=$BE$10,AE73=$BL$10,AE73=$BM$10,AE73=$BN$10),VLOOKUP(BX73,INDIRECT(CONCATENATE(CS73,"!",HLOOKUP(AE73,$CV$10:CZ73,DG73,FALSE))),1,TRUE),"")</f>
        <v/>
      </c>
      <c r="BZ73" s="102" t="e">
        <f t="shared" ca="1" si="61"/>
        <v>#N/A</v>
      </c>
      <c r="CA73" s="102" t="e">
        <f t="shared" ca="1" si="62"/>
        <v>#N/A</v>
      </c>
      <c r="CB73" s="102" t="e">
        <f t="shared" ca="1" si="63"/>
        <v>#N/A</v>
      </c>
      <c r="CC73" s="102" t="e">
        <f t="shared" ca="1" si="64"/>
        <v>#N/A</v>
      </c>
      <c r="CD73" s="102" t="e">
        <f t="shared" ca="1" si="65"/>
        <v>#VALUE!</v>
      </c>
      <c r="CE73" s="68">
        <f>Worksheet!L68</f>
        <v>0</v>
      </c>
      <c r="CF73" s="68">
        <f>Worksheet!M68</f>
        <v>0</v>
      </c>
      <c r="CG73" s="68">
        <f>Worksheet!N68</f>
        <v>0</v>
      </c>
      <c r="CH73" s="68">
        <f>Worksheet!O68</f>
        <v>0</v>
      </c>
      <c r="CI73" s="68">
        <f>Worksheet!P68</f>
        <v>0</v>
      </c>
      <c r="CJ73" s="154" t="e">
        <f t="shared" ca="1" si="66"/>
        <v>#VALUE!</v>
      </c>
      <c r="CK73" s="154" t="e">
        <f t="shared" ca="1" si="67"/>
        <v>#VALUE!</v>
      </c>
      <c r="CL73" s="154" t="e">
        <f t="shared" ca="1" si="68"/>
        <v>#VALUE!</v>
      </c>
      <c r="CM73" s="154" t="e">
        <f t="shared" ca="1" si="69"/>
        <v>#VALUE!</v>
      </c>
      <c r="CN73" s="154" t="e">
        <f t="shared" ca="1" si="70"/>
        <v>#VALUE!</v>
      </c>
      <c r="CO73" s="131" t="e">
        <f t="shared" ca="1" si="71"/>
        <v>#N/A</v>
      </c>
      <c r="CP73" s="103">
        <f>Worksheet!R68</f>
        <v>0</v>
      </c>
      <c r="CQ73" s="58" t="str">
        <f t="shared" si="72"/>
        <v>1</v>
      </c>
      <c r="CR73" s="133" t="e">
        <f t="shared" si="73"/>
        <v>#N/A</v>
      </c>
      <c r="CS73" s="58" t="str">
        <f t="shared" si="36"/>
        <v>Standard2</v>
      </c>
      <c r="CU73" s="112" t="str">
        <f t="shared" ca="1" si="74"/>
        <v>$B$4:$P$956</v>
      </c>
      <c r="CV73" s="102" t="str">
        <f>VLOOKUP($CS73,$CU$3:CV$8,2,FALSE)</f>
        <v>$I$156:$I$552</v>
      </c>
      <c r="CW73" s="102" t="str">
        <f>VLOOKUP($CS73,$CU$3:CW$8,3,FALSE)</f>
        <v>$I$553:$I$750</v>
      </c>
      <c r="CX73" s="102" t="e">
        <f>VLOOKUP($CS73,$CU$3:CX$8,4,FALSE)</f>
        <v>#N/A</v>
      </c>
      <c r="CY73" s="102" t="e">
        <f>VLOOKUP($CS73,$CU$3:CY$8,5,FALSE)</f>
        <v>#N/A</v>
      </c>
      <c r="CZ73" s="102" t="e">
        <f>VLOOKUP($CS73,$CU$3:CZ$8,6,FALSE)</f>
        <v>#N/A</v>
      </c>
      <c r="DA73" s="102" t="str">
        <f>VLOOKUP($CS73,$CU$3:DA$8,7,FALSE)</f>
        <v>$I$806:$I$813</v>
      </c>
      <c r="DB73" s="102" t="str">
        <f>VLOOKUP($CS73,$CU$3:DB$8,8,FALSE)</f>
        <v>$I$800:$I$805</v>
      </c>
      <c r="DC73" s="102" t="str">
        <f>VLOOKUP($CS73,$CU$3:DC$8,8,FALSE)</f>
        <v>$I$800:$I$805</v>
      </c>
      <c r="DD73" s="102" t="str">
        <f>VLOOKUP($CS73,$CU$3:DD$8,8,FALSE)</f>
        <v>$I$800:$I$805</v>
      </c>
      <c r="DE73" s="102" t="str">
        <f>VLOOKUP($CS73,$CU$3:DE$8,8,FALSE)</f>
        <v>$I$800:$I$805</v>
      </c>
      <c r="DF73" s="102" t="str">
        <f>VLOOKUP($CS73,$CU$3:DF$8,8,FALSE)</f>
        <v>$I$800:$I$805</v>
      </c>
      <c r="DG73" s="58">
        <f>COUNTIF($CV$10:CV73,"&lt;&gt;"&amp;"")</f>
        <v>64</v>
      </c>
      <c r="DI73" s="58" t="str">
        <f t="shared" si="75"/>
        <v/>
      </c>
      <c r="DJ73" s="58" t="e">
        <f t="shared" ca="1" si="55"/>
        <v>#N/A</v>
      </c>
    </row>
    <row r="74" spans="13:114" x14ac:dyDescent="0.25">
      <c r="M74" s="58">
        <f>Worksheet!W69</f>
        <v>0</v>
      </c>
      <c r="N74" s="58">
        <f t="shared" ca="1" si="8"/>
        <v>0</v>
      </c>
      <c r="O74" s="213" t="str">
        <f t="shared" ca="1" si="1"/>
        <v>*</v>
      </c>
      <c r="Q74" s="59" t="e">
        <f t="shared" ca="1" si="80"/>
        <v>#N/A</v>
      </c>
      <c r="R74" s="58" t="str">
        <f>IF(Worksheet!J69=$S$2,$S$2,IF(Worksheet!J69=$S$3,$S$3,$S$1))</f>
        <v>3458A</v>
      </c>
      <c r="S74" s="60" t="str">
        <f t="shared" ca="1" si="10"/>
        <v>*</v>
      </c>
      <c r="T74" s="55" t="e">
        <f t="shared" si="56"/>
        <v>#N/A</v>
      </c>
      <c r="U74" s="62">
        <f>IF(Worksheet!T69="%",ABS(Worksheet!AA69),ABS(Worksheet!V69))</f>
        <v>0</v>
      </c>
      <c r="V74" s="155">
        <f>IF(Worksheet!T69="%",Worksheet!AB69,Worksheet!T69)</f>
        <v>0</v>
      </c>
      <c r="W74" s="61" t="str">
        <f>IF(Worksheet!T69="%","",IF(Worksheet!AA69&lt;&gt;"",Worksheet!AA69,""))</f>
        <v/>
      </c>
      <c r="X74" s="61" t="str">
        <f>IF(Worksheet!T69="%","",IF(Worksheet!AB69&lt;&gt;"",Worksheet!AB69,""))</f>
        <v/>
      </c>
      <c r="Y74" s="63" t="str">
        <f t="shared" si="57"/>
        <v/>
      </c>
      <c r="Z74" s="63" t="str">
        <f t="shared" si="52"/>
        <v>0</v>
      </c>
      <c r="AA74" s="63" t="str">
        <f t="shared" si="58"/>
        <v>DC</v>
      </c>
      <c r="AB74" s="63" t="str">
        <f t="shared" si="53"/>
        <v>DC0</v>
      </c>
      <c r="AC74" s="63" t="str">
        <f>IF(Worksheet!I69&lt;&gt;"",Worksheet!I69,"")</f>
        <v/>
      </c>
      <c r="AD74" s="63" t="str">
        <f t="shared" si="54"/>
        <v/>
      </c>
      <c r="AE74" s="134" t="str">
        <f t="shared" si="59"/>
        <v>DC0</v>
      </c>
      <c r="AF74" s="135" t="e">
        <f>HLOOKUP(AE74,$AH$10:BA74,COUNTIF($AE$7:AE74,"&lt;&gt;"&amp;""),FALSE)</f>
        <v>#N/A</v>
      </c>
      <c r="AG74" s="71" t="e">
        <f t="shared" si="60"/>
        <v>#N/A</v>
      </c>
      <c r="AH74" s="102" t="e">
        <f ca="1">VLOOKUP($AG74,INDIRECT(CONCATENATE($CS74,"!",VLOOKUP($CS74,$AG$3:AH$8,AH$2,FALSE))),1,TRUE)</f>
        <v>#N/A</v>
      </c>
      <c r="AI74" s="102" t="e">
        <f ca="1">VLOOKUP($AG74,INDIRECT(CONCATENATE($CS74,"!",VLOOKUP($CS74,$AG$3:AI$8,AI$2,FALSE))),1,TRUE)</f>
        <v>#N/A</v>
      </c>
      <c r="AJ74" s="102" t="e">
        <f ca="1">VLOOKUP($AG74,INDIRECT(CONCATENATE($CS74,"!",VLOOKUP($CS74,$AG$3:AJ$8,AJ$2,FALSE))),1,TRUE)</f>
        <v>#N/A</v>
      </c>
      <c r="AK74" s="102" t="e">
        <f ca="1">VLOOKUP($AG74,INDIRECT(CONCATENATE($CS74,"!",VLOOKUP($CS74,$AG$3:AK$8,AK$2,FALSE))),1,TRUE)</f>
        <v>#N/A</v>
      </c>
      <c r="AL74" s="102" t="e">
        <f ca="1">VLOOKUP($AG74,INDIRECT(CONCATENATE($CS74,"!",VLOOKUP($CS74,$AG$3:AL$8,AL$2,FALSE))),1,TRUE)</f>
        <v>#N/A</v>
      </c>
      <c r="AM74" s="102" t="e">
        <f ca="1">VLOOKUP($AG74,INDIRECT(CONCATENATE($CS74,"!",VLOOKUP($CS74,$AG$3:AM$8,AM$2,FALSE))),1,TRUE)</f>
        <v>#N/A</v>
      </c>
      <c r="AN74" s="102" t="e">
        <f ca="1">VLOOKUP($AG74,INDIRECT(CONCATENATE($CS74,"!",VLOOKUP($CS74,$AG$3:AN$8,AN$2,FALSE))),1,TRUE)</f>
        <v>#N/A</v>
      </c>
      <c r="AO74" s="102" t="e">
        <f ca="1">VLOOKUP($AG74,INDIRECT(CONCATENATE($CS74,"!",VLOOKUP($CS74,$AG$3:AO$8,AO$2,FALSE))),1,TRUE)</f>
        <v>#N/A</v>
      </c>
      <c r="AP74" s="102" t="e">
        <f ca="1">VLOOKUP($AG74,INDIRECT(CONCATENATE($CS74,"!",VLOOKUP($CS74,$AG$3:AP$8,AP$2,FALSE))),1,TRUE)</f>
        <v>#N/A</v>
      </c>
      <c r="AQ74" s="102" t="e">
        <f ca="1">VLOOKUP($AG74,INDIRECT(CONCATENATE($CS74,"!",VLOOKUP($CS74,$AG$3:AQ$8,AQ$2,FALSE))),1,TRUE)</f>
        <v>#N/A</v>
      </c>
      <c r="AR74" s="102" t="e">
        <f ca="1">VLOOKUP($AG74,INDIRECT(CONCATENATE($CS74,"!",VLOOKUP($CS74,$AG$3:AR$8,AR$2,FALSE))),1,TRUE)</f>
        <v>#N/A</v>
      </c>
      <c r="AS74" s="102" t="e">
        <f ca="1">VLOOKUP($AG74,INDIRECT(CONCATENATE($CS74,"!",VLOOKUP($CS74,$AG$3:AS$8,AS$2,FALSE))),1,TRUE)</f>
        <v>#N/A</v>
      </c>
      <c r="AT74" s="102" t="e">
        <f ca="1">VLOOKUP($AG74,INDIRECT(CONCATENATE($CS74,"!",VLOOKUP($CS74,$AG$3:AT$8,AT$2,FALSE))),1,TRUE)</f>
        <v>#N/A</v>
      </c>
      <c r="AU74" s="102" t="e">
        <f ca="1">VLOOKUP($AG74,INDIRECT(CONCATENATE($CS74,"!",VLOOKUP($CS74,$AG$3:AU$8,AU$2,FALSE))),1,TRUE)</f>
        <v>#N/A</v>
      </c>
      <c r="AV74" s="102" t="e">
        <f ca="1">VLOOKUP($AG74,INDIRECT(CONCATENATE($CS74,"!",VLOOKUP($CS74,$AG$3:AV$8,AV$2,FALSE))),1,TRUE)</f>
        <v>#N/A</v>
      </c>
      <c r="AW74" s="102" t="e">
        <f ca="1">VLOOKUP($AG74,INDIRECT(CONCATENATE($CS74,"!",VLOOKUP($CS74,$AG$3:AW$8,AW$2,FALSE))),1,TRUE)</f>
        <v>#N/A</v>
      </c>
      <c r="AX74" s="102" t="e">
        <f ca="1">VLOOKUP($AG74,INDIRECT(CONCATENATE($CS74,"!",VLOOKUP($CS74,$AG$3:AX$8,AX$2,FALSE))),1,TRUE)</f>
        <v>#N/A</v>
      </c>
      <c r="AY74" s="102" t="e">
        <f ca="1">VLOOKUP($AG74,INDIRECT(CONCATENATE($CS74,"!",VLOOKUP($CS74,$AG$3:AY$8,AY$2,FALSE))),1,TRUE)</f>
        <v>#N/A</v>
      </c>
      <c r="AZ74" s="102" t="e">
        <f ca="1">VLOOKUP($AG74,INDIRECT(CONCATENATE($CS74,"!",VLOOKUP($CS74,$AG$3:AZ$8,AZ$2,FALSE))),1,TRUE)</f>
        <v>#N/A</v>
      </c>
      <c r="BA74" s="102"/>
      <c r="BB74" s="66">
        <f t="shared" si="76"/>
        <v>1</v>
      </c>
      <c r="BC74" s="59">
        <f t="shared" si="76"/>
        <v>1</v>
      </c>
      <c r="BD74" s="59">
        <f t="shared" si="77"/>
        <v>1</v>
      </c>
      <c r="BE74" s="59">
        <f t="shared" si="77"/>
        <v>1</v>
      </c>
      <c r="BF74" s="59">
        <f t="shared" si="18"/>
        <v>1</v>
      </c>
      <c r="BG74" s="59">
        <f t="shared" si="19"/>
        <v>1</v>
      </c>
      <c r="BH74" s="59">
        <f t="shared" si="20"/>
        <v>1</v>
      </c>
      <c r="BI74" s="59">
        <f t="shared" si="78"/>
        <v>1</v>
      </c>
      <c r="BJ74" s="59">
        <f t="shared" si="78"/>
        <v>1</v>
      </c>
      <c r="BK74" s="59">
        <f t="shared" si="78"/>
        <v>1</v>
      </c>
      <c r="BL74" s="59">
        <f t="shared" si="78"/>
        <v>1</v>
      </c>
      <c r="BM74" s="59">
        <f t="shared" si="78"/>
        <v>1</v>
      </c>
      <c r="BN74" s="59">
        <f t="shared" si="78"/>
        <v>1</v>
      </c>
      <c r="BO74" s="59">
        <f t="shared" si="81"/>
        <v>1</v>
      </c>
      <c r="BP74" s="59">
        <f t="shared" si="81"/>
        <v>1</v>
      </c>
      <c r="BQ74" s="59">
        <f t="shared" si="81"/>
        <v>1</v>
      </c>
      <c r="BR74" s="59">
        <f t="shared" si="81"/>
        <v>1</v>
      </c>
      <c r="BS74" s="59">
        <f t="shared" si="51"/>
        <v>1</v>
      </c>
      <c r="BT74" s="59">
        <f t="shared" si="51"/>
        <v>1</v>
      </c>
      <c r="BV74" s="67" t="e">
        <f>HLOOKUP(AE74,$BB$10:BU74,COUNTIF($AE$7:AE74,"&lt;&gt;"&amp;""),FALSE)</f>
        <v>#N/A</v>
      </c>
      <c r="BW74" s="59">
        <f t="shared" si="22"/>
        <v>1</v>
      </c>
      <c r="BX74" s="67" t="str">
        <f t="shared" si="38"/>
        <v/>
      </c>
      <c r="BY74" s="136" t="str">
        <f ca="1">IF(OR(AE74=$BC$10,AE74=$BE$10,AE74=$BL$10,AE74=$BM$10,AE74=$BN$10),VLOOKUP(BX74,INDIRECT(CONCATENATE(CS74,"!",HLOOKUP(AE74,$CV$10:CZ74,DG74,FALSE))),1,TRUE),"")</f>
        <v/>
      </c>
      <c r="BZ74" s="102" t="e">
        <f t="shared" ca="1" si="61"/>
        <v>#N/A</v>
      </c>
      <c r="CA74" s="102" t="e">
        <f t="shared" ca="1" si="62"/>
        <v>#N/A</v>
      </c>
      <c r="CB74" s="102" t="e">
        <f t="shared" ca="1" si="63"/>
        <v>#N/A</v>
      </c>
      <c r="CC74" s="102" t="e">
        <f t="shared" ca="1" si="64"/>
        <v>#N/A</v>
      </c>
      <c r="CD74" s="102" t="e">
        <f t="shared" ca="1" si="65"/>
        <v>#VALUE!</v>
      </c>
      <c r="CE74" s="68">
        <f>Worksheet!L69</f>
        <v>0</v>
      </c>
      <c r="CF74" s="68">
        <f>Worksheet!M69</f>
        <v>0</v>
      </c>
      <c r="CG74" s="68">
        <f>Worksheet!N69</f>
        <v>0</v>
      </c>
      <c r="CH74" s="68">
        <f>Worksheet!O69</f>
        <v>0</v>
      </c>
      <c r="CI74" s="68">
        <f>Worksheet!P69</f>
        <v>0</v>
      </c>
      <c r="CJ74" s="154" t="e">
        <f t="shared" ca="1" si="66"/>
        <v>#VALUE!</v>
      </c>
      <c r="CK74" s="154" t="e">
        <f t="shared" ca="1" si="67"/>
        <v>#VALUE!</v>
      </c>
      <c r="CL74" s="154" t="e">
        <f t="shared" ca="1" si="68"/>
        <v>#VALUE!</v>
      </c>
      <c r="CM74" s="154" t="e">
        <f t="shared" ca="1" si="69"/>
        <v>#VALUE!</v>
      </c>
      <c r="CN74" s="154" t="e">
        <f t="shared" ca="1" si="70"/>
        <v>#VALUE!</v>
      </c>
      <c r="CO74" s="131" t="e">
        <f t="shared" ca="1" si="71"/>
        <v>#N/A</v>
      </c>
      <c r="CP74" s="103">
        <f>Worksheet!R69</f>
        <v>0</v>
      </c>
      <c r="CQ74" s="58" t="str">
        <f t="shared" si="72"/>
        <v>1</v>
      </c>
      <c r="CR74" s="133" t="e">
        <f t="shared" si="73"/>
        <v>#N/A</v>
      </c>
      <c r="CS74" s="58" t="str">
        <f t="shared" si="36"/>
        <v>Standard2</v>
      </c>
      <c r="CU74" s="112" t="str">
        <f t="shared" ca="1" si="74"/>
        <v>$B$4:$P$956</v>
      </c>
      <c r="CV74" s="102" t="str">
        <f>VLOOKUP($CS74,$CU$3:CV$8,2,FALSE)</f>
        <v>$I$156:$I$552</v>
      </c>
      <c r="CW74" s="102" t="str">
        <f>VLOOKUP($CS74,$CU$3:CW$8,3,FALSE)</f>
        <v>$I$553:$I$750</v>
      </c>
      <c r="CX74" s="102" t="e">
        <f>VLOOKUP($CS74,$CU$3:CX$8,4,FALSE)</f>
        <v>#N/A</v>
      </c>
      <c r="CY74" s="102" t="e">
        <f>VLOOKUP($CS74,$CU$3:CY$8,5,FALSE)</f>
        <v>#N/A</v>
      </c>
      <c r="CZ74" s="102" t="e">
        <f>VLOOKUP($CS74,$CU$3:CZ$8,6,FALSE)</f>
        <v>#N/A</v>
      </c>
      <c r="DA74" s="102" t="str">
        <f>VLOOKUP($CS74,$CU$3:DA$8,7,FALSE)</f>
        <v>$I$806:$I$813</v>
      </c>
      <c r="DB74" s="102" t="str">
        <f>VLOOKUP($CS74,$CU$3:DB$8,8,FALSE)</f>
        <v>$I$800:$I$805</v>
      </c>
      <c r="DC74" s="102" t="str">
        <f>VLOOKUP($CS74,$CU$3:DC$8,8,FALSE)</f>
        <v>$I$800:$I$805</v>
      </c>
      <c r="DD74" s="102" t="str">
        <f>VLOOKUP($CS74,$CU$3:DD$8,8,FALSE)</f>
        <v>$I$800:$I$805</v>
      </c>
      <c r="DE74" s="102" t="str">
        <f>VLOOKUP($CS74,$CU$3:DE$8,8,FALSE)</f>
        <v>$I$800:$I$805</v>
      </c>
      <c r="DF74" s="102" t="str">
        <f>VLOOKUP($CS74,$CU$3:DF$8,8,FALSE)</f>
        <v>$I$800:$I$805</v>
      </c>
      <c r="DG74" s="58">
        <f>COUNTIF($CV$10:CV74,"&lt;&gt;"&amp;"")</f>
        <v>65</v>
      </c>
      <c r="DI74" s="58" t="str">
        <f t="shared" si="75"/>
        <v/>
      </c>
      <c r="DJ74" s="58" t="e">
        <f t="shared" ca="1" si="55"/>
        <v>#N/A</v>
      </c>
    </row>
    <row r="75" spans="13:114" x14ac:dyDescent="0.25">
      <c r="M75" s="58">
        <f>Worksheet!W70</f>
        <v>0</v>
      </c>
      <c r="N75" s="58">
        <f t="shared" ca="1" si="8"/>
        <v>0</v>
      </c>
      <c r="O75" s="213" t="str">
        <f t="shared" ca="1" si="1"/>
        <v>*</v>
      </c>
      <c r="Q75" s="59" t="e">
        <f t="shared" ca="1" si="80"/>
        <v>#N/A</v>
      </c>
      <c r="R75" s="58" t="str">
        <f>IF(Worksheet!J70=$S$2,$S$2,IF(Worksheet!J70=$S$3,$S$3,$S$1))</f>
        <v>5502A</v>
      </c>
      <c r="S75" s="60" t="str">
        <f t="shared" ref="S75:S115" ca="1" si="82">IFERROR(CONCATENATE((ROUND(MAX((SQRT(((((STDEV(CJ75:CN75))/SQRT(5))*2.87/2)^2)+(((CB75+(AG75*(CC75)))*0.5)^2))*2),BZ75+(CA75*AG75)),2-(1+INT(LOG10(ABS(MAX((SQRT(((((STDEV(CJ75:CN75))/SQRT(5))*2.87/2)^2)+(((CB75+(AG75*(CC75)))*0.5)^2))*2),BZ75+(CA75*AG75))))))))," ",CO75),"*")</f>
        <v>*</v>
      </c>
      <c r="T75" s="55" t="e">
        <f t="shared" si="56"/>
        <v>#N/A</v>
      </c>
      <c r="U75" s="62">
        <f>IF(Worksheet!T70="%",ABS(Worksheet!AA70),ABS(Worksheet!V70))</f>
        <v>0</v>
      </c>
      <c r="V75" s="155">
        <f>IF(Worksheet!T70="%",Worksheet!AB70,Worksheet!T70)</f>
        <v>0</v>
      </c>
      <c r="W75" s="61" t="str">
        <f>IF(Worksheet!T70="%","",IF(Worksheet!AA70&lt;&gt;"",Worksheet!AA70,""))</f>
        <v/>
      </c>
      <c r="X75" s="61" t="str">
        <f>IF(Worksheet!T70="%","",IF(Worksheet!AB70&lt;&gt;"",Worksheet!AB70,""))</f>
        <v/>
      </c>
      <c r="Y75" s="63" t="str">
        <f t="shared" si="57"/>
        <v/>
      </c>
      <c r="Z75" s="63" t="str">
        <f t="shared" si="52"/>
        <v>0</v>
      </c>
      <c r="AA75" s="63" t="str">
        <f t="shared" si="58"/>
        <v>DC</v>
      </c>
      <c r="AB75" s="63" t="str">
        <f t="shared" si="53"/>
        <v>DC0</v>
      </c>
      <c r="AC75" s="63" t="str">
        <f>IF(Worksheet!I70&lt;&gt;"",Worksheet!I70,"")</f>
        <v/>
      </c>
      <c r="AD75" s="63" t="str">
        <f t="shared" si="54"/>
        <v/>
      </c>
      <c r="AE75" s="134" t="str">
        <f t="shared" si="59"/>
        <v>DC0</v>
      </c>
      <c r="AF75" s="135" t="e">
        <f>HLOOKUP(AE75,$AH$10:BA75,COUNTIF($AE$7:AE75,"&lt;&gt;"&amp;""),FALSE)</f>
        <v>#N/A</v>
      </c>
      <c r="AG75" s="71" t="e">
        <f t="shared" si="60"/>
        <v>#N/A</v>
      </c>
      <c r="AH75" s="102" t="e">
        <f ca="1">VLOOKUP($AG75,INDIRECT(CONCATENATE($CS75,"!",VLOOKUP($CS75,$AG$3:AH$8,AH$2,FALSE))),1,TRUE)</f>
        <v>#N/A</v>
      </c>
      <c r="AI75" s="102" t="e">
        <f ca="1">VLOOKUP($AG75,INDIRECT(CONCATENATE($CS75,"!",VLOOKUP($CS75,$AG$3:AI$8,AI$2,FALSE))),1,TRUE)</f>
        <v>#N/A</v>
      </c>
      <c r="AJ75" s="102" t="e">
        <f ca="1">VLOOKUP($AG75,INDIRECT(CONCATENATE($CS75,"!",VLOOKUP($CS75,$AG$3:AJ$8,AJ$2,FALSE))),1,TRUE)</f>
        <v>#N/A</v>
      </c>
      <c r="AK75" s="102" t="e">
        <f ca="1">VLOOKUP($AG75,INDIRECT(CONCATENATE($CS75,"!",VLOOKUP($CS75,$AG$3:AK$8,AK$2,FALSE))),1,TRUE)</f>
        <v>#N/A</v>
      </c>
      <c r="AL75" s="102" t="e">
        <f ca="1">VLOOKUP($AG75,INDIRECT(CONCATENATE($CS75,"!",VLOOKUP($CS75,$AG$3:AL$8,AL$2,FALSE))),1,TRUE)</f>
        <v>#N/A</v>
      </c>
      <c r="AM75" s="102" t="e">
        <f ca="1">VLOOKUP($AG75,INDIRECT(CONCATENATE($CS75,"!",VLOOKUP($CS75,$AG$3:AM$8,AM$2,FALSE))),1,TRUE)</f>
        <v>#N/A</v>
      </c>
      <c r="AN75" s="102" t="e">
        <f ca="1">VLOOKUP($AG75,INDIRECT(CONCATENATE($CS75,"!",VLOOKUP($CS75,$AG$3:AN$8,AN$2,FALSE))),1,TRUE)</f>
        <v>#N/A</v>
      </c>
      <c r="AO75" s="102" t="e">
        <f ca="1">VLOOKUP($AG75,INDIRECT(CONCATENATE($CS75,"!",VLOOKUP($CS75,$AG$3:AO$8,AO$2,FALSE))),1,TRUE)</f>
        <v>#N/A</v>
      </c>
      <c r="AP75" s="102" t="e">
        <f ca="1">VLOOKUP($AG75,INDIRECT(CONCATENATE($CS75,"!",VLOOKUP($CS75,$AG$3:AP$8,AP$2,FALSE))),1,TRUE)</f>
        <v>#N/A</v>
      </c>
      <c r="AQ75" s="102" t="e">
        <f ca="1">VLOOKUP($AG75,INDIRECT(CONCATENATE($CS75,"!",VLOOKUP($CS75,$AG$3:AQ$8,AQ$2,FALSE))),1,TRUE)</f>
        <v>#N/A</v>
      </c>
      <c r="AR75" s="102" t="e">
        <f ca="1">VLOOKUP($AG75,INDIRECT(CONCATENATE($CS75,"!",VLOOKUP($CS75,$AG$3:AR$8,AR$2,FALSE))),1,TRUE)</f>
        <v>#N/A</v>
      </c>
      <c r="AS75" s="102" t="e">
        <f ca="1">VLOOKUP($AG75,INDIRECT(CONCATENATE($CS75,"!",VLOOKUP($CS75,$AG$3:AS$8,AS$2,FALSE))),1,TRUE)</f>
        <v>#N/A</v>
      </c>
      <c r="AT75" s="102" t="e">
        <f ca="1">VLOOKUP($AG75,INDIRECT(CONCATENATE($CS75,"!",VLOOKUP($CS75,$AG$3:AT$8,AT$2,FALSE))),1,TRUE)</f>
        <v>#N/A</v>
      </c>
      <c r="AU75" s="102" t="e">
        <f ca="1">VLOOKUP($AG75,INDIRECT(CONCATENATE($CS75,"!",VLOOKUP($CS75,$AG$3:AU$8,AU$2,FALSE))),1,TRUE)</f>
        <v>#N/A</v>
      </c>
      <c r="AV75" s="102" t="e">
        <f ca="1">VLOOKUP($AG75,INDIRECT(CONCATENATE($CS75,"!",VLOOKUP($CS75,$AG$3:AV$8,AV$2,FALSE))),1,TRUE)</f>
        <v>#N/A</v>
      </c>
      <c r="AW75" s="102" t="e">
        <f ca="1">VLOOKUP($AG75,INDIRECT(CONCATENATE($CS75,"!",VLOOKUP($CS75,$AG$3:AW$8,AW$2,FALSE))),1,TRUE)</f>
        <v>#N/A</v>
      </c>
      <c r="AX75" s="102" t="e">
        <f ca="1">VLOOKUP($AG75,INDIRECT(CONCATENATE($CS75,"!",VLOOKUP($CS75,$AG$3:AX$8,AX$2,FALSE))),1,TRUE)</f>
        <v>#N/A</v>
      </c>
      <c r="AY75" s="102" t="e">
        <f ca="1">VLOOKUP($AG75,INDIRECT(CONCATENATE($CS75,"!",VLOOKUP($CS75,$AG$3:AY$8,AY$2,FALSE))),1,TRUE)</f>
        <v>#N/A</v>
      </c>
      <c r="AZ75" s="102" t="e">
        <f ca="1">VLOOKUP($AG75,INDIRECT(CONCATENATE($CS75,"!",VLOOKUP($CS75,$AG$3:AZ$8,AZ$2,FALSE))),1,TRUE)</f>
        <v>#N/A</v>
      </c>
      <c r="BA75" s="102"/>
      <c r="BB75" s="66">
        <f t="shared" si="76"/>
        <v>1</v>
      </c>
      <c r="BC75" s="59">
        <f t="shared" si="76"/>
        <v>1</v>
      </c>
      <c r="BD75" s="59">
        <f t="shared" si="77"/>
        <v>1</v>
      </c>
      <c r="BE75" s="59">
        <f t="shared" si="77"/>
        <v>1</v>
      </c>
      <c r="BF75" s="59">
        <f t="shared" si="18"/>
        <v>1</v>
      </c>
      <c r="BG75" s="59">
        <f t="shared" si="19"/>
        <v>1</v>
      </c>
      <c r="BH75" s="59">
        <f t="shared" si="20"/>
        <v>1</v>
      </c>
      <c r="BI75" s="59">
        <f t="shared" si="78"/>
        <v>1</v>
      </c>
      <c r="BJ75" s="59">
        <f t="shared" si="78"/>
        <v>1</v>
      </c>
      <c r="BK75" s="59">
        <f t="shared" si="78"/>
        <v>1</v>
      </c>
      <c r="BL75" s="59">
        <f t="shared" si="78"/>
        <v>1</v>
      </c>
      <c r="BM75" s="59">
        <f t="shared" si="78"/>
        <v>1</v>
      </c>
      <c r="BN75" s="59">
        <f t="shared" si="78"/>
        <v>1</v>
      </c>
      <c r="BO75" s="59">
        <f t="shared" si="81"/>
        <v>1</v>
      </c>
      <c r="BP75" s="59">
        <f t="shared" si="81"/>
        <v>1</v>
      </c>
      <c r="BQ75" s="59">
        <f t="shared" si="81"/>
        <v>1</v>
      </c>
      <c r="BR75" s="59">
        <f t="shared" si="81"/>
        <v>1</v>
      </c>
      <c r="BS75" s="59">
        <f t="shared" si="51"/>
        <v>1</v>
      </c>
      <c r="BT75" s="59">
        <f t="shared" si="51"/>
        <v>1</v>
      </c>
      <c r="BV75" s="67" t="e">
        <f>HLOOKUP(AE75,$BB$10:BU75,COUNTIF($AE$7:AE75,"&lt;&gt;"&amp;""),FALSE)</f>
        <v>#N/A</v>
      </c>
      <c r="BW75" s="59">
        <f t="shared" si="22"/>
        <v>1</v>
      </c>
      <c r="BX75" s="67" t="str">
        <f t="shared" si="38"/>
        <v/>
      </c>
      <c r="BY75" s="136" t="str">
        <f ca="1">IF(OR(AE75=$BC$10,AE75=$BE$10,AE75=$BL$10,AE75=$BM$10,AE75=$BN$10),VLOOKUP(BX75,INDIRECT(CONCATENATE(CS75,"!",HLOOKUP(AE75,$CV$10:CZ75,DG75,FALSE))),1,TRUE),"")</f>
        <v/>
      </c>
      <c r="BZ75" s="102" t="e">
        <f t="shared" ca="1" si="61"/>
        <v>#N/A</v>
      </c>
      <c r="CA75" s="102" t="e">
        <f t="shared" ca="1" si="62"/>
        <v>#N/A</v>
      </c>
      <c r="CB75" s="102" t="e">
        <f t="shared" ca="1" si="63"/>
        <v>#N/A</v>
      </c>
      <c r="CC75" s="102" t="e">
        <f t="shared" ca="1" si="64"/>
        <v>#N/A</v>
      </c>
      <c r="CD75" s="102" t="e">
        <f t="shared" ca="1" si="65"/>
        <v>#VALUE!</v>
      </c>
      <c r="CE75" s="68">
        <f>Worksheet!L70</f>
        <v>0</v>
      </c>
      <c r="CF75" s="68">
        <f>Worksheet!M70</f>
        <v>0</v>
      </c>
      <c r="CG75" s="68">
        <f>Worksheet!N70</f>
        <v>0</v>
      </c>
      <c r="CH75" s="68">
        <f>Worksheet!O70</f>
        <v>0</v>
      </c>
      <c r="CI75" s="68">
        <f>Worksheet!P70</f>
        <v>0</v>
      </c>
      <c r="CJ75" s="154" t="e">
        <f t="shared" ca="1" si="66"/>
        <v>#VALUE!</v>
      </c>
      <c r="CK75" s="154" t="e">
        <f t="shared" ca="1" si="67"/>
        <v>#VALUE!</v>
      </c>
      <c r="CL75" s="154" t="e">
        <f t="shared" ca="1" si="68"/>
        <v>#VALUE!</v>
      </c>
      <c r="CM75" s="154" t="e">
        <f t="shared" ca="1" si="69"/>
        <v>#VALUE!</v>
      </c>
      <c r="CN75" s="154" t="e">
        <f t="shared" ca="1" si="70"/>
        <v>#VALUE!</v>
      </c>
      <c r="CO75" s="131" t="e">
        <f t="shared" ca="1" si="71"/>
        <v>#N/A</v>
      </c>
      <c r="CP75" s="103">
        <f>Worksheet!R70</f>
        <v>0</v>
      </c>
      <c r="CQ75" s="58" t="str">
        <f t="shared" si="72"/>
        <v>1</v>
      </c>
      <c r="CR75" s="133" t="e">
        <f t="shared" si="73"/>
        <v>#N/A</v>
      </c>
      <c r="CS75" s="58" t="str">
        <f t="shared" si="36"/>
        <v>Standard1</v>
      </c>
      <c r="CU75" s="112" t="str">
        <f t="shared" ca="1" si="74"/>
        <v>$B$4:$P$1376</v>
      </c>
      <c r="CV75" s="102" t="str">
        <f>VLOOKUP($CS75,$CU$3:CV$8,2,FALSE)</f>
        <v>$I$230:$I$439</v>
      </c>
      <c r="CW75" s="102" t="str">
        <f>VLOOKUP($CS75,$CU$3:CW$8,3,FALSE)</f>
        <v>$I$471:$I$735</v>
      </c>
      <c r="CX75" s="102" t="str">
        <f>VLOOKUP($CS75,$CU$3:CX$8,4,FALSE)</f>
        <v>$I$736:$I$826</v>
      </c>
      <c r="CY75" s="102" t="str">
        <f>VLOOKUP($CS75,$CU$3:CY$8,5,FALSE)</f>
        <v>$I$827:$I$891</v>
      </c>
      <c r="CZ75" s="102" t="str">
        <f>VLOOKUP($CS75,$CU$3:CZ$8,6,FALSE)</f>
        <v>$I$892:$I$960</v>
      </c>
      <c r="DA75" s="102" t="str">
        <f>VLOOKUP($CS75,$CU$3:DA$8,7,FALSE)</f>
        <v>$I$1055:$I$1066</v>
      </c>
      <c r="DB75" s="102" t="str">
        <f>VLOOKUP($CS75,$CU$3:DB$8,8,FALSE)</f>
        <v>$I$1043:$I$1054</v>
      </c>
      <c r="DC75" s="102" t="str">
        <f>VLOOKUP($CS75,$CU$3:DC$8,8,FALSE)</f>
        <v>$I$1043:$I$1054</v>
      </c>
      <c r="DD75" s="102" t="str">
        <f>VLOOKUP($CS75,$CU$3:DD$8,8,FALSE)</f>
        <v>$I$1043:$I$1054</v>
      </c>
      <c r="DE75" s="102" t="str">
        <f>VLOOKUP($CS75,$CU$3:DE$8,8,FALSE)</f>
        <v>$I$1043:$I$1054</v>
      </c>
      <c r="DF75" s="102" t="str">
        <f>VLOOKUP($CS75,$CU$3:DF$8,8,FALSE)</f>
        <v>$I$1043:$I$1054</v>
      </c>
      <c r="DG75" s="58">
        <f>COUNTIF($CV$10:CV75,"&lt;&gt;"&amp;"")</f>
        <v>66</v>
      </c>
      <c r="DI75" s="58" t="str">
        <f t="shared" si="75"/>
        <v/>
      </c>
      <c r="DJ75" s="58" t="e">
        <f t="shared" ca="1" si="55"/>
        <v>#N/A</v>
      </c>
    </row>
    <row r="76" spans="13:114" x14ac:dyDescent="0.25">
      <c r="M76" s="58">
        <f>Worksheet!W71</f>
        <v>0</v>
      </c>
      <c r="N76" s="58">
        <f t="shared" ref="N76:N120" ca="1" si="83">IF(O76="*",0,O76*(1/CD76))</f>
        <v>0</v>
      </c>
      <c r="O76" s="213" t="str">
        <f t="shared" ref="O76:O120" ca="1" si="84">IFERROR(CONCATENATE((ROUND(MAX((SQRT(((((STDEV(CJ76:CN76))/SQRT(5))*2.87/2)^2)+(((CB76+(AG76*(CC76)))*0.5)^2))*2),BZ76+(CA76*AG76)),2-(1+INT(LOG10(ABS(MAX((SQRT(((((STDEV(CJ76:CN76))/SQRT(5))*2.87/2)^2)+(((CB76+(AG76*(CC76)))*0.5)^2))*2),BZ76+(CA76*AG76)))))))),),"*")</f>
        <v>*</v>
      </c>
      <c r="Q76" s="59" t="e">
        <f t="shared" ca="1" si="80"/>
        <v>#N/A</v>
      </c>
      <c r="R76" s="58" t="str">
        <f>IF(Worksheet!J71=$S$2,$S$2,IF(Worksheet!J71=$S$3,$S$3,$S$1))</f>
        <v>5502A</v>
      </c>
      <c r="S76" s="60" t="str">
        <f t="shared" ca="1" si="82"/>
        <v>*</v>
      </c>
      <c r="T76" s="55" t="e">
        <f t="shared" si="56"/>
        <v>#N/A</v>
      </c>
      <c r="U76" s="62">
        <f>IF(Worksheet!T71="%",ABS(Worksheet!AA71),ABS(Worksheet!V71))</f>
        <v>0</v>
      </c>
      <c r="V76" s="155">
        <f>IF(Worksheet!T71="%",Worksheet!AB71,Worksheet!T71)</f>
        <v>0</v>
      </c>
      <c r="W76" s="61" t="str">
        <f>IF(Worksheet!T71="%","",IF(Worksheet!AA71&lt;&gt;"",Worksheet!AA71,""))</f>
        <v/>
      </c>
      <c r="X76" s="61" t="str">
        <f>IF(Worksheet!T71="%","",IF(Worksheet!AB71&lt;&gt;"",Worksheet!AB71,""))</f>
        <v/>
      </c>
      <c r="Y76" s="63" t="str">
        <f t="shared" si="57"/>
        <v/>
      </c>
      <c r="Z76" s="63" t="str">
        <f t="shared" si="52"/>
        <v>0</v>
      </c>
      <c r="AA76" s="63" t="str">
        <f t="shared" si="58"/>
        <v>DC</v>
      </c>
      <c r="AB76" s="63" t="str">
        <f t="shared" si="53"/>
        <v>DC0</v>
      </c>
      <c r="AC76" s="63" t="str">
        <f>IF(Worksheet!I71&lt;&gt;"",Worksheet!I71,"")</f>
        <v/>
      </c>
      <c r="AD76" s="63" t="str">
        <f t="shared" si="54"/>
        <v/>
      </c>
      <c r="AE76" s="134" t="str">
        <f t="shared" si="59"/>
        <v>DC0</v>
      </c>
      <c r="AF76" s="135" t="e">
        <f>HLOOKUP(AE76,$AH$10:BA76,COUNTIF($AE$7:AE76,"&lt;&gt;"&amp;""),FALSE)</f>
        <v>#N/A</v>
      </c>
      <c r="AG76" s="71" t="e">
        <f t="shared" si="60"/>
        <v>#N/A</v>
      </c>
      <c r="AH76" s="102" t="e">
        <f ca="1">VLOOKUP($AG76,INDIRECT(CONCATENATE($CS76,"!",VLOOKUP($CS76,$AG$3:AH$8,AH$2,FALSE))),1,TRUE)</f>
        <v>#N/A</v>
      </c>
      <c r="AI76" s="102" t="e">
        <f ca="1">VLOOKUP($AG76,INDIRECT(CONCATENATE($CS76,"!",VLOOKUP($CS76,$AG$3:AI$8,AI$2,FALSE))),1,TRUE)</f>
        <v>#N/A</v>
      </c>
      <c r="AJ76" s="102" t="e">
        <f ca="1">VLOOKUP($AG76,INDIRECT(CONCATENATE($CS76,"!",VLOOKUP($CS76,$AG$3:AJ$8,AJ$2,FALSE))),1,TRUE)</f>
        <v>#N/A</v>
      </c>
      <c r="AK76" s="102" t="e">
        <f ca="1">VLOOKUP($AG76,INDIRECT(CONCATENATE($CS76,"!",VLOOKUP($CS76,$AG$3:AK$8,AK$2,FALSE))),1,TRUE)</f>
        <v>#N/A</v>
      </c>
      <c r="AL76" s="102" t="e">
        <f ca="1">VLOOKUP($AG76,INDIRECT(CONCATENATE($CS76,"!",VLOOKUP($CS76,$AG$3:AL$8,AL$2,FALSE))),1,TRUE)</f>
        <v>#N/A</v>
      </c>
      <c r="AM76" s="102" t="e">
        <f ca="1">VLOOKUP($AG76,INDIRECT(CONCATENATE($CS76,"!",VLOOKUP($CS76,$AG$3:AM$8,AM$2,FALSE))),1,TRUE)</f>
        <v>#N/A</v>
      </c>
      <c r="AN76" s="102" t="e">
        <f ca="1">VLOOKUP($AG76,INDIRECT(CONCATENATE($CS76,"!",VLOOKUP($CS76,$AG$3:AN$8,AN$2,FALSE))),1,TRUE)</f>
        <v>#N/A</v>
      </c>
      <c r="AO76" s="102" t="e">
        <f ca="1">VLOOKUP($AG76,INDIRECT(CONCATENATE($CS76,"!",VLOOKUP($CS76,$AG$3:AO$8,AO$2,FALSE))),1,TRUE)</f>
        <v>#N/A</v>
      </c>
      <c r="AP76" s="102" t="e">
        <f ca="1">VLOOKUP($AG76,INDIRECT(CONCATENATE($CS76,"!",VLOOKUP($CS76,$AG$3:AP$8,AP$2,FALSE))),1,TRUE)</f>
        <v>#N/A</v>
      </c>
      <c r="AQ76" s="102" t="e">
        <f ca="1">VLOOKUP($AG76,INDIRECT(CONCATENATE($CS76,"!",VLOOKUP($CS76,$AG$3:AQ$8,AQ$2,FALSE))),1,TRUE)</f>
        <v>#N/A</v>
      </c>
      <c r="AR76" s="102" t="e">
        <f ca="1">VLOOKUP($AG76,INDIRECT(CONCATENATE($CS76,"!",VLOOKUP($CS76,$AG$3:AR$8,AR$2,FALSE))),1,TRUE)</f>
        <v>#N/A</v>
      </c>
      <c r="AS76" s="102" t="e">
        <f ca="1">VLOOKUP($AG76,INDIRECT(CONCATENATE($CS76,"!",VLOOKUP($CS76,$AG$3:AS$8,AS$2,FALSE))),1,TRUE)</f>
        <v>#N/A</v>
      </c>
      <c r="AT76" s="102" t="e">
        <f ca="1">VLOOKUP($AG76,INDIRECT(CONCATENATE($CS76,"!",VLOOKUP($CS76,$AG$3:AT$8,AT$2,FALSE))),1,TRUE)</f>
        <v>#N/A</v>
      </c>
      <c r="AU76" s="102" t="e">
        <f ca="1">VLOOKUP($AG76,INDIRECT(CONCATENATE($CS76,"!",VLOOKUP($CS76,$AG$3:AU$8,AU$2,FALSE))),1,TRUE)</f>
        <v>#N/A</v>
      </c>
      <c r="AV76" s="102" t="e">
        <f ca="1">VLOOKUP($AG76,INDIRECT(CONCATENATE($CS76,"!",VLOOKUP($CS76,$AG$3:AV$8,AV$2,FALSE))),1,TRUE)</f>
        <v>#N/A</v>
      </c>
      <c r="AW76" s="102" t="e">
        <f ca="1">VLOOKUP($AG76,INDIRECT(CONCATENATE($CS76,"!",VLOOKUP($CS76,$AG$3:AW$8,AW$2,FALSE))),1,TRUE)</f>
        <v>#N/A</v>
      </c>
      <c r="AX76" s="102" t="e">
        <f ca="1">VLOOKUP($AG76,INDIRECT(CONCATENATE($CS76,"!",VLOOKUP($CS76,$AG$3:AX$8,AX$2,FALSE))),1,TRUE)</f>
        <v>#N/A</v>
      </c>
      <c r="AY76" s="102" t="e">
        <f ca="1">VLOOKUP($AG76,INDIRECT(CONCATENATE($CS76,"!",VLOOKUP($CS76,$AG$3:AY$8,AY$2,FALSE))),1,TRUE)</f>
        <v>#N/A</v>
      </c>
      <c r="AZ76" s="102" t="e">
        <f ca="1">VLOOKUP($AG76,INDIRECT(CONCATENATE($CS76,"!",VLOOKUP($CS76,$AG$3:AZ$8,AZ$2,FALSE))),1,TRUE)</f>
        <v>#N/A</v>
      </c>
      <c r="BA76" s="102"/>
      <c r="BB76" s="66">
        <f t="shared" si="76"/>
        <v>1</v>
      </c>
      <c r="BC76" s="59">
        <f t="shared" si="76"/>
        <v>1</v>
      </c>
      <c r="BD76" s="59">
        <f t="shared" si="77"/>
        <v>1</v>
      </c>
      <c r="BE76" s="59">
        <f t="shared" si="77"/>
        <v>1</v>
      </c>
      <c r="BF76" s="59">
        <f t="shared" ref="BF76:BF120" si="85">IF(CONCATENATE($Y76,$Z76)="O",0.001,IF(EXACT(CONCATENATE($Y76,$Z76),"mO")=TRUE,0.000001,IF(EXACT(CONCATENATE($Y76,$Z76),"MO")=TRUE,1000,1)))</f>
        <v>1</v>
      </c>
      <c r="BG76" s="59">
        <f t="shared" ref="BG76:BG120" si="86">IF($V76="µF",0.001,IF($V76="nF",0.000001,IF($V76="pF",0.000000001,1)))</f>
        <v>1</v>
      </c>
      <c r="BH76" s="59">
        <f t="shared" ref="BH76:BH120" si="87">IF($V76="Hz",0.001,IF($V76="mHz",0.000001,IF($V76="MHz",1000,IF($V76="µHz",0.000000001,1))))</f>
        <v>1</v>
      </c>
      <c r="BI76" s="59">
        <f t="shared" si="78"/>
        <v>1</v>
      </c>
      <c r="BJ76" s="59">
        <f t="shared" si="78"/>
        <v>1</v>
      </c>
      <c r="BK76" s="59">
        <f t="shared" si="78"/>
        <v>1</v>
      </c>
      <c r="BL76" s="59">
        <f t="shared" si="78"/>
        <v>1</v>
      </c>
      <c r="BM76" s="59">
        <f t="shared" si="78"/>
        <v>1</v>
      </c>
      <c r="BN76" s="59">
        <f t="shared" si="78"/>
        <v>1</v>
      </c>
      <c r="BO76" s="59">
        <f t="shared" si="81"/>
        <v>1</v>
      </c>
      <c r="BP76" s="59">
        <f t="shared" si="81"/>
        <v>1</v>
      </c>
      <c r="BQ76" s="59">
        <f t="shared" si="81"/>
        <v>1</v>
      </c>
      <c r="BR76" s="59">
        <f t="shared" si="81"/>
        <v>1</v>
      </c>
      <c r="BS76" s="59">
        <f t="shared" ref="BS76:BT120" si="88">IF($V76="µW",0.000001,IF($V76="mW",0.001,IF($V76="kW",1000,1)))</f>
        <v>1</v>
      </c>
      <c r="BT76" s="59">
        <f t="shared" si="88"/>
        <v>1</v>
      </c>
      <c r="BV76" s="67" t="e">
        <f>HLOOKUP(AE76,$BB$10:BU76,COUNTIF($AE$7:AE76,"&lt;&gt;"&amp;""),FALSE)</f>
        <v>#N/A</v>
      </c>
      <c r="BW76" s="59">
        <f t="shared" ref="BW76:BW120" si="89">IF($X76="Hz",0.001,IF(EXACT("mHz",$X76)=TRUE,0.000001,IF(EXACT("MHz",$X76)=TRUE,1000,IF($X76="µHz",0.000000001,1))))</f>
        <v>1</v>
      </c>
      <c r="BX76" s="67" t="str">
        <f t="shared" si="38"/>
        <v/>
      </c>
      <c r="BY76" s="136" t="str">
        <f ca="1">IF(OR(AE76=$BC$10,AE76=$BE$10,AE76=$BL$10,AE76=$BM$10,AE76=$BN$10),VLOOKUP(BX76,INDIRECT(CONCATENATE(CS76,"!",HLOOKUP(AE76,$CV$10:CZ76,DG76,FALSE))),1,TRUE),"")</f>
        <v/>
      </c>
      <c r="BZ76" s="102" t="e">
        <f t="shared" ca="1" si="61"/>
        <v>#N/A</v>
      </c>
      <c r="CA76" s="102" t="e">
        <f t="shared" ca="1" si="62"/>
        <v>#N/A</v>
      </c>
      <c r="CB76" s="102" t="e">
        <f t="shared" ca="1" si="63"/>
        <v>#N/A</v>
      </c>
      <c r="CC76" s="102" t="e">
        <f t="shared" ca="1" si="64"/>
        <v>#N/A</v>
      </c>
      <c r="CD76" s="102" t="e">
        <f t="shared" ca="1" si="65"/>
        <v>#VALUE!</v>
      </c>
      <c r="CE76" s="68">
        <f>Worksheet!L71</f>
        <v>0</v>
      </c>
      <c r="CF76" s="68">
        <f>Worksheet!M71</f>
        <v>0</v>
      </c>
      <c r="CG76" s="68">
        <f>Worksheet!N71</f>
        <v>0</v>
      </c>
      <c r="CH76" s="68">
        <f>Worksheet!O71</f>
        <v>0</v>
      </c>
      <c r="CI76" s="68">
        <f>Worksheet!P71</f>
        <v>0</v>
      </c>
      <c r="CJ76" s="154" t="e">
        <f t="shared" ca="1" si="66"/>
        <v>#VALUE!</v>
      </c>
      <c r="CK76" s="154" t="e">
        <f t="shared" ca="1" si="67"/>
        <v>#VALUE!</v>
      </c>
      <c r="CL76" s="154" t="e">
        <f t="shared" ca="1" si="68"/>
        <v>#VALUE!</v>
      </c>
      <c r="CM76" s="154" t="e">
        <f t="shared" ca="1" si="69"/>
        <v>#VALUE!</v>
      </c>
      <c r="CN76" s="154" t="e">
        <f t="shared" ca="1" si="70"/>
        <v>#VALUE!</v>
      </c>
      <c r="CO76" s="131" t="e">
        <f t="shared" ca="1" si="71"/>
        <v>#N/A</v>
      </c>
      <c r="CP76" s="103">
        <f>Worksheet!R71</f>
        <v>0</v>
      </c>
      <c r="CQ76" s="58" t="str">
        <f t="shared" si="72"/>
        <v>1</v>
      </c>
      <c r="CR76" s="133" t="e">
        <f t="shared" si="73"/>
        <v>#N/A</v>
      </c>
      <c r="CS76" s="58" t="str">
        <f t="shared" ref="CS76:CS120" si="90">VLOOKUP($R76,$S$1:$T$7,2,FALSE)</f>
        <v>Standard1</v>
      </c>
      <c r="CU76" s="112" t="str">
        <f t="shared" ca="1" si="74"/>
        <v>$B$4:$P$1376</v>
      </c>
      <c r="CV76" s="102" t="str">
        <f>VLOOKUP($CS76,$CU$3:CV$8,2,FALSE)</f>
        <v>$I$230:$I$439</v>
      </c>
      <c r="CW76" s="102" t="str">
        <f>VLOOKUP($CS76,$CU$3:CW$8,3,FALSE)</f>
        <v>$I$471:$I$735</v>
      </c>
      <c r="CX76" s="102" t="str">
        <f>VLOOKUP($CS76,$CU$3:CX$8,4,FALSE)</f>
        <v>$I$736:$I$826</v>
      </c>
      <c r="CY76" s="102" t="str">
        <f>VLOOKUP($CS76,$CU$3:CY$8,5,FALSE)</f>
        <v>$I$827:$I$891</v>
      </c>
      <c r="CZ76" s="102" t="str">
        <f>VLOOKUP($CS76,$CU$3:CZ$8,6,FALSE)</f>
        <v>$I$892:$I$960</v>
      </c>
      <c r="DA76" s="102" t="str">
        <f>VLOOKUP($CS76,$CU$3:DA$8,7,FALSE)</f>
        <v>$I$1055:$I$1066</v>
      </c>
      <c r="DB76" s="102" t="str">
        <f>VLOOKUP($CS76,$CU$3:DB$8,8,FALSE)</f>
        <v>$I$1043:$I$1054</v>
      </c>
      <c r="DC76" s="102" t="str">
        <f>VLOOKUP($CS76,$CU$3:DC$8,8,FALSE)</f>
        <v>$I$1043:$I$1054</v>
      </c>
      <c r="DD76" s="102" t="str">
        <f>VLOOKUP($CS76,$CU$3:DD$8,8,FALSE)</f>
        <v>$I$1043:$I$1054</v>
      </c>
      <c r="DE76" s="102" t="str">
        <f>VLOOKUP($CS76,$CU$3:DE$8,8,FALSE)</f>
        <v>$I$1043:$I$1054</v>
      </c>
      <c r="DF76" s="102" t="str">
        <f>VLOOKUP($CS76,$CU$3:DF$8,8,FALSE)</f>
        <v>$I$1043:$I$1054</v>
      </c>
      <c r="DG76" s="58">
        <f>COUNTIF($CV$10:CV76,"&lt;&gt;"&amp;"")</f>
        <v>67</v>
      </c>
      <c r="DI76" s="58" t="str">
        <f t="shared" si="75"/>
        <v/>
      </c>
      <c r="DJ76" s="58" t="e">
        <f t="shared" ca="1" si="55"/>
        <v>#N/A</v>
      </c>
    </row>
    <row r="77" spans="13:114" x14ac:dyDescent="0.25">
      <c r="M77" s="58">
        <f>Worksheet!W72</f>
        <v>0</v>
      </c>
      <c r="N77" s="58">
        <f t="shared" ca="1" si="83"/>
        <v>0</v>
      </c>
      <c r="O77" s="213" t="str">
        <f t="shared" ca="1" si="84"/>
        <v>*</v>
      </c>
      <c r="Q77" s="59" t="e">
        <f t="shared" ca="1" si="80"/>
        <v>#N/A</v>
      </c>
      <c r="R77" s="58" t="str">
        <f>IF(Worksheet!J72=$S$2,$S$2,IF(Worksheet!J72=$S$3,$S$3,$S$1))</f>
        <v>5502A</v>
      </c>
      <c r="S77" s="60" t="str">
        <f t="shared" ca="1" si="82"/>
        <v>*</v>
      </c>
      <c r="T77" s="55" t="e">
        <f t="shared" si="56"/>
        <v>#N/A</v>
      </c>
      <c r="U77" s="62">
        <f>IF(Worksheet!T72="%",ABS(Worksheet!AA72),ABS(Worksheet!V72))</f>
        <v>0</v>
      </c>
      <c r="V77" s="155">
        <f>IF(Worksheet!T72="%",Worksheet!AB72,Worksheet!T72)</f>
        <v>0</v>
      </c>
      <c r="W77" s="61" t="str">
        <f>IF(Worksheet!T72="%","",IF(Worksheet!AA72&lt;&gt;"",Worksheet!AA72,""))</f>
        <v/>
      </c>
      <c r="X77" s="61" t="str">
        <f>IF(Worksheet!T72="%","",IF(Worksheet!AB72&lt;&gt;"",Worksheet!AB72,""))</f>
        <v/>
      </c>
      <c r="Y77" s="63" t="str">
        <f t="shared" si="57"/>
        <v/>
      </c>
      <c r="Z77" s="63" t="str">
        <f t="shared" si="52"/>
        <v>0</v>
      </c>
      <c r="AA77" s="63" t="str">
        <f t="shared" si="58"/>
        <v>DC</v>
      </c>
      <c r="AB77" s="63" t="str">
        <f t="shared" si="53"/>
        <v>DC0</v>
      </c>
      <c r="AC77" s="63" t="str">
        <f>IF(Worksheet!I72&lt;&gt;"",Worksheet!I72,"")</f>
        <v/>
      </c>
      <c r="AD77" s="63" t="str">
        <f t="shared" si="54"/>
        <v/>
      </c>
      <c r="AE77" s="134" t="str">
        <f t="shared" si="59"/>
        <v>DC0</v>
      </c>
      <c r="AF77" s="135" t="e">
        <f>HLOOKUP(AE77,$AH$10:BA77,COUNTIF($AE$7:AE77,"&lt;&gt;"&amp;""),FALSE)</f>
        <v>#N/A</v>
      </c>
      <c r="AG77" s="71" t="e">
        <f t="shared" si="60"/>
        <v>#N/A</v>
      </c>
      <c r="AH77" s="102" t="e">
        <f ca="1">VLOOKUP($AG77,INDIRECT(CONCATENATE($CS77,"!",VLOOKUP($CS77,$AG$3:AH$8,AH$2,FALSE))),1,TRUE)</f>
        <v>#N/A</v>
      </c>
      <c r="AI77" s="102" t="e">
        <f ca="1">VLOOKUP($AG77,INDIRECT(CONCATENATE($CS77,"!",VLOOKUP($CS77,$AG$3:AI$8,AI$2,FALSE))),1,TRUE)</f>
        <v>#N/A</v>
      </c>
      <c r="AJ77" s="102" t="e">
        <f ca="1">VLOOKUP($AG77,INDIRECT(CONCATENATE($CS77,"!",VLOOKUP($CS77,$AG$3:AJ$8,AJ$2,FALSE))),1,TRUE)</f>
        <v>#N/A</v>
      </c>
      <c r="AK77" s="102" t="e">
        <f ca="1">VLOOKUP($AG77,INDIRECT(CONCATENATE($CS77,"!",VLOOKUP($CS77,$AG$3:AK$8,AK$2,FALSE))),1,TRUE)</f>
        <v>#N/A</v>
      </c>
      <c r="AL77" s="102" t="e">
        <f ca="1">VLOOKUP($AG77,INDIRECT(CONCATENATE($CS77,"!",VLOOKUP($CS77,$AG$3:AL$8,AL$2,FALSE))),1,TRUE)</f>
        <v>#N/A</v>
      </c>
      <c r="AM77" s="102" t="e">
        <f ca="1">VLOOKUP($AG77,INDIRECT(CONCATENATE($CS77,"!",VLOOKUP($CS77,$AG$3:AM$8,AM$2,FALSE))),1,TRUE)</f>
        <v>#N/A</v>
      </c>
      <c r="AN77" s="102" t="e">
        <f ca="1">VLOOKUP($AG77,INDIRECT(CONCATENATE($CS77,"!",VLOOKUP($CS77,$AG$3:AN$8,AN$2,FALSE))),1,TRUE)</f>
        <v>#N/A</v>
      </c>
      <c r="AO77" s="102" t="e">
        <f ca="1">VLOOKUP($AG77,INDIRECT(CONCATENATE($CS77,"!",VLOOKUP($CS77,$AG$3:AO$8,AO$2,FALSE))),1,TRUE)</f>
        <v>#N/A</v>
      </c>
      <c r="AP77" s="102" t="e">
        <f ca="1">VLOOKUP($AG77,INDIRECT(CONCATENATE($CS77,"!",VLOOKUP($CS77,$AG$3:AP$8,AP$2,FALSE))),1,TRUE)</f>
        <v>#N/A</v>
      </c>
      <c r="AQ77" s="102" t="e">
        <f ca="1">VLOOKUP($AG77,INDIRECT(CONCATENATE($CS77,"!",VLOOKUP($CS77,$AG$3:AQ$8,AQ$2,FALSE))),1,TRUE)</f>
        <v>#N/A</v>
      </c>
      <c r="AR77" s="102" t="e">
        <f ca="1">VLOOKUP($AG77,INDIRECT(CONCATENATE($CS77,"!",VLOOKUP($CS77,$AG$3:AR$8,AR$2,FALSE))),1,TRUE)</f>
        <v>#N/A</v>
      </c>
      <c r="AS77" s="102" t="e">
        <f ca="1">VLOOKUP($AG77,INDIRECT(CONCATENATE($CS77,"!",VLOOKUP($CS77,$AG$3:AS$8,AS$2,FALSE))),1,TRUE)</f>
        <v>#N/A</v>
      </c>
      <c r="AT77" s="102" t="e">
        <f ca="1">VLOOKUP($AG77,INDIRECT(CONCATENATE($CS77,"!",VLOOKUP($CS77,$AG$3:AT$8,AT$2,FALSE))),1,TRUE)</f>
        <v>#N/A</v>
      </c>
      <c r="AU77" s="102" t="e">
        <f ca="1">VLOOKUP($AG77,INDIRECT(CONCATENATE($CS77,"!",VLOOKUP($CS77,$AG$3:AU$8,AU$2,FALSE))),1,TRUE)</f>
        <v>#N/A</v>
      </c>
      <c r="AV77" s="102" t="e">
        <f ca="1">VLOOKUP($AG77,INDIRECT(CONCATENATE($CS77,"!",VLOOKUP($CS77,$AG$3:AV$8,AV$2,FALSE))),1,TRUE)</f>
        <v>#N/A</v>
      </c>
      <c r="AW77" s="102" t="e">
        <f ca="1">VLOOKUP($AG77,INDIRECT(CONCATENATE($CS77,"!",VLOOKUP($CS77,$AG$3:AW$8,AW$2,FALSE))),1,TRUE)</f>
        <v>#N/A</v>
      </c>
      <c r="AX77" s="102" t="e">
        <f ca="1">VLOOKUP($AG77,INDIRECT(CONCATENATE($CS77,"!",VLOOKUP($CS77,$AG$3:AX$8,AX$2,FALSE))),1,TRUE)</f>
        <v>#N/A</v>
      </c>
      <c r="AY77" s="102" t="e">
        <f ca="1">VLOOKUP($AG77,INDIRECT(CONCATENATE($CS77,"!",VLOOKUP($CS77,$AG$3:AY$8,AY$2,FALSE))),1,TRUE)</f>
        <v>#N/A</v>
      </c>
      <c r="AZ77" s="102" t="e">
        <f ca="1">VLOOKUP($AG77,INDIRECT(CONCATENATE($CS77,"!",VLOOKUP($CS77,$AG$3:AZ$8,AZ$2,FALSE))),1,TRUE)</f>
        <v>#N/A</v>
      </c>
      <c r="BA77" s="102"/>
      <c r="BB77" s="66">
        <f t="shared" si="76"/>
        <v>1</v>
      </c>
      <c r="BC77" s="59">
        <f t="shared" si="76"/>
        <v>1</v>
      </c>
      <c r="BD77" s="59">
        <f t="shared" si="77"/>
        <v>1</v>
      </c>
      <c r="BE77" s="59">
        <f t="shared" si="77"/>
        <v>1</v>
      </c>
      <c r="BF77" s="59">
        <f t="shared" si="85"/>
        <v>1</v>
      </c>
      <c r="BG77" s="59">
        <f t="shared" si="86"/>
        <v>1</v>
      </c>
      <c r="BH77" s="59">
        <f t="shared" si="87"/>
        <v>1</v>
      </c>
      <c r="BI77" s="59">
        <f t="shared" si="78"/>
        <v>1</v>
      </c>
      <c r="BJ77" s="59">
        <f t="shared" si="78"/>
        <v>1</v>
      </c>
      <c r="BK77" s="59">
        <f t="shared" si="78"/>
        <v>1</v>
      </c>
      <c r="BL77" s="59">
        <f t="shared" si="78"/>
        <v>1</v>
      </c>
      <c r="BM77" s="59">
        <f t="shared" si="78"/>
        <v>1</v>
      </c>
      <c r="BN77" s="59">
        <f t="shared" si="78"/>
        <v>1</v>
      </c>
      <c r="BO77" s="59">
        <f t="shared" si="81"/>
        <v>1</v>
      </c>
      <c r="BP77" s="59">
        <f t="shared" si="81"/>
        <v>1</v>
      </c>
      <c r="BQ77" s="59">
        <f t="shared" si="81"/>
        <v>1</v>
      </c>
      <c r="BR77" s="59">
        <f t="shared" si="81"/>
        <v>1</v>
      </c>
      <c r="BS77" s="59">
        <f t="shared" si="88"/>
        <v>1</v>
      </c>
      <c r="BT77" s="59">
        <f t="shared" si="88"/>
        <v>1</v>
      </c>
      <c r="BV77" s="67" t="e">
        <f>HLOOKUP(AE77,$BB$10:BU77,COUNTIF($AE$7:AE77,"&lt;&gt;"&amp;""),FALSE)</f>
        <v>#N/A</v>
      </c>
      <c r="BW77" s="59">
        <f t="shared" si="89"/>
        <v>1</v>
      </c>
      <c r="BX77" s="67" t="str">
        <f t="shared" ref="BX77:BX120" si="91">IF(W77&lt;&gt;"",BW77*W77,"")</f>
        <v/>
      </c>
      <c r="BY77" s="136" t="str">
        <f ca="1">IF(OR(AE77=$BC$10,AE77=$BE$10,AE77=$BL$10,AE77=$BM$10,AE77=$BN$10),VLOOKUP(BX77,INDIRECT(CONCATENATE(CS77,"!",HLOOKUP(AE77,$CV$10:CZ77,DG77,FALSE))),1,TRUE),"")</f>
        <v/>
      </c>
      <c r="BZ77" s="102" t="e">
        <f t="shared" ca="1" si="61"/>
        <v>#N/A</v>
      </c>
      <c r="CA77" s="102" t="e">
        <f t="shared" ca="1" si="62"/>
        <v>#N/A</v>
      </c>
      <c r="CB77" s="102" t="e">
        <f t="shared" ca="1" si="63"/>
        <v>#N/A</v>
      </c>
      <c r="CC77" s="102" t="e">
        <f t="shared" ca="1" si="64"/>
        <v>#N/A</v>
      </c>
      <c r="CD77" s="102" t="e">
        <f t="shared" ca="1" si="65"/>
        <v>#VALUE!</v>
      </c>
      <c r="CE77" s="68">
        <f>Worksheet!L72</f>
        <v>0</v>
      </c>
      <c r="CF77" s="68">
        <f>Worksheet!M72</f>
        <v>0</v>
      </c>
      <c r="CG77" s="68">
        <f>Worksheet!N72</f>
        <v>0</v>
      </c>
      <c r="CH77" s="68">
        <f>Worksheet!O72</f>
        <v>0</v>
      </c>
      <c r="CI77" s="68">
        <f>Worksheet!P72</f>
        <v>0</v>
      </c>
      <c r="CJ77" s="154" t="e">
        <f t="shared" ca="1" si="66"/>
        <v>#VALUE!</v>
      </c>
      <c r="CK77" s="154" t="e">
        <f t="shared" ca="1" si="67"/>
        <v>#VALUE!</v>
      </c>
      <c r="CL77" s="154" t="e">
        <f t="shared" ca="1" si="68"/>
        <v>#VALUE!</v>
      </c>
      <c r="CM77" s="154" t="e">
        <f t="shared" ca="1" si="69"/>
        <v>#VALUE!</v>
      </c>
      <c r="CN77" s="154" t="e">
        <f t="shared" ca="1" si="70"/>
        <v>#VALUE!</v>
      </c>
      <c r="CO77" s="131" t="e">
        <f t="shared" ca="1" si="71"/>
        <v>#N/A</v>
      </c>
      <c r="CP77" s="103">
        <f>Worksheet!R72</f>
        <v>0</v>
      </c>
      <c r="CQ77" s="58" t="str">
        <f t="shared" si="72"/>
        <v>1</v>
      </c>
      <c r="CR77" s="133" t="e">
        <f t="shared" si="73"/>
        <v>#N/A</v>
      </c>
      <c r="CS77" s="58" t="str">
        <f t="shared" si="90"/>
        <v>Standard1</v>
      </c>
      <c r="CU77" s="112" t="str">
        <f t="shared" ca="1" si="74"/>
        <v>$B$4:$P$1376</v>
      </c>
      <c r="CV77" s="102" t="str">
        <f>VLOOKUP($CS77,$CU$3:CV$8,2,FALSE)</f>
        <v>$I$230:$I$439</v>
      </c>
      <c r="CW77" s="102" t="str">
        <f>VLOOKUP($CS77,$CU$3:CW$8,3,FALSE)</f>
        <v>$I$471:$I$735</v>
      </c>
      <c r="CX77" s="102" t="str">
        <f>VLOOKUP($CS77,$CU$3:CX$8,4,FALSE)</f>
        <v>$I$736:$I$826</v>
      </c>
      <c r="CY77" s="102" t="str">
        <f>VLOOKUP($CS77,$CU$3:CY$8,5,FALSE)</f>
        <v>$I$827:$I$891</v>
      </c>
      <c r="CZ77" s="102" t="str">
        <f>VLOOKUP($CS77,$CU$3:CZ$8,6,FALSE)</f>
        <v>$I$892:$I$960</v>
      </c>
      <c r="DA77" s="102" t="str">
        <f>VLOOKUP($CS77,$CU$3:DA$8,7,FALSE)</f>
        <v>$I$1055:$I$1066</v>
      </c>
      <c r="DB77" s="102" t="str">
        <f>VLOOKUP($CS77,$CU$3:DB$8,8,FALSE)</f>
        <v>$I$1043:$I$1054</v>
      </c>
      <c r="DC77" s="102" t="str">
        <f>VLOOKUP($CS77,$CU$3:DC$8,8,FALSE)</f>
        <v>$I$1043:$I$1054</v>
      </c>
      <c r="DD77" s="102" t="str">
        <f>VLOOKUP($CS77,$CU$3:DD$8,8,FALSE)</f>
        <v>$I$1043:$I$1054</v>
      </c>
      <c r="DE77" s="102" t="str">
        <f>VLOOKUP($CS77,$CU$3:DE$8,8,FALSE)</f>
        <v>$I$1043:$I$1054</v>
      </c>
      <c r="DF77" s="102" t="str">
        <f>VLOOKUP($CS77,$CU$3:DF$8,8,FALSE)</f>
        <v>$I$1043:$I$1054</v>
      </c>
      <c r="DG77" s="58">
        <f>COUNTIF($CV$10:CV77,"&lt;&gt;"&amp;"")</f>
        <v>68</v>
      </c>
      <c r="DI77" s="58" t="str">
        <f t="shared" si="75"/>
        <v/>
      </c>
      <c r="DJ77" s="58" t="e">
        <f t="shared" ca="1" si="55"/>
        <v>#N/A</v>
      </c>
    </row>
    <row r="78" spans="13:114" x14ac:dyDescent="0.25">
      <c r="M78" s="58">
        <f>Worksheet!W73</f>
        <v>0</v>
      </c>
      <c r="N78" s="58">
        <f t="shared" ca="1" si="83"/>
        <v>0</v>
      </c>
      <c r="O78" s="213" t="str">
        <f t="shared" ca="1" si="84"/>
        <v>*</v>
      </c>
      <c r="Q78" s="59" t="e">
        <f t="shared" ca="1" si="80"/>
        <v>#N/A</v>
      </c>
      <c r="R78" s="58" t="str">
        <f>IF(Worksheet!J73=$S$2,$S$2,IF(Worksheet!J73=$S$3,$S$3,$S$1))</f>
        <v>5502A</v>
      </c>
      <c r="S78" s="60" t="str">
        <f t="shared" ca="1" si="82"/>
        <v>*</v>
      </c>
      <c r="T78" s="55" t="e">
        <f t="shared" si="56"/>
        <v>#N/A</v>
      </c>
      <c r="U78" s="62">
        <f>IF(Worksheet!T73="%",ABS(Worksheet!AA73),ABS(Worksheet!V73))</f>
        <v>0</v>
      </c>
      <c r="V78" s="155">
        <f>IF(Worksheet!T73="%",Worksheet!AB73,Worksheet!T73)</f>
        <v>0</v>
      </c>
      <c r="W78" s="61" t="str">
        <f>IF(Worksheet!T73="%","",IF(Worksheet!AA73&lt;&gt;"",Worksheet!AA73,""))</f>
        <v/>
      </c>
      <c r="X78" s="61" t="str">
        <f>IF(Worksheet!T73="%","",IF(Worksheet!AB73&lt;&gt;"",Worksheet!AB73,""))</f>
        <v/>
      </c>
      <c r="Y78" s="63" t="str">
        <f t="shared" si="57"/>
        <v/>
      </c>
      <c r="Z78" s="63" t="str">
        <f t="shared" si="52"/>
        <v>0</v>
      </c>
      <c r="AA78" s="63" t="str">
        <f t="shared" si="58"/>
        <v>DC</v>
      </c>
      <c r="AB78" s="63" t="str">
        <f t="shared" si="53"/>
        <v>DC0</v>
      </c>
      <c r="AC78" s="63" t="str">
        <f>IF(Worksheet!I73&lt;&gt;"",Worksheet!I73,"")</f>
        <v/>
      </c>
      <c r="AD78" s="63" t="str">
        <f t="shared" si="54"/>
        <v/>
      </c>
      <c r="AE78" s="134" t="str">
        <f t="shared" si="59"/>
        <v>DC0</v>
      </c>
      <c r="AF78" s="135" t="e">
        <f>HLOOKUP(AE78,$AH$10:BA78,COUNTIF($AE$7:AE78,"&lt;&gt;"&amp;""),FALSE)</f>
        <v>#N/A</v>
      </c>
      <c r="AG78" s="71" t="e">
        <f t="shared" si="60"/>
        <v>#N/A</v>
      </c>
      <c r="AH78" s="102" t="e">
        <f ca="1">VLOOKUP($AG78,INDIRECT(CONCATENATE($CS78,"!",VLOOKUP($CS78,$AG$3:AH$8,AH$2,FALSE))),1,TRUE)</f>
        <v>#N/A</v>
      </c>
      <c r="AI78" s="102" t="e">
        <f ca="1">VLOOKUP($AG78,INDIRECT(CONCATENATE($CS78,"!",VLOOKUP($CS78,$AG$3:AI$8,AI$2,FALSE))),1,TRUE)</f>
        <v>#N/A</v>
      </c>
      <c r="AJ78" s="102" t="e">
        <f ca="1">VLOOKUP($AG78,INDIRECT(CONCATENATE($CS78,"!",VLOOKUP($CS78,$AG$3:AJ$8,AJ$2,FALSE))),1,TRUE)</f>
        <v>#N/A</v>
      </c>
      <c r="AK78" s="102" t="e">
        <f ca="1">VLOOKUP($AG78,INDIRECT(CONCATENATE($CS78,"!",VLOOKUP($CS78,$AG$3:AK$8,AK$2,FALSE))),1,TRUE)</f>
        <v>#N/A</v>
      </c>
      <c r="AL78" s="102" t="e">
        <f ca="1">VLOOKUP($AG78,INDIRECT(CONCATENATE($CS78,"!",VLOOKUP($CS78,$AG$3:AL$8,AL$2,FALSE))),1,TRUE)</f>
        <v>#N/A</v>
      </c>
      <c r="AM78" s="102" t="e">
        <f ca="1">VLOOKUP($AG78,INDIRECT(CONCATENATE($CS78,"!",VLOOKUP($CS78,$AG$3:AM$8,AM$2,FALSE))),1,TRUE)</f>
        <v>#N/A</v>
      </c>
      <c r="AN78" s="102" t="e">
        <f ca="1">VLOOKUP($AG78,INDIRECT(CONCATENATE($CS78,"!",VLOOKUP($CS78,$AG$3:AN$8,AN$2,FALSE))),1,TRUE)</f>
        <v>#N/A</v>
      </c>
      <c r="AO78" s="102" t="e">
        <f ca="1">VLOOKUP($AG78,INDIRECT(CONCATENATE($CS78,"!",VLOOKUP($CS78,$AG$3:AO$8,AO$2,FALSE))),1,TRUE)</f>
        <v>#N/A</v>
      </c>
      <c r="AP78" s="102" t="e">
        <f ca="1">VLOOKUP($AG78,INDIRECT(CONCATENATE($CS78,"!",VLOOKUP($CS78,$AG$3:AP$8,AP$2,FALSE))),1,TRUE)</f>
        <v>#N/A</v>
      </c>
      <c r="AQ78" s="102" t="e">
        <f ca="1">VLOOKUP($AG78,INDIRECT(CONCATENATE($CS78,"!",VLOOKUP($CS78,$AG$3:AQ$8,AQ$2,FALSE))),1,TRUE)</f>
        <v>#N/A</v>
      </c>
      <c r="AR78" s="102" t="e">
        <f ca="1">VLOOKUP($AG78,INDIRECT(CONCATENATE($CS78,"!",VLOOKUP($CS78,$AG$3:AR$8,AR$2,FALSE))),1,TRUE)</f>
        <v>#N/A</v>
      </c>
      <c r="AS78" s="102" t="e">
        <f ca="1">VLOOKUP($AG78,INDIRECT(CONCATENATE($CS78,"!",VLOOKUP($CS78,$AG$3:AS$8,AS$2,FALSE))),1,TRUE)</f>
        <v>#N/A</v>
      </c>
      <c r="AT78" s="102" t="e">
        <f ca="1">VLOOKUP($AG78,INDIRECT(CONCATENATE($CS78,"!",VLOOKUP($CS78,$AG$3:AT$8,AT$2,FALSE))),1,TRUE)</f>
        <v>#N/A</v>
      </c>
      <c r="AU78" s="102" t="e">
        <f ca="1">VLOOKUP($AG78,INDIRECT(CONCATENATE($CS78,"!",VLOOKUP($CS78,$AG$3:AU$8,AU$2,FALSE))),1,TRUE)</f>
        <v>#N/A</v>
      </c>
      <c r="AV78" s="102" t="e">
        <f ca="1">VLOOKUP($AG78,INDIRECT(CONCATENATE($CS78,"!",VLOOKUP($CS78,$AG$3:AV$8,AV$2,FALSE))),1,TRUE)</f>
        <v>#N/A</v>
      </c>
      <c r="AW78" s="102" t="e">
        <f ca="1">VLOOKUP($AG78,INDIRECT(CONCATENATE($CS78,"!",VLOOKUP($CS78,$AG$3:AW$8,AW$2,FALSE))),1,TRUE)</f>
        <v>#N/A</v>
      </c>
      <c r="AX78" s="102" t="e">
        <f ca="1">VLOOKUP($AG78,INDIRECT(CONCATENATE($CS78,"!",VLOOKUP($CS78,$AG$3:AX$8,AX$2,FALSE))),1,TRUE)</f>
        <v>#N/A</v>
      </c>
      <c r="AY78" s="102" t="e">
        <f ca="1">VLOOKUP($AG78,INDIRECT(CONCATENATE($CS78,"!",VLOOKUP($CS78,$AG$3:AY$8,AY$2,FALSE))),1,TRUE)</f>
        <v>#N/A</v>
      </c>
      <c r="AZ78" s="102" t="e">
        <f ca="1">VLOOKUP($AG78,INDIRECT(CONCATENATE($CS78,"!",VLOOKUP($CS78,$AG$3:AZ$8,AZ$2,FALSE))),1,TRUE)</f>
        <v>#N/A</v>
      </c>
      <c r="BA78" s="102"/>
      <c r="BB78" s="66">
        <f t="shared" si="76"/>
        <v>1</v>
      </c>
      <c r="BC78" s="59">
        <f t="shared" si="76"/>
        <v>1</v>
      </c>
      <c r="BD78" s="59">
        <f t="shared" si="77"/>
        <v>1</v>
      </c>
      <c r="BE78" s="59">
        <f t="shared" si="77"/>
        <v>1</v>
      </c>
      <c r="BF78" s="59">
        <f t="shared" si="85"/>
        <v>1</v>
      </c>
      <c r="BG78" s="59">
        <f t="shared" si="86"/>
        <v>1</v>
      </c>
      <c r="BH78" s="59">
        <f t="shared" si="87"/>
        <v>1</v>
      </c>
      <c r="BI78" s="59">
        <f t="shared" si="78"/>
        <v>1</v>
      </c>
      <c r="BJ78" s="59">
        <f t="shared" si="78"/>
        <v>1</v>
      </c>
      <c r="BK78" s="59">
        <f t="shared" si="78"/>
        <v>1</v>
      </c>
      <c r="BL78" s="59">
        <f t="shared" si="78"/>
        <v>1</v>
      </c>
      <c r="BM78" s="59">
        <f t="shared" si="78"/>
        <v>1</v>
      </c>
      <c r="BN78" s="59">
        <f t="shared" si="78"/>
        <v>1</v>
      </c>
      <c r="BO78" s="59">
        <f t="shared" si="81"/>
        <v>1</v>
      </c>
      <c r="BP78" s="59">
        <f t="shared" si="81"/>
        <v>1</v>
      </c>
      <c r="BQ78" s="59">
        <f t="shared" si="81"/>
        <v>1</v>
      </c>
      <c r="BR78" s="59">
        <f t="shared" si="81"/>
        <v>1</v>
      </c>
      <c r="BS78" s="59">
        <f t="shared" si="88"/>
        <v>1</v>
      </c>
      <c r="BT78" s="59">
        <f t="shared" si="88"/>
        <v>1</v>
      </c>
      <c r="BV78" s="67" t="e">
        <f>HLOOKUP(AE78,$BB$10:BU78,COUNTIF($AE$7:AE78,"&lt;&gt;"&amp;""),FALSE)</f>
        <v>#N/A</v>
      </c>
      <c r="BW78" s="59">
        <f t="shared" si="89"/>
        <v>1</v>
      </c>
      <c r="BX78" s="67" t="str">
        <f t="shared" si="91"/>
        <v/>
      </c>
      <c r="BY78" s="136" t="str">
        <f ca="1">IF(OR(AE78=$BC$10,AE78=$BE$10,AE78=$BL$10,AE78=$BM$10,AE78=$BN$10),VLOOKUP(BX78,INDIRECT(CONCATENATE(CS78,"!",HLOOKUP(AE78,$CV$10:CZ78,DG78,FALSE))),1,TRUE),"")</f>
        <v/>
      </c>
      <c r="BZ78" s="102" t="e">
        <f t="shared" ca="1" si="61"/>
        <v>#N/A</v>
      </c>
      <c r="CA78" s="102" t="e">
        <f t="shared" ca="1" si="62"/>
        <v>#N/A</v>
      </c>
      <c r="CB78" s="102" t="e">
        <f t="shared" ca="1" si="63"/>
        <v>#N/A</v>
      </c>
      <c r="CC78" s="102" t="e">
        <f t="shared" ca="1" si="64"/>
        <v>#N/A</v>
      </c>
      <c r="CD78" s="102" t="e">
        <f t="shared" ca="1" si="65"/>
        <v>#VALUE!</v>
      </c>
      <c r="CE78" s="68">
        <f>Worksheet!L73</f>
        <v>0</v>
      </c>
      <c r="CF78" s="68">
        <f>Worksheet!M73</f>
        <v>0</v>
      </c>
      <c r="CG78" s="68">
        <f>Worksheet!N73</f>
        <v>0</v>
      </c>
      <c r="CH78" s="68">
        <f>Worksheet!O73</f>
        <v>0</v>
      </c>
      <c r="CI78" s="68">
        <f>Worksheet!P73</f>
        <v>0</v>
      </c>
      <c r="CJ78" s="154" t="e">
        <f t="shared" ca="1" si="66"/>
        <v>#VALUE!</v>
      </c>
      <c r="CK78" s="154" t="e">
        <f t="shared" ca="1" si="67"/>
        <v>#VALUE!</v>
      </c>
      <c r="CL78" s="154" t="e">
        <f t="shared" ca="1" si="68"/>
        <v>#VALUE!</v>
      </c>
      <c r="CM78" s="154" t="e">
        <f t="shared" ca="1" si="69"/>
        <v>#VALUE!</v>
      </c>
      <c r="CN78" s="154" t="e">
        <f t="shared" ca="1" si="70"/>
        <v>#VALUE!</v>
      </c>
      <c r="CO78" s="131" t="e">
        <f t="shared" ca="1" si="71"/>
        <v>#N/A</v>
      </c>
      <c r="CP78" s="103">
        <f>Worksheet!R73</f>
        <v>0</v>
      </c>
      <c r="CQ78" s="58" t="str">
        <f t="shared" si="72"/>
        <v>1</v>
      </c>
      <c r="CR78" s="133" t="e">
        <f t="shared" si="73"/>
        <v>#N/A</v>
      </c>
      <c r="CS78" s="58" t="str">
        <f t="shared" si="90"/>
        <v>Standard1</v>
      </c>
      <c r="CU78" s="112" t="str">
        <f t="shared" ca="1" si="74"/>
        <v>$B$4:$P$1376</v>
      </c>
      <c r="CV78" s="102" t="str">
        <f>VLOOKUP($CS78,$CU$3:CV$8,2,FALSE)</f>
        <v>$I$230:$I$439</v>
      </c>
      <c r="CW78" s="102" t="str">
        <f>VLOOKUP($CS78,$CU$3:CW$8,3,FALSE)</f>
        <v>$I$471:$I$735</v>
      </c>
      <c r="CX78" s="102" t="str">
        <f>VLOOKUP($CS78,$CU$3:CX$8,4,FALSE)</f>
        <v>$I$736:$I$826</v>
      </c>
      <c r="CY78" s="102" t="str">
        <f>VLOOKUP($CS78,$CU$3:CY$8,5,FALSE)</f>
        <v>$I$827:$I$891</v>
      </c>
      <c r="CZ78" s="102" t="str">
        <f>VLOOKUP($CS78,$CU$3:CZ$8,6,FALSE)</f>
        <v>$I$892:$I$960</v>
      </c>
      <c r="DA78" s="102" t="str">
        <f>VLOOKUP($CS78,$CU$3:DA$8,7,FALSE)</f>
        <v>$I$1055:$I$1066</v>
      </c>
      <c r="DB78" s="102" t="str">
        <f>VLOOKUP($CS78,$CU$3:DB$8,8,FALSE)</f>
        <v>$I$1043:$I$1054</v>
      </c>
      <c r="DC78" s="102" t="str">
        <f>VLOOKUP($CS78,$CU$3:DC$8,8,FALSE)</f>
        <v>$I$1043:$I$1054</v>
      </c>
      <c r="DD78" s="102" t="str">
        <f>VLOOKUP($CS78,$CU$3:DD$8,8,FALSE)</f>
        <v>$I$1043:$I$1054</v>
      </c>
      <c r="DE78" s="102" t="str">
        <f>VLOOKUP($CS78,$CU$3:DE$8,8,FALSE)</f>
        <v>$I$1043:$I$1054</v>
      </c>
      <c r="DF78" s="102" t="str">
        <f>VLOOKUP($CS78,$CU$3:DF$8,8,FALSE)</f>
        <v>$I$1043:$I$1054</v>
      </c>
      <c r="DG78" s="58">
        <f>COUNTIF($CV$10:CV78,"&lt;&gt;"&amp;"")</f>
        <v>69</v>
      </c>
      <c r="DI78" s="58" t="str">
        <f t="shared" si="75"/>
        <v/>
      </c>
      <c r="DJ78" s="58" t="e">
        <f t="shared" ca="1" si="55"/>
        <v>#N/A</v>
      </c>
    </row>
    <row r="79" spans="13:114" x14ac:dyDescent="0.25">
      <c r="M79" s="58">
        <f>Worksheet!W74</f>
        <v>0</v>
      </c>
      <c r="N79" s="58">
        <f t="shared" ca="1" si="83"/>
        <v>0</v>
      </c>
      <c r="O79" s="213" t="str">
        <f t="shared" ca="1" si="84"/>
        <v>*</v>
      </c>
      <c r="Q79" s="59" t="e">
        <f t="shared" ca="1" si="80"/>
        <v>#N/A</v>
      </c>
      <c r="R79" s="58" t="str">
        <f>IF(Worksheet!J74=$S$2,$S$2,IF(Worksheet!J74=$S$3,$S$3,$S$1))</f>
        <v>5502A</v>
      </c>
      <c r="S79" s="60" t="str">
        <f t="shared" ca="1" si="82"/>
        <v>*</v>
      </c>
      <c r="T79" s="55" t="e">
        <f t="shared" si="56"/>
        <v>#N/A</v>
      </c>
      <c r="U79" s="62">
        <f>IF(Worksheet!T74="%",ABS(Worksheet!AA74),ABS(Worksheet!V74))</f>
        <v>0</v>
      </c>
      <c r="V79" s="155">
        <f>IF(Worksheet!T74="%",Worksheet!AB74,Worksheet!T74)</f>
        <v>0</v>
      </c>
      <c r="W79" s="61" t="str">
        <f>IF(Worksheet!T74="%","",IF(Worksheet!AA74&lt;&gt;"",Worksheet!AA74,""))</f>
        <v/>
      </c>
      <c r="X79" s="61" t="str">
        <f>IF(Worksheet!T74="%","",IF(Worksheet!AB74&lt;&gt;"",Worksheet!AB74,""))</f>
        <v/>
      </c>
      <c r="Y79" s="63" t="str">
        <f t="shared" si="57"/>
        <v/>
      </c>
      <c r="Z79" s="63" t="str">
        <f t="shared" si="52"/>
        <v>0</v>
      </c>
      <c r="AA79" s="63" t="str">
        <f t="shared" si="58"/>
        <v>DC</v>
      </c>
      <c r="AB79" s="63" t="str">
        <f t="shared" si="53"/>
        <v>DC0</v>
      </c>
      <c r="AC79" s="63" t="str">
        <f>IF(Worksheet!I74&lt;&gt;"",Worksheet!I74,"")</f>
        <v/>
      </c>
      <c r="AD79" s="63" t="str">
        <f t="shared" si="54"/>
        <v/>
      </c>
      <c r="AE79" s="134" t="str">
        <f t="shared" si="59"/>
        <v>DC0</v>
      </c>
      <c r="AF79" s="135" t="e">
        <f>HLOOKUP(AE79,$AH$10:BA79,COUNTIF($AE$7:AE79,"&lt;&gt;"&amp;""),FALSE)</f>
        <v>#N/A</v>
      </c>
      <c r="AG79" s="71" t="e">
        <f t="shared" si="60"/>
        <v>#N/A</v>
      </c>
      <c r="AH79" s="102" t="e">
        <f ca="1">VLOOKUP($AG79,INDIRECT(CONCATENATE($CS79,"!",VLOOKUP($CS79,$AG$3:AH$8,AH$2,FALSE))),1,TRUE)</f>
        <v>#N/A</v>
      </c>
      <c r="AI79" s="102" t="e">
        <f ca="1">VLOOKUP($AG79,INDIRECT(CONCATENATE($CS79,"!",VLOOKUP($CS79,$AG$3:AI$8,AI$2,FALSE))),1,TRUE)</f>
        <v>#N/A</v>
      </c>
      <c r="AJ79" s="102" t="e">
        <f ca="1">VLOOKUP($AG79,INDIRECT(CONCATENATE($CS79,"!",VLOOKUP($CS79,$AG$3:AJ$8,AJ$2,FALSE))),1,TRUE)</f>
        <v>#N/A</v>
      </c>
      <c r="AK79" s="102" t="e">
        <f ca="1">VLOOKUP($AG79,INDIRECT(CONCATENATE($CS79,"!",VLOOKUP($CS79,$AG$3:AK$8,AK$2,FALSE))),1,TRUE)</f>
        <v>#N/A</v>
      </c>
      <c r="AL79" s="102" t="e">
        <f ca="1">VLOOKUP($AG79,INDIRECT(CONCATENATE($CS79,"!",VLOOKUP($CS79,$AG$3:AL$8,AL$2,FALSE))),1,TRUE)</f>
        <v>#N/A</v>
      </c>
      <c r="AM79" s="102" t="e">
        <f ca="1">VLOOKUP($AG79,INDIRECT(CONCATENATE($CS79,"!",VLOOKUP($CS79,$AG$3:AM$8,AM$2,FALSE))),1,TRUE)</f>
        <v>#N/A</v>
      </c>
      <c r="AN79" s="102" t="e">
        <f ca="1">VLOOKUP($AG79,INDIRECT(CONCATENATE($CS79,"!",VLOOKUP($CS79,$AG$3:AN$8,AN$2,FALSE))),1,TRUE)</f>
        <v>#N/A</v>
      </c>
      <c r="AO79" s="102" t="e">
        <f ca="1">VLOOKUP($AG79,INDIRECT(CONCATENATE($CS79,"!",VLOOKUP($CS79,$AG$3:AO$8,AO$2,FALSE))),1,TRUE)</f>
        <v>#N/A</v>
      </c>
      <c r="AP79" s="102" t="e">
        <f ca="1">VLOOKUP($AG79,INDIRECT(CONCATENATE($CS79,"!",VLOOKUP($CS79,$AG$3:AP$8,AP$2,FALSE))),1,TRUE)</f>
        <v>#N/A</v>
      </c>
      <c r="AQ79" s="102" t="e">
        <f ca="1">VLOOKUP($AG79,INDIRECT(CONCATENATE($CS79,"!",VLOOKUP($CS79,$AG$3:AQ$8,AQ$2,FALSE))),1,TRUE)</f>
        <v>#N/A</v>
      </c>
      <c r="AR79" s="102" t="e">
        <f ca="1">VLOOKUP($AG79,INDIRECT(CONCATENATE($CS79,"!",VLOOKUP($CS79,$AG$3:AR$8,AR$2,FALSE))),1,TRUE)</f>
        <v>#N/A</v>
      </c>
      <c r="AS79" s="102" t="e">
        <f ca="1">VLOOKUP($AG79,INDIRECT(CONCATENATE($CS79,"!",VLOOKUP($CS79,$AG$3:AS$8,AS$2,FALSE))),1,TRUE)</f>
        <v>#N/A</v>
      </c>
      <c r="AT79" s="102" t="e">
        <f ca="1">VLOOKUP($AG79,INDIRECT(CONCATENATE($CS79,"!",VLOOKUP($CS79,$AG$3:AT$8,AT$2,FALSE))),1,TRUE)</f>
        <v>#N/A</v>
      </c>
      <c r="AU79" s="102" t="e">
        <f ca="1">VLOOKUP($AG79,INDIRECT(CONCATENATE($CS79,"!",VLOOKUP($CS79,$AG$3:AU$8,AU$2,FALSE))),1,TRUE)</f>
        <v>#N/A</v>
      </c>
      <c r="AV79" s="102" t="e">
        <f ca="1">VLOOKUP($AG79,INDIRECT(CONCATENATE($CS79,"!",VLOOKUP($CS79,$AG$3:AV$8,AV$2,FALSE))),1,TRUE)</f>
        <v>#N/A</v>
      </c>
      <c r="AW79" s="102" t="e">
        <f ca="1">VLOOKUP($AG79,INDIRECT(CONCATENATE($CS79,"!",VLOOKUP($CS79,$AG$3:AW$8,AW$2,FALSE))),1,TRUE)</f>
        <v>#N/A</v>
      </c>
      <c r="AX79" s="102" t="e">
        <f ca="1">VLOOKUP($AG79,INDIRECT(CONCATENATE($CS79,"!",VLOOKUP($CS79,$AG$3:AX$8,AX$2,FALSE))),1,TRUE)</f>
        <v>#N/A</v>
      </c>
      <c r="AY79" s="102" t="e">
        <f ca="1">VLOOKUP($AG79,INDIRECT(CONCATENATE($CS79,"!",VLOOKUP($CS79,$AG$3:AY$8,AY$2,FALSE))),1,TRUE)</f>
        <v>#N/A</v>
      </c>
      <c r="AZ79" s="102" t="e">
        <f ca="1">VLOOKUP($AG79,INDIRECT(CONCATENATE($CS79,"!",VLOOKUP($CS79,$AG$3:AZ$8,AZ$2,FALSE))),1,TRUE)</f>
        <v>#N/A</v>
      </c>
      <c r="BA79" s="102"/>
      <c r="BB79" s="66">
        <f t="shared" si="76"/>
        <v>1</v>
      </c>
      <c r="BC79" s="59">
        <f t="shared" si="76"/>
        <v>1</v>
      </c>
      <c r="BD79" s="59">
        <f t="shared" si="77"/>
        <v>1</v>
      </c>
      <c r="BE79" s="59">
        <f t="shared" si="77"/>
        <v>1</v>
      </c>
      <c r="BF79" s="59">
        <f t="shared" si="85"/>
        <v>1</v>
      </c>
      <c r="BG79" s="59">
        <f t="shared" si="86"/>
        <v>1</v>
      </c>
      <c r="BH79" s="59">
        <f t="shared" si="87"/>
        <v>1</v>
      </c>
      <c r="BI79" s="59">
        <f t="shared" si="78"/>
        <v>1</v>
      </c>
      <c r="BJ79" s="59">
        <f t="shared" si="78"/>
        <v>1</v>
      </c>
      <c r="BK79" s="59">
        <f t="shared" si="78"/>
        <v>1</v>
      </c>
      <c r="BL79" s="59">
        <f t="shared" si="78"/>
        <v>1</v>
      </c>
      <c r="BM79" s="59">
        <f t="shared" si="78"/>
        <v>1</v>
      </c>
      <c r="BN79" s="59">
        <f t="shared" si="78"/>
        <v>1</v>
      </c>
      <c r="BO79" s="59">
        <f t="shared" si="81"/>
        <v>1</v>
      </c>
      <c r="BP79" s="59">
        <f t="shared" si="81"/>
        <v>1</v>
      </c>
      <c r="BQ79" s="59">
        <f t="shared" si="81"/>
        <v>1</v>
      </c>
      <c r="BR79" s="59">
        <f t="shared" si="81"/>
        <v>1</v>
      </c>
      <c r="BS79" s="59">
        <f t="shared" si="88"/>
        <v>1</v>
      </c>
      <c r="BT79" s="59">
        <f t="shared" si="88"/>
        <v>1</v>
      </c>
      <c r="BV79" s="67" t="e">
        <f>HLOOKUP(AE79,$BB$10:BU79,COUNTIF($AE$7:AE79,"&lt;&gt;"&amp;""),FALSE)</f>
        <v>#N/A</v>
      </c>
      <c r="BW79" s="59">
        <f t="shared" si="89"/>
        <v>1</v>
      </c>
      <c r="BX79" s="67" t="str">
        <f t="shared" si="91"/>
        <v/>
      </c>
      <c r="BY79" s="136" t="str">
        <f ca="1">IF(OR(AE79=$BC$10,AE79=$BE$10,AE79=$BL$10,AE79=$BM$10,AE79=$BN$10),VLOOKUP(BX79,INDIRECT(CONCATENATE(CS79,"!",HLOOKUP(AE79,$CV$10:CZ79,DG79,FALSE))),1,TRUE),"")</f>
        <v/>
      </c>
      <c r="BZ79" s="102" t="e">
        <f t="shared" ca="1" si="61"/>
        <v>#N/A</v>
      </c>
      <c r="CA79" s="102" t="e">
        <f t="shared" ca="1" si="62"/>
        <v>#N/A</v>
      </c>
      <c r="CB79" s="102" t="e">
        <f t="shared" ca="1" si="63"/>
        <v>#N/A</v>
      </c>
      <c r="CC79" s="102" t="e">
        <f t="shared" ca="1" si="64"/>
        <v>#N/A</v>
      </c>
      <c r="CD79" s="102" t="e">
        <f t="shared" ca="1" si="65"/>
        <v>#VALUE!</v>
      </c>
      <c r="CE79" s="68">
        <f>Worksheet!L74</f>
        <v>0</v>
      </c>
      <c r="CF79" s="68">
        <f>Worksheet!M74</f>
        <v>0</v>
      </c>
      <c r="CG79" s="68">
        <f>Worksheet!N74</f>
        <v>0</v>
      </c>
      <c r="CH79" s="68">
        <f>Worksheet!O74</f>
        <v>0</v>
      </c>
      <c r="CI79" s="68">
        <f>Worksheet!P74</f>
        <v>0</v>
      </c>
      <c r="CJ79" s="154" t="e">
        <f t="shared" ca="1" si="66"/>
        <v>#VALUE!</v>
      </c>
      <c r="CK79" s="154" t="e">
        <f t="shared" ca="1" si="67"/>
        <v>#VALUE!</v>
      </c>
      <c r="CL79" s="154" t="e">
        <f t="shared" ca="1" si="68"/>
        <v>#VALUE!</v>
      </c>
      <c r="CM79" s="154" t="e">
        <f t="shared" ca="1" si="69"/>
        <v>#VALUE!</v>
      </c>
      <c r="CN79" s="154" t="e">
        <f t="shared" ca="1" si="70"/>
        <v>#VALUE!</v>
      </c>
      <c r="CO79" s="131" t="e">
        <f t="shared" ca="1" si="71"/>
        <v>#N/A</v>
      </c>
      <c r="CP79" s="103">
        <f>Worksheet!R74</f>
        <v>0</v>
      </c>
      <c r="CQ79" s="58" t="str">
        <f t="shared" si="72"/>
        <v>1</v>
      </c>
      <c r="CR79" s="133" t="e">
        <f t="shared" si="73"/>
        <v>#N/A</v>
      </c>
      <c r="CS79" s="58" t="str">
        <f t="shared" si="90"/>
        <v>Standard1</v>
      </c>
      <c r="CU79" s="112" t="str">
        <f t="shared" ca="1" si="74"/>
        <v>$B$4:$P$1376</v>
      </c>
      <c r="CV79" s="102" t="str">
        <f>VLOOKUP($CS79,$CU$3:CV$8,2,FALSE)</f>
        <v>$I$230:$I$439</v>
      </c>
      <c r="CW79" s="102" t="str">
        <f>VLOOKUP($CS79,$CU$3:CW$8,3,FALSE)</f>
        <v>$I$471:$I$735</v>
      </c>
      <c r="CX79" s="102" t="str">
        <f>VLOOKUP($CS79,$CU$3:CX$8,4,FALSE)</f>
        <v>$I$736:$I$826</v>
      </c>
      <c r="CY79" s="102" t="str">
        <f>VLOOKUP($CS79,$CU$3:CY$8,5,FALSE)</f>
        <v>$I$827:$I$891</v>
      </c>
      <c r="CZ79" s="102" t="str">
        <f>VLOOKUP($CS79,$CU$3:CZ$8,6,FALSE)</f>
        <v>$I$892:$I$960</v>
      </c>
      <c r="DA79" s="102" t="str">
        <f>VLOOKUP($CS79,$CU$3:DA$8,7,FALSE)</f>
        <v>$I$1055:$I$1066</v>
      </c>
      <c r="DB79" s="102" t="str">
        <f>VLOOKUP($CS79,$CU$3:DB$8,8,FALSE)</f>
        <v>$I$1043:$I$1054</v>
      </c>
      <c r="DC79" s="102" t="str">
        <f>VLOOKUP($CS79,$CU$3:DC$8,8,FALSE)</f>
        <v>$I$1043:$I$1054</v>
      </c>
      <c r="DD79" s="102" t="str">
        <f>VLOOKUP($CS79,$CU$3:DD$8,8,FALSE)</f>
        <v>$I$1043:$I$1054</v>
      </c>
      <c r="DE79" s="102" t="str">
        <f>VLOOKUP($CS79,$CU$3:DE$8,8,FALSE)</f>
        <v>$I$1043:$I$1054</v>
      </c>
      <c r="DF79" s="102" t="str">
        <f>VLOOKUP($CS79,$CU$3:DF$8,8,FALSE)</f>
        <v>$I$1043:$I$1054</v>
      </c>
      <c r="DG79" s="58">
        <f>COUNTIF($CV$10:CV79,"&lt;&gt;"&amp;"")</f>
        <v>70</v>
      </c>
      <c r="DI79" s="58" t="str">
        <f t="shared" si="75"/>
        <v/>
      </c>
      <c r="DJ79" s="58" t="e">
        <f t="shared" ca="1" si="55"/>
        <v>#N/A</v>
      </c>
    </row>
    <row r="80" spans="13:114" x14ac:dyDescent="0.25">
      <c r="M80" s="58">
        <f>Worksheet!W75</f>
        <v>0</v>
      </c>
      <c r="N80" s="58">
        <f t="shared" ca="1" si="83"/>
        <v>0</v>
      </c>
      <c r="O80" s="213" t="str">
        <f t="shared" ca="1" si="84"/>
        <v>*</v>
      </c>
      <c r="Q80" s="59" t="e">
        <f t="shared" ca="1" si="80"/>
        <v>#N/A</v>
      </c>
      <c r="R80" s="58" t="str">
        <f>IF(Worksheet!J75=$S$2,$S$2,IF(Worksheet!J75=$S$3,$S$3,$S$1))</f>
        <v>5502A</v>
      </c>
      <c r="S80" s="60" t="str">
        <f t="shared" ca="1" si="82"/>
        <v>*</v>
      </c>
      <c r="T80" s="55" t="e">
        <f t="shared" si="56"/>
        <v>#N/A</v>
      </c>
      <c r="U80" s="62">
        <f>IF(Worksheet!T75="%",ABS(Worksheet!AA75),ABS(Worksheet!V75))</f>
        <v>0</v>
      </c>
      <c r="V80" s="155">
        <f>IF(Worksheet!T75="%",Worksheet!AB75,Worksheet!T75)</f>
        <v>0</v>
      </c>
      <c r="W80" s="61" t="str">
        <f>IF(Worksheet!T75="%","",IF(Worksheet!AA75&lt;&gt;"",Worksheet!AA75,""))</f>
        <v/>
      </c>
      <c r="X80" s="61" t="str">
        <f>IF(Worksheet!T75="%","",IF(Worksheet!AB75&lt;&gt;"",Worksheet!AB75,""))</f>
        <v/>
      </c>
      <c r="Y80" s="63" t="str">
        <f t="shared" si="57"/>
        <v/>
      </c>
      <c r="Z80" s="63" t="str">
        <f t="shared" si="52"/>
        <v>0</v>
      </c>
      <c r="AA80" s="63" t="str">
        <f t="shared" si="58"/>
        <v>DC</v>
      </c>
      <c r="AB80" s="63" t="str">
        <f t="shared" si="53"/>
        <v>DC0</v>
      </c>
      <c r="AC80" s="63" t="str">
        <f>IF(Worksheet!I75&lt;&gt;"",Worksheet!I75,"")</f>
        <v/>
      </c>
      <c r="AD80" s="63" t="str">
        <f t="shared" si="54"/>
        <v/>
      </c>
      <c r="AE80" s="134" t="str">
        <f t="shared" si="59"/>
        <v>DC0</v>
      </c>
      <c r="AF80" s="135" t="e">
        <f>HLOOKUP(AE80,$AH$10:BA80,COUNTIF($AE$7:AE80,"&lt;&gt;"&amp;""),FALSE)</f>
        <v>#N/A</v>
      </c>
      <c r="AG80" s="71" t="e">
        <f t="shared" si="60"/>
        <v>#N/A</v>
      </c>
      <c r="AH80" s="102" t="e">
        <f ca="1">VLOOKUP($AG80,INDIRECT(CONCATENATE($CS80,"!",VLOOKUP($CS80,$AG$3:AH$8,AH$2,FALSE))),1,TRUE)</f>
        <v>#N/A</v>
      </c>
      <c r="AI80" s="102" t="e">
        <f ca="1">VLOOKUP($AG80,INDIRECT(CONCATENATE($CS80,"!",VLOOKUP($CS80,$AG$3:AI$8,AI$2,FALSE))),1,TRUE)</f>
        <v>#N/A</v>
      </c>
      <c r="AJ80" s="102" t="e">
        <f ca="1">VLOOKUP($AG80,INDIRECT(CONCATENATE($CS80,"!",VLOOKUP($CS80,$AG$3:AJ$8,AJ$2,FALSE))),1,TRUE)</f>
        <v>#N/A</v>
      </c>
      <c r="AK80" s="102" t="e">
        <f ca="1">VLOOKUP($AG80,INDIRECT(CONCATENATE($CS80,"!",VLOOKUP($CS80,$AG$3:AK$8,AK$2,FALSE))),1,TRUE)</f>
        <v>#N/A</v>
      </c>
      <c r="AL80" s="102" t="e">
        <f ca="1">VLOOKUP($AG80,INDIRECT(CONCATENATE($CS80,"!",VLOOKUP($CS80,$AG$3:AL$8,AL$2,FALSE))),1,TRUE)</f>
        <v>#N/A</v>
      </c>
      <c r="AM80" s="102" t="e">
        <f ca="1">VLOOKUP($AG80,INDIRECT(CONCATENATE($CS80,"!",VLOOKUP($CS80,$AG$3:AM$8,AM$2,FALSE))),1,TRUE)</f>
        <v>#N/A</v>
      </c>
      <c r="AN80" s="102" t="e">
        <f ca="1">VLOOKUP($AG80,INDIRECT(CONCATENATE($CS80,"!",VLOOKUP($CS80,$AG$3:AN$8,AN$2,FALSE))),1,TRUE)</f>
        <v>#N/A</v>
      </c>
      <c r="AO80" s="102" t="e">
        <f ca="1">VLOOKUP($AG80,INDIRECT(CONCATENATE($CS80,"!",VLOOKUP($CS80,$AG$3:AO$8,AO$2,FALSE))),1,TRUE)</f>
        <v>#N/A</v>
      </c>
      <c r="AP80" s="102" t="e">
        <f ca="1">VLOOKUP($AG80,INDIRECT(CONCATENATE($CS80,"!",VLOOKUP($CS80,$AG$3:AP$8,AP$2,FALSE))),1,TRUE)</f>
        <v>#N/A</v>
      </c>
      <c r="AQ80" s="102" t="e">
        <f ca="1">VLOOKUP($AG80,INDIRECT(CONCATENATE($CS80,"!",VLOOKUP($CS80,$AG$3:AQ$8,AQ$2,FALSE))),1,TRUE)</f>
        <v>#N/A</v>
      </c>
      <c r="AR80" s="102" t="e">
        <f ca="1">VLOOKUP($AG80,INDIRECT(CONCATENATE($CS80,"!",VLOOKUP($CS80,$AG$3:AR$8,AR$2,FALSE))),1,TRUE)</f>
        <v>#N/A</v>
      </c>
      <c r="AS80" s="102" t="e">
        <f ca="1">VLOOKUP($AG80,INDIRECT(CONCATENATE($CS80,"!",VLOOKUP($CS80,$AG$3:AS$8,AS$2,FALSE))),1,TRUE)</f>
        <v>#N/A</v>
      </c>
      <c r="AT80" s="102" t="e">
        <f ca="1">VLOOKUP($AG80,INDIRECT(CONCATENATE($CS80,"!",VLOOKUP($CS80,$AG$3:AT$8,AT$2,FALSE))),1,TRUE)</f>
        <v>#N/A</v>
      </c>
      <c r="AU80" s="102" t="e">
        <f ca="1">VLOOKUP($AG80,INDIRECT(CONCATENATE($CS80,"!",VLOOKUP($CS80,$AG$3:AU$8,AU$2,FALSE))),1,TRUE)</f>
        <v>#N/A</v>
      </c>
      <c r="AV80" s="102" t="e">
        <f ca="1">VLOOKUP($AG80,INDIRECT(CONCATENATE($CS80,"!",VLOOKUP($CS80,$AG$3:AV$8,AV$2,FALSE))),1,TRUE)</f>
        <v>#N/A</v>
      </c>
      <c r="AW80" s="102" t="e">
        <f ca="1">VLOOKUP($AG80,INDIRECT(CONCATENATE($CS80,"!",VLOOKUP($CS80,$AG$3:AW$8,AW$2,FALSE))),1,TRUE)</f>
        <v>#N/A</v>
      </c>
      <c r="AX80" s="102" t="e">
        <f ca="1">VLOOKUP($AG80,INDIRECT(CONCATENATE($CS80,"!",VLOOKUP($CS80,$AG$3:AX$8,AX$2,FALSE))),1,TRUE)</f>
        <v>#N/A</v>
      </c>
      <c r="AY80" s="102" t="e">
        <f ca="1">VLOOKUP($AG80,INDIRECT(CONCATENATE($CS80,"!",VLOOKUP($CS80,$AG$3:AY$8,AY$2,FALSE))),1,TRUE)</f>
        <v>#N/A</v>
      </c>
      <c r="AZ80" s="102" t="e">
        <f ca="1">VLOOKUP($AG80,INDIRECT(CONCATENATE($CS80,"!",VLOOKUP($CS80,$AG$3:AZ$8,AZ$2,FALSE))),1,TRUE)</f>
        <v>#N/A</v>
      </c>
      <c r="BA80" s="102"/>
      <c r="BB80" s="66">
        <f t="shared" si="76"/>
        <v>1</v>
      </c>
      <c r="BC80" s="59">
        <f t="shared" si="76"/>
        <v>1</v>
      </c>
      <c r="BD80" s="59">
        <f t="shared" si="77"/>
        <v>1</v>
      </c>
      <c r="BE80" s="59">
        <f t="shared" si="77"/>
        <v>1</v>
      </c>
      <c r="BF80" s="59">
        <f t="shared" si="85"/>
        <v>1</v>
      </c>
      <c r="BG80" s="59">
        <f t="shared" si="86"/>
        <v>1</v>
      </c>
      <c r="BH80" s="59">
        <f t="shared" si="87"/>
        <v>1</v>
      </c>
      <c r="BI80" s="59">
        <f t="shared" si="78"/>
        <v>1</v>
      </c>
      <c r="BJ80" s="59">
        <f t="shared" si="78"/>
        <v>1</v>
      </c>
      <c r="BK80" s="59">
        <f t="shared" si="78"/>
        <v>1</v>
      </c>
      <c r="BL80" s="59">
        <f t="shared" si="78"/>
        <v>1</v>
      </c>
      <c r="BM80" s="59">
        <f t="shared" si="78"/>
        <v>1</v>
      </c>
      <c r="BN80" s="59">
        <f t="shared" si="78"/>
        <v>1</v>
      </c>
      <c r="BO80" s="59">
        <f t="shared" si="81"/>
        <v>1</v>
      </c>
      <c r="BP80" s="59">
        <f t="shared" si="81"/>
        <v>1</v>
      </c>
      <c r="BQ80" s="59">
        <f t="shared" si="81"/>
        <v>1</v>
      </c>
      <c r="BR80" s="59">
        <f t="shared" si="81"/>
        <v>1</v>
      </c>
      <c r="BS80" s="59">
        <f t="shared" si="88"/>
        <v>1</v>
      </c>
      <c r="BT80" s="59">
        <f t="shared" si="88"/>
        <v>1</v>
      </c>
      <c r="BV80" s="67" t="e">
        <f>HLOOKUP(AE80,$BB$10:BU80,COUNTIF($AE$7:AE80,"&lt;&gt;"&amp;""),FALSE)</f>
        <v>#N/A</v>
      </c>
      <c r="BW80" s="59">
        <f t="shared" si="89"/>
        <v>1</v>
      </c>
      <c r="BX80" s="67" t="str">
        <f t="shared" si="91"/>
        <v/>
      </c>
      <c r="BY80" s="136" t="str">
        <f ca="1">IF(OR(AE80=$BC$10,AE80=$BE$10,AE80=$BL$10,AE80=$BM$10,AE80=$BN$10),VLOOKUP(BX80,INDIRECT(CONCATENATE(CS80,"!",HLOOKUP(AE80,$CV$10:CZ80,DG80,FALSE))),1,TRUE),"")</f>
        <v/>
      </c>
      <c r="BZ80" s="102" t="e">
        <f t="shared" ca="1" si="61"/>
        <v>#N/A</v>
      </c>
      <c r="CA80" s="102" t="e">
        <f t="shared" ca="1" si="62"/>
        <v>#N/A</v>
      </c>
      <c r="CB80" s="102" t="e">
        <f t="shared" ca="1" si="63"/>
        <v>#N/A</v>
      </c>
      <c r="CC80" s="102" t="e">
        <f t="shared" ca="1" si="64"/>
        <v>#N/A</v>
      </c>
      <c r="CD80" s="102" t="e">
        <f t="shared" ca="1" si="65"/>
        <v>#VALUE!</v>
      </c>
      <c r="CE80" s="68">
        <f>Worksheet!L75</f>
        <v>0</v>
      </c>
      <c r="CF80" s="68">
        <f>Worksheet!M75</f>
        <v>0</v>
      </c>
      <c r="CG80" s="68">
        <f>Worksheet!N75</f>
        <v>0</v>
      </c>
      <c r="CH80" s="68">
        <f>Worksheet!O75</f>
        <v>0</v>
      </c>
      <c r="CI80" s="68">
        <f>Worksheet!P75</f>
        <v>0</v>
      </c>
      <c r="CJ80" s="154" t="e">
        <f t="shared" ca="1" si="66"/>
        <v>#VALUE!</v>
      </c>
      <c r="CK80" s="154" t="e">
        <f t="shared" ca="1" si="67"/>
        <v>#VALUE!</v>
      </c>
      <c r="CL80" s="154" t="e">
        <f t="shared" ca="1" si="68"/>
        <v>#VALUE!</v>
      </c>
      <c r="CM80" s="154" t="e">
        <f t="shared" ca="1" si="69"/>
        <v>#VALUE!</v>
      </c>
      <c r="CN80" s="154" t="e">
        <f t="shared" ca="1" si="70"/>
        <v>#VALUE!</v>
      </c>
      <c r="CO80" s="131" t="e">
        <f t="shared" ca="1" si="71"/>
        <v>#N/A</v>
      </c>
      <c r="CP80" s="103">
        <f>Worksheet!R75</f>
        <v>0</v>
      </c>
      <c r="CQ80" s="58" t="str">
        <f t="shared" si="72"/>
        <v>1</v>
      </c>
      <c r="CR80" s="133" t="e">
        <f t="shared" si="73"/>
        <v>#N/A</v>
      </c>
      <c r="CS80" s="58" t="str">
        <f t="shared" si="90"/>
        <v>Standard1</v>
      </c>
      <c r="CU80" s="112" t="str">
        <f t="shared" ca="1" si="74"/>
        <v>$B$4:$P$1376</v>
      </c>
      <c r="CV80" s="102" t="str">
        <f>VLOOKUP($CS80,$CU$3:CV$8,2,FALSE)</f>
        <v>$I$230:$I$439</v>
      </c>
      <c r="CW80" s="102" t="str">
        <f>VLOOKUP($CS80,$CU$3:CW$8,3,FALSE)</f>
        <v>$I$471:$I$735</v>
      </c>
      <c r="CX80" s="102" t="str">
        <f>VLOOKUP($CS80,$CU$3:CX$8,4,FALSE)</f>
        <v>$I$736:$I$826</v>
      </c>
      <c r="CY80" s="102" t="str">
        <f>VLOOKUP($CS80,$CU$3:CY$8,5,FALSE)</f>
        <v>$I$827:$I$891</v>
      </c>
      <c r="CZ80" s="102" t="str">
        <f>VLOOKUP($CS80,$CU$3:CZ$8,6,FALSE)</f>
        <v>$I$892:$I$960</v>
      </c>
      <c r="DA80" s="102" t="str">
        <f>VLOOKUP($CS80,$CU$3:DA$8,7,FALSE)</f>
        <v>$I$1055:$I$1066</v>
      </c>
      <c r="DB80" s="102" t="str">
        <f>VLOOKUP($CS80,$CU$3:DB$8,8,FALSE)</f>
        <v>$I$1043:$I$1054</v>
      </c>
      <c r="DC80" s="102" t="str">
        <f>VLOOKUP($CS80,$CU$3:DC$8,8,FALSE)</f>
        <v>$I$1043:$I$1054</v>
      </c>
      <c r="DD80" s="102" t="str">
        <f>VLOOKUP($CS80,$CU$3:DD$8,8,FALSE)</f>
        <v>$I$1043:$I$1054</v>
      </c>
      <c r="DE80" s="102" t="str">
        <f>VLOOKUP($CS80,$CU$3:DE$8,8,FALSE)</f>
        <v>$I$1043:$I$1054</v>
      </c>
      <c r="DF80" s="102" t="str">
        <f>VLOOKUP($CS80,$CU$3:DF$8,8,FALSE)</f>
        <v>$I$1043:$I$1054</v>
      </c>
      <c r="DG80" s="58">
        <f>COUNTIF($CV$10:CV80,"&lt;&gt;"&amp;"")</f>
        <v>71</v>
      </c>
      <c r="DI80" s="58" t="str">
        <f t="shared" si="75"/>
        <v/>
      </c>
      <c r="DJ80" s="58" t="e">
        <f t="shared" ca="1" si="55"/>
        <v>#N/A</v>
      </c>
    </row>
    <row r="81" spans="13:114" x14ac:dyDescent="0.25">
      <c r="M81" s="58">
        <f>Worksheet!W76</f>
        <v>0</v>
      </c>
      <c r="N81" s="58">
        <f t="shared" ca="1" si="83"/>
        <v>0</v>
      </c>
      <c r="O81" s="213" t="str">
        <f t="shared" ca="1" si="84"/>
        <v>*</v>
      </c>
      <c r="Q81" s="59" t="e">
        <f t="shared" ca="1" si="80"/>
        <v>#N/A</v>
      </c>
      <c r="R81" s="58" t="str">
        <f>IF(Worksheet!J76=$S$2,$S$2,IF(Worksheet!J76=$S$3,$S$3,$S$1))</f>
        <v>5502A</v>
      </c>
      <c r="S81" s="60" t="str">
        <f t="shared" ca="1" si="82"/>
        <v>*</v>
      </c>
      <c r="T81" s="55" t="e">
        <f t="shared" si="56"/>
        <v>#N/A</v>
      </c>
      <c r="U81" s="62">
        <f>IF(Worksheet!T76="%",ABS(Worksheet!AA76),ABS(Worksheet!V76))</f>
        <v>0</v>
      </c>
      <c r="V81" s="155">
        <f>IF(Worksheet!T76="%",Worksheet!AB76,Worksheet!T76)</f>
        <v>0</v>
      </c>
      <c r="W81" s="61" t="str">
        <f>IF(Worksheet!T76="%","",IF(Worksheet!AA76&lt;&gt;"",Worksheet!AA76,""))</f>
        <v/>
      </c>
      <c r="X81" s="61" t="str">
        <f>IF(Worksheet!T76="%","",IF(Worksheet!AB76&lt;&gt;"",Worksheet!AB76,""))</f>
        <v/>
      </c>
      <c r="Y81" s="63" t="str">
        <f t="shared" si="57"/>
        <v/>
      </c>
      <c r="Z81" s="63" t="str">
        <f t="shared" si="52"/>
        <v>0</v>
      </c>
      <c r="AA81" s="63" t="str">
        <f t="shared" si="58"/>
        <v>DC</v>
      </c>
      <c r="AB81" s="63" t="str">
        <f t="shared" si="53"/>
        <v>DC0</v>
      </c>
      <c r="AC81" s="63" t="str">
        <f>IF(Worksheet!I76&lt;&gt;"",Worksheet!I76,"")</f>
        <v/>
      </c>
      <c r="AD81" s="63" t="str">
        <f t="shared" si="54"/>
        <v/>
      </c>
      <c r="AE81" s="134" t="str">
        <f t="shared" si="59"/>
        <v>DC0</v>
      </c>
      <c r="AF81" s="135" t="e">
        <f>HLOOKUP(AE81,$AH$10:BA81,COUNTIF($AE$7:AE81,"&lt;&gt;"&amp;""),FALSE)</f>
        <v>#N/A</v>
      </c>
      <c r="AG81" s="71" t="e">
        <f t="shared" si="60"/>
        <v>#N/A</v>
      </c>
      <c r="AH81" s="102" t="e">
        <f ca="1">VLOOKUP($AG81,INDIRECT(CONCATENATE($CS81,"!",VLOOKUP($CS81,$AG$3:AH$8,AH$2,FALSE))),1,TRUE)</f>
        <v>#N/A</v>
      </c>
      <c r="AI81" s="102" t="e">
        <f ca="1">VLOOKUP($AG81,INDIRECT(CONCATENATE($CS81,"!",VLOOKUP($CS81,$AG$3:AI$8,AI$2,FALSE))),1,TRUE)</f>
        <v>#N/A</v>
      </c>
      <c r="AJ81" s="102" t="e">
        <f ca="1">VLOOKUP($AG81,INDIRECT(CONCATENATE($CS81,"!",VLOOKUP($CS81,$AG$3:AJ$8,AJ$2,FALSE))),1,TRUE)</f>
        <v>#N/A</v>
      </c>
      <c r="AK81" s="102" t="e">
        <f ca="1">VLOOKUP($AG81,INDIRECT(CONCATENATE($CS81,"!",VLOOKUP($CS81,$AG$3:AK$8,AK$2,FALSE))),1,TRUE)</f>
        <v>#N/A</v>
      </c>
      <c r="AL81" s="102" t="e">
        <f ca="1">VLOOKUP($AG81,INDIRECT(CONCATENATE($CS81,"!",VLOOKUP($CS81,$AG$3:AL$8,AL$2,FALSE))),1,TRUE)</f>
        <v>#N/A</v>
      </c>
      <c r="AM81" s="102" t="e">
        <f ca="1">VLOOKUP($AG81,INDIRECT(CONCATENATE($CS81,"!",VLOOKUP($CS81,$AG$3:AM$8,AM$2,FALSE))),1,TRUE)</f>
        <v>#N/A</v>
      </c>
      <c r="AN81" s="102" t="e">
        <f ca="1">VLOOKUP($AG81,INDIRECT(CONCATENATE($CS81,"!",VLOOKUP($CS81,$AG$3:AN$8,AN$2,FALSE))),1,TRUE)</f>
        <v>#N/A</v>
      </c>
      <c r="AO81" s="102" t="e">
        <f ca="1">VLOOKUP($AG81,INDIRECT(CONCATENATE($CS81,"!",VLOOKUP($CS81,$AG$3:AO$8,AO$2,FALSE))),1,TRUE)</f>
        <v>#N/A</v>
      </c>
      <c r="AP81" s="102" t="e">
        <f ca="1">VLOOKUP($AG81,INDIRECT(CONCATENATE($CS81,"!",VLOOKUP($CS81,$AG$3:AP$8,AP$2,FALSE))),1,TRUE)</f>
        <v>#N/A</v>
      </c>
      <c r="AQ81" s="102" t="e">
        <f ca="1">VLOOKUP($AG81,INDIRECT(CONCATENATE($CS81,"!",VLOOKUP($CS81,$AG$3:AQ$8,AQ$2,FALSE))),1,TRUE)</f>
        <v>#N/A</v>
      </c>
      <c r="AR81" s="102" t="e">
        <f ca="1">VLOOKUP($AG81,INDIRECT(CONCATENATE($CS81,"!",VLOOKUP($CS81,$AG$3:AR$8,AR$2,FALSE))),1,TRUE)</f>
        <v>#N/A</v>
      </c>
      <c r="AS81" s="102" t="e">
        <f ca="1">VLOOKUP($AG81,INDIRECT(CONCATENATE($CS81,"!",VLOOKUP($CS81,$AG$3:AS$8,AS$2,FALSE))),1,TRUE)</f>
        <v>#N/A</v>
      </c>
      <c r="AT81" s="102" t="e">
        <f ca="1">VLOOKUP($AG81,INDIRECT(CONCATENATE($CS81,"!",VLOOKUP($CS81,$AG$3:AT$8,AT$2,FALSE))),1,TRUE)</f>
        <v>#N/A</v>
      </c>
      <c r="AU81" s="102" t="e">
        <f ca="1">VLOOKUP($AG81,INDIRECT(CONCATENATE($CS81,"!",VLOOKUP($CS81,$AG$3:AU$8,AU$2,FALSE))),1,TRUE)</f>
        <v>#N/A</v>
      </c>
      <c r="AV81" s="102" t="e">
        <f ca="1">VLOOKUP($AG81,INDIRECT(CONCATENATE($CS81,"!",VLOOKUP($CS81,$AG$3:AV$8,AV$2,FALSE))),1,TRUE)</f>
        <v>#N/A</v>
      </c>
      <c r="AW81" s="102" t="e">
        <f ca="1">VLOOKUP($AG81,INDIRECT(CONCATENATE($CS81,"!",VLOOKUP($CS81,$AG$3:AW$8,AW$2,FALSE))),1,TRUE)</f>
        <v>#N/A</v>
      </c>
      <c r="AX81" s="102" t="e">
        <f ca="1">VLOOKUP($AG81,INDIRECT(CONCATENATE($CS81,"!",VLOOKUP($CS81,$AG$3:AX$8,AX$2,FALSE))),1,TRUE)</f>
        <v>#N/A</v>
      </c>
      <c r="AY81" s="102" t="e">
        <f ca="1">VLOOKUP($AG81,INDIRECT(CONCATENATE($CS81,"!",VLOOKUP($CS81,$AG$3:AY$8,AY$2,FALSE))),1,TRUE)</f>
        <v>#N/A</v>
      </c>
      <c r="AZ81" s="102" t="e">
        <f ca="1">VLOOKUP($AG81,INDIRECT(CONCATENATE($CS81,"!",VLOOKUP($CS81,$AG$3:AZ$8,AZ$2,FALSE))),1,TRUE)</f>
        <v>#N/A</v>
      </c>
      <c r="BA81" s="102"/>
      <c r="BB81" s="66">
        <f t="shared" si="76"/>
        <v>1</v>
      </c>
      <c r="BC81" s="59">
        <f t="shared" si="76"/>
        <v>1</v>
      </c>
      <c r="BD81" s="59">
        <f t="shared" si="77"/>
        <v>1</v>
      </c>
      <c r="BE81" s="59">
        <f t="shared" si="77"/>
        <v>1</v>
      </c>
      <c r="BF81" s="59">
        <f t="shared" si="85"/>
        <v>1</v>
      </c>
      <c r="BG81" s="59">
        <f t="shared" si="86"/>
        <v>1</v>
      </c>
      <c r="BH81" s="59">
        <f t="shared" si="87"/>
        <v>1</v>
      </c>
      <c r="BI81" s="59">
        <f t="shared" si="78"/>
        <v>1</v>
      </c>
      <c r="BJ81" s="59">
        <f t="shared" si="78"/>
        <v>1</v>
      </c>
      <c r="BK81" s="59">
        <f t="shared" si="78"/>
        <v>1</v>
      </c>
      <c r="BL81" s="59">
        <f t="shared" si="78"/>
        <v>1</v>
      </c>
      <c r="BM81" s="59">
        <f t="shared" si="78"/>
        <v>1</v>
      </c>
      <c r="BN81" s="59">
        <f t="shared" si="78"/>
        <v>1</v>
      </c>
      <c r="BO81" s="59">
        <f t="shared" si="81"/>
        <v>1</v>
      </c>
      <c r="BP81" s="59">
        <f t="shared" si="81"/>
        <v>1</v>
      </c>
      <c r="BQ81" s="59">
        <f t="shared" si="81"/>
        <v>1</v>
      </c>
      <c r="BR81" s="59">
        <f t="shared" si="81"/>
        <v>1</v>
      </c>
      <c r="BS81" s="59">
        <f t="shared" si="88"/>
        <v>1</v>
      </c>
      <c r="BT81" s="59">
        <f t="shared" si="88"/>
        <v>1</v>
      </c>
      <c r="BV81" s="67" t="e">
        <f>HLOOKUP(AE81,$BB$10:BU81,COUNTIF($AE$7:AE81,"&lt;&gt;"&amp;""),FALSE)</f>
        <v>#N/A</v>
      </c>
      <c r="BW81" s="59">
        <f t="shared" si="89"/>
        <v>1</v>
      </c>
      <c r="BX81" s="67" t="str">
        <f t="shared" si="91"/>
        <v/>
      </c>
      <c r="BY81" s="136" t="str">
        <f ca="1">IF(OR(AE81=$BC$10,AE81=$BE$10,AE81=$BL$10,AE81=$BM$10,AE81=$BN$10),VLOOKUP(BX81,INDIRECT(CONCATENATE(CS81,"!",HLOOKUP(AE81,$CV$10:CZ81,DG81,FALSE))),1,TRUE),"")</f>
        <v/>
      </c>
      <c r="BZ81" s="102" t="e">
        <f t="shared" ca="1" si="61"/>
        <v>#N/A</v>
      </c>
      <c r="CA81" s="102" t="e">
        <f t="shared" ca="1" si="62"/>
        <v>#N/A</v>
      </c>
      <c r="CB81" s="102" t="e">
        <f t="shared" ca="1" si="63"/>
        <v>#N/A</v>
      </c>
      <c r="CC81" s="102" t="e">
        <f t="shared" ca="1" si="64"/>
        <v>#N/A</v>
      </c>
      <c r="CD81" s="102" t="e">
        <f t="shared" ca="1" si="65"/>
        <v>#VALUE!</v>
      </c>
      <c r="CE81" s="68">
        <f>Worksheet!L76</f>
        <v>0</v>
      </c>
      <c r="CF81" s="68">
        <f>Worksheet!M76</f>
        <v>0</v>
      </c>
      <c r="CG81" s="68">
        <f>Worksheet!N76</f>
        <v>0</v>
      </c>
      <c r="CH81" s="68">
        <f>Worksheet!O76</f>
        <v>0</v>
      </c>
      <c r="CI81" s="68">
        <f>Worksheet!P76</f>
        <v>0</v>
      </c>
      <c r="CJ81" s="154" t="e">
        <f t="shared" ca="1" si="66"/>
        <v>#VALUE!</v>
      </c>
      <c r="CK81" s="154" t="e">
        <f t="shared" ca="1" si="67"/>
        <v>#VALUE!</v>
      </c>
      <c r="CL81" s="154" t="e">
        <f t="shared" ca="1" si="68"/>
        <v>#VALUE!</v>
      </c>
      <c r="CM81" s="154" t="e">
        <f t="shared" ca="1" si="69"/>
        <v>#VALUE!</v>
      </c>
      <c r="CN81" s="154" t="e">
        <f t="shared" ca="1" si="70"/>
        <v>#VALUE!</v>
      </c>
      <c r="CO81" s="131" t="e">
        <f t="shared" ca="1" si="71"/>
        <v>#N/A</v>
      </c>
      <c r="CP81" s="103">
        <f>Worksheet!R76</f>
        <v>0</v>
      </c>
      <c r="CQ81" s="58" t="str">
        <f t="shared" si="72"/>
        <v>1</v>
      </c>
      <c r="CR81" s="133" t="e">
        <f t="shared" si="73"/>
        <v>#N/A</v>
      </c>
      <c r="CS81" s="58" t="str">
        <f t="shared" si="90"/>
        <v>Standard1</v>
      </c>
      <c r="CU81" s="112" t="str">
        <f t="shared" ca="1" si="74"/>
        <v>$B$4:$P$1376</v>
      </c>
      <c r="CV81" s="102" t="str">
        <f>VLOOKUP($CS81,$CU$3:CV$8,2,FALSE)</f>
        <v>$I$230:$I$439</v>
      </c>
      <c r="CW81" s="102" t="str">
        <f>VLOOKUP($CS81,$CU$3:CW$8,3,FALSE)</f>
        <v>$I$471:$I$735</v>
      </c>
      <c r="CX81" s="102" t="str">
        <f>VLOOKUP($CS81,$CU$3:CX$8,4,FALSE)</f>
        <v>$I$736:$I$826</v>
      </c>
      <c r="CY81" s="102" t="str">
        <f>VLOOKUP($CS81,$CU$3:CY$8,5,FALSE)</f>
        <v>$I$827:$I$891</v>
      </c>
      <c r="CZ81" s="102" t="str">
        <f>VLOOKUP($CS81,$CU$3:CZ$8,6,FALSE)</f>
        <v>$I$892:$I$960</v>
      </c>
      <c r="DA81" s="102" t="str">
        <f>VLOOKUP($CS81,$CU$3:DA$8,7,FALSE)</f>
        <v>$I$1055:$I$1066</v>
      </c>
      <c r="DB81" s="102" t="str">
        <f>VLOOKUP($CS81,$CU$3:DB$8,8,FALSE)</f>
        <v>$I$1043:$I$1054</v>
      </c>
      <c r="DC81" s="102" t="str">
        <f>VLOOKUP($CS81,$CU$3:DC$8,8,FALSE)</f>
        <v>$I$1043:$I$1054</v>
      </c>
      <c r="DD81" s="102" t="str">
        <f>VLOOKUP($CS81,$CU$3:DD$8,8,FALSE)</f>
        <v>$I$1043:$I$1054</v>
      </c>
      <c r="DE81" s="102" t="str">
        <f>VLOOKUP($CS81,$CU$3:DE$8,8,FALSE)</f>
        <v>$I$1043:$I$1054</v>
      </c>
      <c r="DF81" s="102" t="str">
        <f>VLOOKUP($CS81,$CU$3:DF$8,8,FALSE)</f>
        <v>$I$1043:$I$1054</v>
      </c>
      <c r="DG81" s="58">
        <f>COUNTIF($CV$10:CV81,"&lt;&gt;"&amp;"")</f>
        <v>72</v>
      </c>
      <c r="DI81" s="58" t="str">
        <f t="shared" si="75"/>
        <v/>
      </c>
      <c r="DJ81" s="58" t="e">
        <f t="shared" ca="1" si="55"/>
        <v>#N/A</v>
      </c>
    </row>
    <row r="82" spans="13:114" x14ac:dyDescent="0.25">
      <c r="M82" s="58">
        <f>Worksheet!W77</f>
        <v>0</v>
      </c>
      <c r="N82" s="58">
        <f t="shared" ca="1" si="83"/>
        <v>0</v>
      </c>
      <c r="O82" s="213" t="str">
        <f t="shared" ca="1" si="84"/>
        <v>*</v>
      </c>
      <c r="Q82" s="59" t="e">
        <f t="shared" ca="1" si="80"/>
        <v>#N/A</v>
      </c>
      <c r="R82" s="58" t="str">
        <f>IF(Worksheet!J77=$S$2,$S$2,IF(Worksheet!J77=$S$3,$S$3,$S$1))</f>
        <v>5502A</v>
      </c>
      <c r="S82" s="60" t="str">
        <f t="shared" ca="1" si="82"/>
        <v>*</v>
      </c>
      <c r="T82" s="55" t="e">
        <f t="shared" si="56"/>
        <v>#N/A</v>
      </c>
      <c r="U82" s="62">
        <f>IF(Worksheet!T77="%",ABS(Worksheet!AA77),ABS(Worksheet!V77))</f>
        <v>0</v>
      </c>
      <c r="V82" s="155">
        <f>IF(Worksheet!T77="%",Worksheet!AB77,Worksheet!T77)</f>
        <v>0</v>
      </c>
      <c r="W82" s="61" t="str">
        <f>IF(Worksheet!T77="%","",IF(Worksheet!AA77&lt;&gt;"",Worksheet!AA77,""))</f>
        <v/>
      </c>
      <c r="X82" s="61" t="str">
        <f>IF(Worksheet!T77="%","",IF(Worksheet!AB77&lt;&gt;"",Worksheet!AB77,""))</f>
        <v/>
      </c>
      <c r="Y82" s="63" t="str">
        <f t="shared" si="57"/>
        <v/>
      </c>
      <c r="Z82" s="63" t="str">
        <f t="shared" si="52"/>
        <v>0</v>
      </c>
      <c r="AA82" s="63" t="str">
        <f t="shared" si="58"/>
        <v>DC</v>
      </c>
      <c r="AB82" s="63" t="str">
        <f t="shared" si="53"/>
        <v>DC0</v>
      </c>
      <c r="AC82" s="63" t="str">
        <f>IF(Worksheet!I77&lt;&gt;"",Worksheet!I77,"")</f>
        <v/>
      </c>
      <c r="AD82" s="63" t="str">
        <f t="shared" si="54"/>
        <v/>
      </c>
      <c r="AE82" s="134" t="str">
        <f t="shared" si="59"/>
        <v>DC0</v>
      </c>
      <c r="AF82" s="135" t="e">
        <f>HLOOKUP(AE82,$AH$10:BA82,COUNTIF($AE$7:AE82,"&lt;&gt;"&amp;""),FALSE)</f>
        <v>#N/A</v>
      </c>
      <c r="AG82" s="71" t="e">
        <f t="shared" si="60"/>
        <v>#N/A</v>
      </c>
      <c r="AH82" s="102" t="e">
        <f ca="1">VLOOKUP($AG82,INDIRECT(CONCATENATE($CS82,"!",VLOOKUP($CS82,$AG$3:AH$8,AH$2,FALSE))),1,TRUE)</f>
        <v>#N/A</v>
      </c>
      <c r="AI82" s="102" t="e">
        <f ca="1">VLOOKUP($AG82,INDIRECT(CONCATENATE($CS82,"!",VLOOKUP($CS82,$AG$3:AI$8,AI$2,FALSE))),1,TRUE)</f>
        <v>#N/A</v>
      </c>
      <c r="AJ82" s="102" t="e">
        <f ca="1">VLOOKUP($AG82,INDIRECT(CONCATENATE($CS82,"!",VLOOKUP($CS82,$AG$3:AJ$8,AJ$2,FALSE))),1,TRUE)</f>
        <v>#N/A</v>
      </c>
      <c r="AK82" s="102" t="e">
        <f ca="1">VLOOKUP($AG82,INDIRECT(CONCATENATE($CS82,"!",VLOOKUP($CS82,$AG$3:AK$8,AK$2,FALSE))),1,TRUE)</f>
        <v>#N/A</v>
      </c>
      <c r="AL82" s="102" t="e">
        <f ca="1">VLOOKUP($AG82,INDIRECT(CONCATENATE($CS82,"!",VLOOKUP($CS82,$AG$3:AL$8,AL$2,FALSE))),1,TRUE)</f>
        <v>#N/A</v>
      </c>
      <c r="AM82" s="102" t="e">
        <f ca="1">VLOOKUP($AG82,INDIRECT(CONCATENATE($CS82,"!",VLOOKUP($CS82,$AG$3:AM$8,AM$2,FALSE))),1,TRUE)</f>
        <v>#N/A</v>
      </c>
      <c r="AN82" s="102" t="e">
        <f ca="1">VLOOKUP($AG82,INDIRECT(CONCATENATE($CS82,"!",VLOOKUP($CS82,$AG$3:AN$8,AN$2,FALSE))),1,TRUE)</f>
        <v>#N/A</v>
      </c>
      <c r="AO82" s="102" t="e">
        <f ca="1">VLOOKUP($AG82,INDIRECT(CONCATENATE($CS82,"!",VLOOKUP($CS82,$AG$3:AO$8,AO$2,FALSE))),1,TRUE)</f>
        <v>#N/A</v>
      </c>
      <c r="AP82" s="102" t="e">
        <f ca="1">VLOOKUP($AG82,INDIRECT(CONCATENATE($CS82,"!",VLOOKUP($CS82,$AG$3:AP$8,AP$2,FALSE))),1,TRUE)</f>
        <v>#N/A</v>
      </c>
      <c r="AQ82" s="102" t="e">
        <f ca="1">VLOOKUP($AG82,INDIRECT(CONCATENATE($CS82,"!",VLOOKUP($CS82,$AG$3:AQ$8,AQ$2,FALSE))),1,TRUE)</f>
        <v>#N/A</v>
      </c>
      <c r="AR82" s="102" t="e">
        <f ca="1">VLOOKUP($AG82,INDIRECT(CONCATENATE($CS82,"!",VLOOKUP($CS82,$AG$3:AR$8,AR$2,FALSE))),1,TRUE)</f>
        <v>#N/A</v>
      </c>
      <c r="AS82" s="102" t="e">
        <f ca="1">VLOOKUP($AG82,INDIRECT(CONCATENATE($CS82,"!",VLOOKUP($CS82,$AG$3:AS$8,AS$2,FALSE))),1,TRUE)</f>
        <v>#N/A</v>
      </c>
      <c r="AT82" s="102" t="e">
        <f ca="1">VLOOKUP($AG82,INDIRECT(CONCATENATE($CS82,"!",VLOOKUP($CS82,$AG$3:AT$8,AT$2,FALSE))),1,TRUE)</f>
        <v>#N/A</v>
      </c>
      <c r="AU82" s="102" t="e">
        <f ca="1">VLOOKUP($AG82,INDIRECT(CONCATENATE($CS82,"!",VLOOKUP($CS82,$AG$3:AU$8,AU$2,FALSE))),1,TRUE)</f>
        <v>#N/A</v>
      </c>
      <c r="AV82" s="102" t="e">
        <f ca="1">VLOOKUP($AG82,INDIRECT(CONCATENATE($CS82,"!",VLOOKUP($CS82,$AG$3:AV$8,AV$2,FALSE))),1,TRUE)</f>
        <v>#N/A</v>
      </c>
      <c r="AW82" s="102" t="e">
        <f ca="1">VLOOKUP($AG82,INDIRECT(CONCATENATE($CS82,"!",VLOOKUP($CS82,$AG$3:AW$8,AW$2,FALSE))),1,TRUE)</f>
        <v>#N/A</v>
      </c>
      <c r="AX82" s="102" t="e">
        <f ca="1">VLOOKUP($AG82,INDIRECT(CONCATENATE($CS82,"!",VLOOKUP($CS82,$AG$3:AX$8,AX$2,FALSE))),1,TRUE)</f>
        <v>#N/A</v>
      </c>
      <c r="AY82" s="102" t="e">
        <f ca="1">VLOOKUP($AG82,INDIRECT(CONCATENATE($CS82,"!",VLOOKUP($CS82,$AG$3:AY$8,AY$2,FALSE))),1,TRUE)</f>
        <v>#N/A</v>
      </c>
      <c r="AZ82" s="102" t="e">
        <f ca="1">VLOOKUP($AG82,INDIRECT(CONCATENATE($CS82,"!",VLOOKUP($CS82,$AG$3:AZ$8,AZ$2,FALSE))),1,TRUE)</f>
        <v>#N/A</v>
      </c>
      <c r="BA82" s="102"/>
      <c r="BB82" s="66">
        <f t="shared" si="76"/>
        <v>1</v>
      </c>
      <c r="BC82" s="59">
        <f t="shared" si="76"/>
        <v>1</v>
      </c>
      <c r="BD82" s="59">
        <f t="shared" si="77"/>
        <v>1</v>
      </c>
      <c r="BE82" s="59">
        <f t="shared" si="77"/>
        <v>1</v>
      </c>
      <c r="BF82" s="59">
        <f t="shared" si="85"/>
        <v>1</v>
      </c>
      <c r="BG82" s="59">
        <f t="shared" si="86"/>
        <v>1</v>
      </c>
      <c r="BH82" s="59">
        <f t="shared" si="87"/>
        <v>1</v>
      </c>
      <c r="BI82" s="59">
        <f t="shared" si="78"/>
        <v>1</v>
      </c>
      <c r="BJ82" s="59">
        <f t="shared" si="78"/>
        <v>1</v>
      </c>
      <c r="BK82" s="59">
        <f t="shared" si="78"/>
        <v>1</v>
      </c>
      <c r="BL82" s="59">
        <f t="shared" si="78"/>
        <v>1</v>
      </c>
      <c r="BM82" s="59">
        <f t="shared" si="78"/>
        <v>1</v>
      </c>
      <c r="BN82" s="59">
        <f t="shared" si="78"/>
        <v>1</v>
      </c>
      <c r="BO82" s="59">
        <f t="shared" si="81"/>
        <v>1</v>
      </c>
      <c r="BP82" s="59">
        <f t="shared" si="81"/>
        <v>1</v>
      </c>
      <c r="BQ82" s="59">
        <f t="shared" si="81"/>
        <v>1</v>
      </c>
      <c r="BR82" s="59">
        <f t="shared" si="81"/>
        <v>1</v>
      </c>
      <c r="BS82" s="59">
        <f t="shared" si="88"/>
        <v>1</v>
      </c>
      <c r="BT82" s="59">
        <f t="shared" si="88"/>
        <v>1</v>
      </c>
      <c r="BV82" s="67" t="e">
        <f>HLOOKUP(AE82,$BB$10:BU82,COUNTIF($AE$7:AE82,"&lt;&gt;"&amp;""),FALSE)</f>
        <v>#N/A</v>
      </c>
      <c r="BW82" s="59">
        <f t="shared" si="89"/>
        <v>1</v>
      </c>
      <c r="BX82" s="67" t="str">
        <f t="shared" si="91"/>
        <v/>
      </c>
      <c r="BY82" s="136" t="str">
        <f ca="1">IF(OR(AE82=$BC$10,AE82=$BE$10,AE82=$BL$10,AE82=$BM$10,AE82=$BN$10),VLOOKUP(BX82,INDIRECT(CONCATENATE(CS82,"!",HLOOKUP(AE82,$CV$10:CZ82,DG82,FALSE))),1,TRUE),"")</f>
        <v/>
      </c>
      <c r="BZ82" s="102" t="e">
        <f t="shared" ca="1" si="61"/>
        <v>#N/A</v>
      </c>
      <c r="CA82" s="102" t="e">
        <f t="shared" ca="1" si="62"/>
        <v>#N/A</v>
      </c>
      <c r="CB82" s="102" t="e">
        <f t="shared" ca="1" si="63"/>
        <v>#N/A</v>
      </c>
      <c r="CC82" s="102" t="e">
        <f t="shared" ca="1" si="64"/>
        <v>#N/A</v>
      </c>
      <c r="CD82" s="102" t="e">
        <f t="shared" ca="1" si="65"/>
        <v>#VALUE!</v>
      </c>
      <c r="CE82" s="68">
        <f>Worksheet!L77</f>
        <v>0</v>
      </c>
      <c r="CF82" s="68">
        <f>Worksheet!M77</f>
        <v>0</v>
      </c>
      <c r="CG82" s="68">
        <f>Worksheet!N77</f>
        <v>0</v>
      </c>
      <c r="CH82" s="68">
        <f>Worksheet!O77</f>
        <v>0</v>
      </c>
      <c r="CI82" s="68">
        <f>Worksheet!P77</f>
        <v>0</v>
      </c>
      <c r="CJ82" s="154" t="e">
        <f t="shared" ca="1" si="66"/>
        <v>#VALUE!</v>
      </c>
      <c r="CK82" s="154" t="e">
        <f t="shared" ca="1" si="67"/>
        <v>#VALUE!</v>
      </c>
      <c r="CL82" s="154" t="e">
        <f t="shared" ca="1" si="68"/>
        <v>#VALUE!</v>
      </c>
      <c r="CM82" s="154" t="e">
        <f t="shared" ca="1" si="69"/>
        <v>#VALUE!</v>
      </c>
      <c r="CN82" s="154" t="e">
        <f t="shared" ca="1" si="70"/>
        <v>#VALUE!</v>
      </c>
      <c r="CO82" s="131" t="e">
        <f t="shared" ca="1" si="71"/>
        <v>#N/A</v>
      </c>
      <c r="CP82" s="103">
        <f>Worksheet!R77</f>
        <v>0</v>
      </c>
      <c r="CQ82" s="58" t="str">
        <f t="shared" si="72"/>
        <v>1</v>
      </c>
      <c r="CR82" s="133" t="e">
        <f t="shared" si="73"/>
        <v>#N/A</v>
      </c>
      <c r="CS82" s="58" t="str">
        <f t="shared" si="90"/>
        <v>Standard1</v>
      </c>
      <c r="CU82" s="112" t="str">
        <f t="shared" ca="1" si="74"/>
        <v>$B$4:$P$1376</v>
      </c>
      <c r="CV82" s="102" t="str">
        <f>VLOOKUP($CS82,$CU$3:CV$8,2,FALSE)</f>
        <v>$I$230:$I$439</v>
      </c>
      <c r="CW82" s="102" t="str">
        <f>VLOOKUP($CS82,$CU$3:CW$8,3,FALSE)</f>
        <v>$I$471:$I$735</v>
      </c>
      <c r="CX82" s="102" t="str">
        <f>VLOOKUP($CS82,$CU$3:CX$8,4,FALSE)</f>
        <v>$I$736:$I$826</v>
      </c>
      <c r="CY82" s="102" t="str">
        <f>VLOOKUP($CS82,$CU$3:CY$8,5,FALSE)</f>
        <v>$I$827:$I$891</v>
      </c>
      <c r="CZ82" s="102" t="str">
        <f>VLOOKUP($CS82,$CU$3:CZ$8,6,FALSE)</f>
        <v>$I$892:$I$960</v>
      </c>
      <c r="DA82" s="102" t="str">
        <f>VLOOKUP($CS82,$CU$3:DA$8,7,FALSE)</f>
        <v>$I$1055:$I$1066</v>
      </c>
      <c r="DB82" s="102" t="str">
        <f>VLOOKUP($CS82,$CU$3:DB$8,8,FALSE)</f>
        <v>$I$1043:$I$1054</v>
      </c>
      <c r="DC82" s="102" t="str">
        <f>VLOOKUP($CS82,$CU$3:DC$8,8,FALSE)</f>
        <v>$I$1043:$I$1054</v>
      </c>
      <c r="DD82" s="102" t="str">
        <f>VLOOKUP($CS82,$CU$3:DD$8,8,FALSE)</f>
        <v>$I$1043:$I$1054</v>
      </c>
      <c r="DE82" s="102" t="str">
        <f>VLOOKUP($CS82,$CU$3:DE$8,8,FALSE)</f>
        <v>$I$1043:$I$1054</v>
      </c>
      <c r="DF82" s="102" t="str">
        <f>VLOOKUP($CS82,$CU$3:DF$8,8,FALSE)</f>
        <v>$I$1043:$I$1054</v>
      </c>
      <c r="DG82" s="58">
        <f>COUNTIF($CV$10:CV82,"&lt;&gt;"&amp;"")</f>
        <v>73</v>
      </c>
      <c r="DI82" s="58" t="str">
        <f t="shared" si="75"/>
        <v/>
      </c>
      <c r="DJ82" s="58" t="e">
        <f t="shared" ca="1" si="55"/>
        <v>#N/A</v>
      </c>
    </row>
    <row r="83" spans="13:114" x14ac:dyDescent="0.25">
      <c r="M83" s="58">
        <f>Worksheet!W78</f>
        <v>0</v>
      </c>
      <c r="N83" s="58">
        <f t="shared" ca="1" si="83"/>
        <v>0</v>
      </c>
      <c r="O83" s="213" t="str">
        <f t="shared" ca="1" si="84"/>
        <v>*</v>
      </c>
      <c r="Q83" s="59" t="e">
        <f t="shared" ca="1" si="80"/>
        <v>#N/A</v>
      </c>
      <c r="R83" s="58" t="str">
        <f>IF(Worksheet!J78=$S$2,$S$2,IF(Worksheet!J78=$S$3,$S$3,$S$1))</f>
        <v>5502A</v>
      </c>
      <c r="S83" s="60" t="str">
        <f t="shared" ca="1" si="82"/>
        <v>*</v>
      </c>
      <c r="T83" s="55" t="e">
        <f t="shared" si="56"/>
        <v>#N/A</v>
      </c>
      <c r="U83" s="62">
        <f>IF(Worksheet!T78="%",ABS(Worksheet!AA78),ABS(Worksheet!V78))</f>
        <v>0</v>
      </c>
      <c r="V83" s="155">
        <f>IF(Worksheet!T78="%",Worksheet!AB78,Worksheet!T78)</f>
        <v>0</v>
      </c>
      <c r="W83" s="61" t="str">
        <f>IF(Worksheet!T78="%","",IF(Worksheet!AA78&lt;&gt;"",Worksheet!AA78,""))</f>
        <v/>
      </c>
      <c r="X83" s="61" t="str">
        <f>IF(Worksheet!T78="%","",IF(Worksheet!AB78&lt;&gt;"",Worksheet!AB78,""))</f>
        <v/>
      </c>
      <c r="Y83" s="63" t="str">
        <f t="shared" si="57"/>
        <v/>
      </c>
      <c r="Z83" s="63" t="str">
        <f t="shared" si="52"/>
        <v>0</v>
      </c>
      <c r="AA83" s="63" t="str">
        <f t="shared" si="58"/>
        <v>DC</v>
      </c>
      <c r="AB83" s="63" t="str">
        <f t="shared" si="53"/>
        <v>DC0</v>
      </c>
      <c r="AC83" s="63" t="str">
        <f>IF(Worksheet!I78&lt;&gt;"",Worksheet!I78,"")</f>
        <v/>
      </c>
      <c r="AD83" s="63" t="str">
        <f t="shared" si="54"/>
        <v/>
      </c>
      <c r="AE83" s="134" t="str">
        <f t="shared" si="59"/>
        <v>DC0</v>
      </c>
      <c r="AF83" s="135" t="e">
        <f>HLOOKUP(AE83,$AH$10:BA83,COUNTIF($AE$7:AE83,"&lt;&gt;"&amp;""),FALSE)</f>
        <v>#N/A</v>
      </c>
      <c r="AG83" s="71" t="e">
        <f t="shared" si="60"/>
        <v>#N/A</v>
      </c>
      <c r="AH83" s="102" t="e">
        <f ca="1">VLOOKUP($AG83,INDIRECT(CONCATENATE($CS83,"!",VLOOKUP($CS83,$AG$3:AH$8,AH$2,FALSE))),1,TRUE)</f>
        <v>#N/A</v>
      </c>
      <c r="AI83" s="102" t="e">
        <f ca="1">VLOOKUP($AG83,INDIRECT(CONCATENATE($CS83,"!",VLOOKUP($CS83,$AG$3:AI$8,AI$2,FALSE))),1,TRUE)</f>
        <v>#N/A</v>
      </c>
      <c r="AJ83" s="102" t="e">
        <f ca="1">VLOOKUP($AG83,INDIRECT(CONCATENATE($CS83,"!",VLOOKUP($CS83,$AG$3:AJ$8,AJ$2,FALSE))),1,TRUE)</f>
        <v>#N/A</v>
      </c>
      <c r="AK83" s="102" t="e">
        <f ca="1">VLOOKUP($AG83,INDIRECT(CONCATENATE($CS83,"!",VLOOKUP($CS83,$AG$3:AK$8,AK$2,FALSE))),1,TRUE)</f>
        <v>#N/A</v>
      </c>
      <c r="AL83" s="102" t="e">
        <f ca="1">VLOOKUP($AG83,INDIRECT(CONCATENATE($CS83,"!",VLOOKUP($CS83,$AG$3:AL$8,AL$2,FALSE))),1,TRUE)</f>
        <v>#N/A</v>
      </c>
      <c r="AM83" s="102" t="e">
        <f ca="1">VLOOKUP($AG83,INDIRECT(CONCATENATE($CS83,"!",VLOOKUP($CS83,$AG$3:AM$8,AM$2,FALSE))),1,TRUE)</f>
        <v>#N/A</v>
      </c>
      <c r="AN83" s="102" t="e">
        <f ca="1">VLOOKUP($AG83,INDIRECT(CONCATENATE($CS83,"!",VLOOKUP($CS83,$AG$3:AN$8,AN$2,FALSE))),1,TRUE)</f>
        <v>#N/A</v>
      </c>
      <c r="AO83" s="102" t="e">
        <f ca="1">VLOOKUP($AG83,INDIRECT(CONCATENATE($CS83,"!",VLOOKUP($CS83,$AG$3:AO$8,AO$2,FALSE))),1,TRUE)</f>
        <v>#N/A</v>
      </c>
      <c r="AP83" s="102" t="e">
        <f ca="1">VLOOKUP($AG83,INDIRECT(CONCATENATE($CS83,"!",VLOOKUP($CS83,$AG$3:AP$8,AP$2,FALSE))),1,TRUE)</f>
        <v>#N/A</v>
      </c>
      <c r="AQ83" s="102" t="e">
        <f ca="1">VLOOKUP($AG83,INDIRECT(CONCATENATE($CS83,"!",VLOOKUP($CS83,$AG$3:AQ$8,AQ$2,FALSE))),1,TRUE)</f>
        <v>#N/A</v>
      </c>
      <c r="AR83" s="102" t="e">
        <f ca="1">VLOOKUP($AG83,INDIRECT(CONCATENATE($CS83,"!",VLOOKUP($CS83,$AG$3:AR$8,AR$2,FALSE))),1,TRUE)</f>
        <v>#N/A</v>
      </c>
      <c r="AS83" s="102" t="e">
        <f ca="1">VLOOKUP($AG83,INDIRECT(CONCATENATE($CS83,"!",VLOOKUP($CS83,$AG$3:AS$8,AS$2,FALSE))),1,TRUE)</f>
        <v>#N/A</v>
      </c>
      <c r="AT83" s="102" t="e">
        <f ca="1">VLOOKUP($AG83,INDIRECT(CONCATENATE($CS83,"!",VLOOKUP($CS83,$AG$3:AT$8,AT$2,FALSE))),1,TRUE)</f>
        <v>#N/A</v>
      </c>
      <c r="AU83" s="102" t="e">
        <f ca="1">VLOOKUP($AG83,INDIRECT(CONCATENATE($CS83,"!",VLOOKUP($CS83,$AG$3:AU$8,AU$2,FALSE))),1,TRUE)</f>
        <v>#N/A</v>
      </c>
      <c r="AV83" s="102" t="e">
        <f ca="1">VLOOKUP($AG83,INDIRECT(CONCATENATE($CS83,"!",VLOOKUP($CS83,$AG$3:AV$8,AV$2,FALSE))),1,TRUE)</f>
        <v>#N/A</v>
      </c>
      <c r="AW83" s="102" t="e">
        <f ca="1">VLOOKUP($AG83,INDIRECT(CONCATENATE($CS83,"!",VLOOKUP($CS83,$AG$3:AW$8,AW$2,FALSE))),1,TRUE)</f>
        <v>#N/A</v>
      </c>
      <c r="AX83" s="102" t="e">
        <f ca="1">VLOOKUP($AG83,INDIRECT(CONCATENATE($CS83,"!",VLOOKUP($CS83,$AG$3:AX$8,AX$2,FALSE))),1,TRUE)</f>
        <v>#N/A</v>
      </c>
      <c r="AY83" s="102" t="e">
        <f ca="1">VLOOKUP($AG83,INDIRECT(CONCATENATE($CS83,"!",VLOOKUP($CS83,$AG$3:AY$8,AY$2,FALSE))),1,TRUE)</f>
        <v>#N/A</v>
      </c>
      <c r="AZ83" s="102" t="e">
        <f ca="1">VLOOKUP($AG83,INDIRECT(CONCATENATE($CS83,"!",VLOOKUP($CS83,$AG$3:AZ$8,AZ$2,FALSE))),1,TRUE)</f>
        <v>#N/A</v>
      </c>
      <c r="BA83" s="102"/>
      <c r="BB83" s="66">
        <f t="shared" si="76"/>
        <v>1</v>
      </c>
      <c r="BC83" s="59">
        <f t="shared" si="76"/>
        <v>1</v>
      </c>
      <c r="BD83" s="59">
        <f t="shared" si="77"/>
        <v>1</v>
      </c>
      <c r="BE83" s="59">
        <f t="shared" si="77"/>
        <v>1</v>
      </c>
      <c r="BF83" s="59">
        <f t="shared" si="85"/>
        <v>1</v>
      </c>
      <c r="BG83" s="59">
        <f t="shared" si="86"/>
        <v>1</v>
      </c>
      <c r="BH83" s="59">
        <f t="shared" si="87"/>
        <v>1</v>
      </c>
      <c r="BI83" s="59">
        <f t="shared" si="78"/>
        <v>1</v>
      </c>
      <c r="BJ83" s="59">
        <f t="shared" si="78"/>
        <v>1</v>
      </c>
      <c r="BK83" s="59">
        <f t="shared" si="78"/>
        <v>1</v>
      </c>
      <c r="BL83" s="59">
        <f t="shared" si="78"/>
        <v>1</v>
      </c>
      <c r="BM83" s="59">
        <f t="shared" si="78"/>
        <v>1</v>
      </c>
      <c r="BN83" s="59">
        <f t="shared" si="78"/>
        <v>1</v>
      </c>
      <c r="BO83" s="59">
        <f t="shared" ref="BO83:BR92" si="92">IF($V83="mA",0.001,IF($V83="µA",0.000001,IF($V83="kA",1000,1)))</f>
        <v>1</v>
      </c>
      <c r="BP83" s="59">
        <f t="shared" si="92"/>
        <v>1</v>
      </c>
      <c r="BQ83" s="59">
        <f t="shared" si="92"/>
        <v>1</v>
      </c>
      <c r="BR83" s="59">
        <f t="shared" si="92"/>
        <v>1</v>
      </c>
      <c r="BS83" s="59">
        <f t="shared" si="88"/>
        <v>1</v>
      </c>
      <c r="BT83" s="59">
        <f t="shared" si="88"/>
        <v>1</v>
      </c>
      <c r="BV83" s="67" t="e">
        <f>HLOOKUP(AE83,$BB$10:BU83,COUNTIF($AE$7:AE83,"&lt;&gt;"&amp;""),FALSE)</f>
        <v>#N/A</v>
      </c>
      <c r="BW83" s="59">
        <f t="shared" si="89"/>
        <v>1</v>
      </c>
      <c r="BX83" s="67" t="str">
        <f t="shared" si="91"/>
        <v/>
      </c>
      <c r="BY83" s="136" t="str">
        <f ca="1">IF(OR(AE83=$BC$10,AE83=$BE$10,AE83=$BL$10,AE83=$BM$10,AE83=$BN$10),VLOOKUP(BX83,INDIRECT(CONCATENATE(CS83,"!",HLOOKUP(AE83,$CV$10:CZ83,DG83,FALSE))),1,TRUE),"")</f>
        <v/>
      </c>
      <c r="BZ83" s="102" t="e">
        <f t="shared" ca="1" si="61"/>
        <v>#N/A</v>
      </c>
      <c r="CA83" s="102" t="e">
        <f t="shared" ca="1" si="62"/>
        <v>#N/A</v>
      </c>
      <c r="CB83" s="102" t="e">
        <f t="shared" ca="1" si="63"/>
        <v>#N/A</v>
      </c>
      <c r="CC83" s="102" t="e">
        <f t="shared" ca="1" si="64"/>
        <v>#N/A</v>
      </c>
      <c r="CD83" s="102" t="e">
        <f t="shared" ca="1" si="65"/>
        <v>#VALUE!</v>
      </c>
      <c r="CE83" s="68">
        <f>Worksheet!L78</f>
        <v>0</v>
      </c>
      <c r="CF83" s="68">
        <f>Worksheet!M78</f>
        <v>0</v>
      </c>
      <c r="CG83" s="68">
        <f>Worksheet!N78</f>
        <v>0</v>
      </c>
      <c r="CH83" s="68">
        <f>Worksheet!O78</f>
        <v>0</v>
      </c>
      <c r="CI83" s="68">
        <f>Worksheet!P78</f>
        <v>0</v>
      </c>
      <c r="CJ83" s="154" t="e">
        <f t="shared" ca="1" si="66"/>
        <v>#VALUE!</v>
      </c>
      <c r="CK83" s="154" t="e">
        <f t="shared" ca="1" si="67"/>
        <v>#VALUE!</v>
      </c>
      <c r="CL83" s="154" t="e">
        <f t="shared" ca="1" si="68"/>
        <v>#VALUE!</v>
      </c>
      <c r="CM83" s="154" t="e">
        <f t="shared" ca="1" si="69"/>
        <v>#VALUE!</v>
      </c>
      <c r="CN83" s="154" t="e">
        <f t="shared" ca="1" si="70"/>
        <v>#VALUE!</v>
      </c>
      <c r="CO83" s="131" t="e">
        <f t="shared" ca="1" si="71"/>
        <v>#N/A</v>
      </c>
      <c r="CP83" s="103">
        <f>Worksheet!R78</f>
        <v>0</v>
      </c>
      <c r="CQ83" s="58" t="str">
        <f t="shared" si="72"/>
        <v>1</v>
      </c>
      <c r="CR83" s="133" t="e">
        <f t="shared" si="73"/>
        <v>#N/A</v>
      </c>
      <c r="CS83" s="58" t="str">
        <f t="shared" si="90"/>
        <v>Standard1</v>
      </c>
      <c r="CU83" s="112" t="str">
        <f t="shared" ca="1" si="74"/>
        <v>$B$4:$P$1376</v>
      </c>
      <c r="CV83" s="102" t="str">
        <f>VLOOKUP($CS83,$CU$3:CV$8,2,FALSE)</f>
        <v>$I$230:$I$439</v>
      </c>
      <c r="CW83" s="102" t="str">
        <f>VLOOKUP($CS83,$CU$3:CW$8,3,FALSE)</f>
        <v>$I$471:$I$735</v>
      </c>
      <c r="CX83" s="102" t="str">
        <f>VLOOKUP($CS83,$CU$3:CX$8,4,FALSE)</f>
        <v>$I$736:$I$826</v>
      </c>
      <c r="CY83" s="102" t="str">
        <f>VLOOKUP($CS83,$CU$3:CY$8,5,FALSE)</f>
        <v>$I$827:$I$891</v>
      </c>
      <c r="CZ83" s="102" t="str">
        <f>VLOOKUP($CS83,$CU$3:CZ$8,6,FALSE)</f>
        <v>$I$892:$I$960</v>
      </c>
      <c r="DA83" s="102" t="str">
        <f>VLOOKUP($CS83,$CU$3:DA$8,7,FALSE)</f>
        <v>$I$1055:$I$1066</v>
      </c>
      <c r="DB83" s="102" t="str">
        <f>VLOOKUP($CS83,$CU$3:DB$8,8,FALSE)</f>
        <v>$I$1043:$I$1054</v>
      </c>
      <c r="DC83" s="102" t="str">
        <f>VLOOKUP($CS83,$CU$3:DC$8,8,FALSE)</f>
        <v>$I$1043:$I$1054</v>
      </c>
      <c r="DD83" s="102" t="str">
        <f>VLOOKUP($CS83,$CU$3:DD$8,8,FALSE)</f>
        <v>$I$1043:$I$1054</v>
      </c>
      <c r="DE83" s="102" t="str">
        <f>VLOOKUP($CS83,$CU$3:DE$8,8,FALSE)</f>
        <v>$I$1043:$I$1054</v>
      </c>
      <c r="DF83" s="102" t="str">
        <f>VLOOKUP($CS83,$CU$3:DF$8,8,FALSE)</f>
        <v>$I$1043:$I$1054</v>
      </c>
      <c r="DG83" s="58">
        <f>COUNTIF($CV$10:CV83,"&lt;&gt;"&amp;"")</f>
        <v>74</v>
      </c>
      <c r="DI83" s="58" t="str">
        <f t="shared" si="75"/>
        <v/>
      </c>
      <c r="DJ83" s="58" t="e">
        <f t="shared" ca="1" si="55"/>
        <v>#N/A</v>
      </c>
    </row>
    <row r="84" spans="13:114" x14ac:dyDescent="0.25">
      <c r="M84" s="58">
        <f>Worksheet!W79</f>
        <v>0</v>
      </c>
      <c r="N84" s="58">
        <f t="shared" ca="1" si="83"/>
        <v>0</v>
      </c>
      <c r="O84" s="213" t="str">
        <f t="shared" ca="1" si="84"/>
        <v>*</v>
      </c>
      <c r="Q84" s="59" t="e">
        <f t="shared" ca="1" si="80"/>
        <v>#N/A</v>
      </c>
      <c r="R84" s="58" t="str">
        <f>IF(Worksheet!J79=$S$2,$S$2,IF(Worksheet!J79=$S$3,$S$3,$S$1))</f>
        <v>5502A</v>
      </c>
      <c r="S84" s="60" t="str">
        <f t="shared" ca="1" si="82"/>
        <v>*</v>
      </c>
      <c r="T84" s="55" t="e">
        <f t="shared" si="56"/>
        <v>#N/A</v>
      </c>
      <c r="U84" s="62">
        <f>IF(Worksheet!T79="%",ABS(Worksheet!AA79),ABS(Worksheet!V79))</f>
        <v>0</v>
      </c>
      <c r="V84" s="155">
        <f>IF(Worksheet!T79="%",Worksheet!AB79,Worksheet!T79)</f>
        <v>0</v>
      </c>
      <c r="W84" s="61" t="str">
        <f>IF(Worksheet!T79="%","",IF(Worksheet!AA79&lt;&gt;"",Worksheet!AA79,""))</f>
        <v/>
      </c>
      <c r="X84" s="61" t="str">
        <f>IF(Worksheet!T79="%","",IF(Worksheet!AB79&lt;&gt;"",Worksheet!AB79,""))</f>
        <v/>
      </c>
      <c r="Y84" s="63" t="str">
        <f t="shared" si="57"/>
        <v/>
      </c>
      <c r="Z84" s="63" t="str">
        <f t="shared" si="52"/>
        <v>0</v>
      </c>
      <c r="AA84" s="63" t="str">
        <f t="shared" si="58"/>
        <v>DC</v>
      </c>
      <c r="AB84" s="63" t="str">
        <f t="shared" si="53"/>
        <v>DC0</v>
      </c>
      <c r="AC84" s="63" t="str">
        <f>IF(Worksheet!I79&lt;&gt;"",Worksheet!I79,"")</f>
        <v/>
      </c>
      <c r="AD84" s="63" t="str">
        <f t="shared" si="54"/>
        <v/>
      </c>
      <c r="AE84" s="134" t="str">
        <f t="shared" si="59"/>
        <v>DC0</v>
      </c>
      <c r="AF84" s="135" t="e">
        <f>HLOOKUP(AE84,$AH$10:BA84,COUNTIF($AE$7:AE84,"&lt;&gt;"&amp;""),FALSE)</f>
        <v>#N/A</v>
      </c>
      <c r="AG84" s="71" t="e">
        <f t="shared" si="60"/>
        <v>#N/A</v>
      </c>
      <c r="AH84" s="102" t="e">
        <f ca="1">VLOOKUP($AG84,INDIRECT(CONCATENATE($CS84,"!",VLOOKUP($CS84,$AG$3:AH$8,AH$2,FALSE))),1,TRUE)</f>
        <v>#N/A</v>
      </c>
      <c r="AI84" s="102" t="e">
        <f ca="1">VLOOKUP($AG84,INDIRECT(CONCATENATE($CS84,"!",VLOOKUP($CS84,$AG$3:AI$8,AI$2,FALSE))),1,TRUE)</f>
        <v>#N/A</v>
      </c>
      <c r="AJ84" s="102" t="e">
        <f ca="1">VLOOKUP($AG84,INDIRECT(CONCATENATE($CS84,"!",VLOOKUP($CS84,$AG$3:AJ$8,AJ$2,FALSE))),1,TRUE)</f>
        <v>#N/A</v>
      </c>
      <c r="AK84" s="102" t="e">
        <f ca="1">VLOOKUP($AG84,INDIRECT(CONCATENATE($CS84,"!",VLOOKUP($CS84,$AG$3:AK$8,AK$2,FALSE))),1,TRUE)</f>
        <v>#N/A</v>
      </c>
      <c r="AL84" s="102" t="e">
        <f ca="1">VLOOKUP($AG84,INDIRECT(CONCATENATE($CS84,"!",VLOOKUP($CS84,$AG$3:AL$8,AL$2,FALSE))),1,TRUE)</f>
        <v>#N/A</v>
      </c>
      <c r="AM84" s="102" t="e">
        <f ca="1">VLOOKUP($AG84,INDIRECT(CONCATENATE($CS84,"!",VLOOKUP($CS84,$AG$3:AM$8,AM$2,FALSE))),1,TRUE)</f>
        <v>#N/A</v>
      </c>
      <c r="AN84" s="102" t="e">
        <f ca="1">VLOOKUP($AG84,INDIRECT(CONCATENATE($CS84,"!",VLOOKUP($CS84,$AG$3:AN$8,AN$2,FALSE))),1,TRUE)</f>
        <v>#N/A</v>
      </c>
      <c r="AO84" s="102" t="e">
        <f ca="1">VLOOKUP($AG84,INDIRECT(CONCATENATE($CS84,"!",VLOOKUP($CS84,$AG$3:AO$8,AO$2,FALSE))),1,TRUE)</f>
        <v>#N/A</v>
      </c>
      <c r="AP84" s="102" t="e">
        <f ca="1">VLOOKUP($AG84,INDIRECT(CONCATENATE($CS84,"!",VLOOKUP($CS84,$AG$3:AP$8,AP$2,FALSE))),1,TRUE)</f>
        <v>#N/A</v>
      </c>
      <c r="AQ84" s="102" t="e">
        <f ca="1">VLOOKUP($AG84,INDIRECT(CONCATENATE($CS84,"!",VLOOKUP($CS84,$AG$3:AQ$8,AQ$2,FALSE))),1,TRUE)</f>
        <v>#N/A</v>
      </c>
      <c r="AR84" s="102" t="e">
        <f ca="1">VLOOKUP($AG84,INDIRECT(CONCATENATE($CS84,"!",VLOOKUP($CS84,$AG$3:AR$8,AR$2,FALSE))),1,TRUE)</f>
        <v>#N/A</v>
      </c>
      <c r="AS84" s="102" t="e">
        <f ca="1">VLOOKUP($AG84,INDIRECT(CONCATENATE($CS84,"!",VLOOKUP($CS84,$AG$3:AS$8,AS$2,FALSE))),1,TRUE)</f>
        <v>#N/A</v>
      </c>
      <c r="AT84" s="102" t="e">
        <f ca="1">VLOOKUP($AG84,INDIRECT(CONCATENATE($CS84,"!",VLOOKUP($CS84,$AG$3:AT$8,AT$2,FALSE))),1,TRUE)</f>
        <v>#N/A</v>
      </c>
      <c r="AU84" s="102" t="e">
        <f ca="1">VLOOKUP($AG84,INDIRECT(CONCATENATE($CS84,"!",VLOOKUP($CS84,$AG$3:AU$8,AU$2,FALSE))),1,TRUE)</f>
        <v>#N/A</v>
      </c>
      <c r="AV84" s="102" t="e">
        <f ca="1">VLOOKUP($AG84,INDIRECT(CONCATENATE($CS84,"!",VLOOKUP($CS84,$AG$3:AV$8,AV$2,FALSE))),1,TRUE)</f>
        <v>#N/A</v>
      </c>
      <c r="AW84" s="102" t="e">
        <f ca="1">VLOOKUP($AG84,INDIRECT(CONCATENATE($CS84,"!",VLOOKUP($CS84,$AG$3:AW$8,AW$2,FALSE))),1,TRUE)</f>
        <v>#N/A</v>
      </c>
      <c r="AX84" s="102" t="e">
        <f ca="1">VLOOKUP($AG84,INDIRECT(CONCATENATE($CS84,"!",VLOOKUP($CS84,$AG$3:AX$8,AX$2,FALSE))),1,TRUE)</f>
        <v>#N/A</v>
      </c>
      <c r="AY84" s="102" t="e">
        <f ca="1">VLOOKUP($AG84,INDIRECT(CONCATENATE($CS84,"!",VLOOKUP($CS84,$AG$3:AY$8,AY$2,FALSE))),1,TRUE)</f>
        <v>#N/A</v>
      </c>
      <c r="AZ84" s="102" t="e">
        <f ca="1">VLOOKUP($AG84,INDIRECT(CONCATENATE($CS84,"!",VLOOKUP($CS84,$AG$3:AZ$8,AZ$2,FALSE))),1,TRUE)</f>
        <v>#N/A</v>
      </c>
      <c r="BA84" s="102"/>
      <c r="BB84" s="66">
        <f t="shared" si="76"/>
        <v>1</v>
      </c>
      <c r="BC84" s="59">
        <f t="shared" si="76"/>
        <v>1</v>
      </c>
      <c r="BD84" s="59">
        <f t="shared" si="77"/>
        <v>1</v>
      </c>
      <c r="BE84" s="59">
        <f t="shared" si="77"/>
        <v>1</v>
      </c>
      <c r="BF84" s="59">
        <f t="shared" si="85"/>
        <v>1</v>
      </c>
      <c r="BG84" s="59">
        <f t="shared" si="86"/>
        <v>1</v>
      </c>
      <c r="BH84" s="59">
        <f t="shared" si="87"/>
        <v>1</v>
      </c>
      <c r="BI84" s="59">
        <f t="shared" si="78"/>
        <v>1</v>
      </c>
      <c r="BJ84" s="59">
        <f t="shared" si="78"/>
        <v>1</v>
      </c>
      <c r="BK84" s="59">
        <f t="shared" si="78"/>
        <v>1</v>
      </c>
      <c r="BL84" s="59">
        <f t="shared" si="78"/>
        <v>1</v>
      </c>
      <c r="BM84" s="59">
        <f t="shared" si="78"/>
        <v>1</v>
      </c>
      <c r="BN84" s="59">
        <f t="shared" si="78"/>
        <v>1</v>
      </c>
      <c r="BO84" s="59">
        <f t="shared" si="92"/>
        <v>1</v>
      </c>
      <c r="BP84" s="59">
        <f t="shared" si="92"/>
        <v>1</v>
      </c>
      <c r="BQ84" s="59">
        <f t="shared" si="92"/>
        <v>1</v>
      </c>
      <c r="BR84" s="59">
        <f t="shared" si="92"/>
        <v>1</v>
      </c>
      <c r="BS84" s="59">
        <f t="shared" si="88"/>
        <v>1</v>
      </c>
      <c r="BT84" s="59">
        <f t="shared" si="88"/>
        <v>1</v>
      </c>
      <c r="BV84" s="67" t="e">
        <f>HLOOKUP(AE84,$BB$10:BU84,COUNTIF($AE$7:AE84,"&lt;&gt;"&amp;""),FALSE)</f>
        <v>#N/A</v>
      </c>
      <c r="BW84" s="59">
        <f t="shared" si="89"/>
        <v>1</v>
      </c>
      <c r="BX84" s="67" t="str">
        <f t="shared" si="91"/>
        <v/>
      </c>
      <c r="BY84" s="136" t="str">
        <f ca="1">IF(OR(AE84=$BC$10,AE84=$BE$10,AE84=$BL$10,AE84=$BM$10,AE84=$BN$10),VLOOKUP(BX84,INDIRECT(CONCATENATE(CS84,"!",HLOOKUP(AE84,$CV$10:CZ84,DG84,FALSE))),1,TRUE),"")</f>
        <v/>
      </c>
      <c r="BZ84" s="102" t="e">
        <f t="shared" ca="1" si="61"/>
        <v>#N/A</v>
      </c>
      <c r="CA84" s="102" t="e">
        <f t="shared" ca="1" si="62"/>
        <v>#N/A</v>
      </c>
      <c r="CB84" s="102" t="e">
        <f t="shared" ca="1" si="63"/>
        <v>#N/A</v>
      </c>
      <c r="CC84" s="102" t="e">
        <f t="shared" ca="1" si="64"/>
        <v>#N/A</v>
      </c>
      <c r="CD84" s="102" t="e">
        <f t="shared" ca="1" si="65"/>
        <v>#VALUE!</v>
      </c>
      <c r="CE84" s="68">
        <f>Worksheet!L79</f>
        <v>0</v>
      </c>
      <c r="CF84" s="68">
        <f>Worksheet!M79</f>
        <v>0</v>
      </c>
      <c r="CG84" s="68">
        <f>Worksheet!N79</f>
        <v>0</v>
      </c>
      <c r="CH84" s="68">
        <f>Worksheet!O79</f>
        <v>0</v>
      </c>
      <c r="CI84" s="68">
        <f>Worksheet!P79</f>
        <v>0</v>
      </c>
      <c r="CJ84" s="154" t="e">
        <f t="shared" ca="1" si="66"/>
        <v>#VALUE!</v>
      </c>
      <c r="CK84" s="154" t="e">
        <f t="shared" ca="1" si="67"/>
        <v>#VALUE!</v>
      </c>
      <c r="CL84" s="154" t="e">
        <f t="shared" ca="1" si="68"/>
        <v>#VALUE!</v>
      </c>
      <c r="CM84" s="154" t="e">
        <f t="shared" ca="1" si="69"/>
        <v>#VALUE!</v>
      </c>
      <c r="CN84" s="154" t="e">
        <f t="shared" ca="1" si="70"/>
        <v>#VALUE!</v>
      </c>
      <c r="CO84" s="131" t="e">
        <f t="shared" ca="1" si="71"/>
        <v>#N/A</v>
      </c>
      <c r="CP84" s="103">
        <f>Worksheet!R79</f>
        <v>0</v>
      </c>
      <c r="CQ84" s="58" t="str">
        <f t="shared" si="72"/>
        <v>1</v>
      </c>
      <c r="CR84" s="133" t="e">
        <f t="shared" si="73"/>
        <v>#N/A</v>
      </c>
      <c r="CS84" s="58" t="str">
        <f t="shared" si="90"/>
        <v>Standard1</v>
      </c>
      <c r="CU84" s="112" t="str">
        <f t="shared" ca="1" si="74"/>
        <v>$B$4:$P$1376</v>
      </c>
      <c r="CV84" s="102" t="str">
        <f>VLOOKUP($CS84,$CU$3:CV$8,2,FALSE)</f>
        <v>$I$230:$I$439</v>
      </c>
      <c r="CW84" s="102" t="str">
        <f>VLOOKUP($CS84,$CU$3:CW$8,3,FALSE)</f>
        <v>$I$471:$I$735</v>
      </c>
      <c r="CX84" s="102" t="str">
        <f>VLOOKUP($CS84,$CU$3:CX$8,4,FALSE)</f>
        <v>$I$736:$I$826</v>
      </c>
      <c r="CY84" s="102" t="str">
        <f>VLOOKUP($CS84,$CU$3:CY$8,5,FALSE)</f>
        <v>$I$827:$I$891</v>
      </c>
      <c r="CZ84" s="102" t="str">
        <f>VLOOKUP($CS84,$CU$3:CZ$8,6,FALSE)</f>
        <v>$I$892:$I$960</v>
      </c>
      <c r="DA84" s="102" t="str">
        <f>VLOOKUP($CS84,$CU$3:DA$8,7,FALSE)</f>
        <v>$I$1055:$I$1066</v>
      </c>
      <c r="DB84" s="102" t="str">
        <f>VLOOKUP($CS84,$CU$3:DB$8,8,FALSE)</f>
        <v>$I$1043:$I$1054</v>
      </c>
      <c r="DC84" s="102" t="str">
        <f>VLOOKUP($CS84,$CU$3:DC$8,8,FALSE)</f>
        <v>$I$1043:$I$1054</v>
      </c>
      <c r="DD84" s="102" t="str">
        <f>VLOOKUP($CS84,$CU$3:DD$8,8,FALSE)</f>
        <v>$I$1043:$I$1054</v>
      </c>
      <c r="DE84" s="102" t="str">
        <f>VLOOKUP($CS84,$CU$3:DE$8,8,FALSE)</f>
        <v>$I$1043:$I$1054</v>
      </c>
      <c r="DF84" s="102" t="str">
        <f>VLOOKUP($CS84,$CU$3:DF$8,8,FALSE)</f>
        <v>$I$1043:$I$1054</v>
      </c>
      <c r="DG84" s="58">
        <f>COUNTIF($CV$10:CV84,"&lt;&gt;"&amp;"")</f>
        <v>75</v>
      </c>
      <c r="DI84" s="58" t="str">
        <f t="shared" si="75"/>
        <v/>
      </c>
      <c r="DJ84" s="58" t="e">
        <f t="shared" ca="1" si="55"/>
        <v>#N/A</v>
      </c>
    </row>
    <row r="85" spans="13:114" x14ac:dyDescent="0.25">
      <c r="M85" s="58">
        <f>Worksheet!W80</f>
        <v>0</v>
      </c>
      <c r="N85" s="58">
        <f t="shared" ca="1" si="83"/>
        <v>0</v>
      </c>
      <c r="O85" s="213" t="str">
        <f t="shared" ca="1" si="84"/>
        <v>*</v>
      </c>
      <c r="Q85" s="59" t="e">
        <f t="shared" ca="1" si="80"/>
        <v>#N/A</v>
      </c>
      <c r="R85" s="58" t="str">
        <f>IF(Worksheet!J80=$S$2,$S$2,IF(Worksheet!J80=$S$3,$S$3,$S$1))</f>
        <v>5502A</v>
      </c>
      <c r="S85" s="60" t="str">
        <f t="shared" ca="1" si="82"/>
        <v>*</v>
      </c>
      <c r="T85" s="55" t="e">
        <f t="shared" si="56"/>
        <v>#N/A</v>
      </c>
      <c r="U85" s="62">
        <f>IF(Worksheet!T80="%",ABS(Worksheet!AA80),ABS(Worksheet!V80))</f>
        <v>0</v>
      </c>
      <c r="V85" s="155">
        <f>IF(Worksheet!T80="%",Worksheet!AB80,Worksheet!T80)</f>
        <v>0</v>
      </c>
      <c r="W85" s="61" t="str">
        <f>IF(Worksheet!T80="%","",IF(Worksheet!AA80&lt;&gt;"",Worksheet!AA80,""))</f>
        <v/>
      </c>
      <c r="X85" s="61" t="str">
        <f>IF(Worksheet!T80="%","",IF(Worksheet!AB80&lt;&gt;"",Worksheet!AB80,""))</f>
        <v/>
      </c>
      <c r="Y85" s="63" t="str">
        <f t="shared" si="57"/>
        <v/>
      </c>
      <c r="Z85" s="63" t="str">
        <f t="shared" si="52"/>
        <v>0</v>
      </c>
      <c r="AA85" s="63" t="str">
        <f t="shared" si="58"/>
        <v>DC</v>
      </c>
      <c r="AB85" s="63" t="str">
        <f t="shared" si="53"/>
        <v>DC0</v>
      </c>
      <c r="AC85" s="63" t="str">
        <f>IF(Worksheet!I80&lt;&gt;"",Worksheet!I80,"")</f>
        <v/>
      </c>
      <c r="AD85" s="63" t="str">
        <f t="shared" si="54"/>
        <v/>
      </c>
      <c r="AE85" s="134" t="str">
        <f t="shared" si="59"/>
        <v>DC0</v>
      </c>
      <c r="AF85" s="135" t="e">
        <f>HLOOKUP(AE85,$AH$10:BA85,COUNTIF($AE$7:AE85,"&lt;&gt;"&amp;""),FALSE)</f>
        <v>#N/A</v>
      </c>
      <c r="AG85" s="71" t="e">
        <f t="shared" si="60"/>
        <v>#N/A</v>
      </c>
      <c r="AH85" s="102" t="e">
        <f ca="1">VLOOKUP($AG85,INDIRECT(CONCATENATE($CS85,"!",VLOOKUP($CS85,$AG$3:AH$8,AH$2,FALSE))),1,TRUE)</f>
        <v>#N/A</v>
      </c>
      <c r="AI85" s="102" t="e">
        <f ca="1">VLOOKUP($AG85,INDIRECT(CONCATENATE($CS85,"!",VLOOKUP($CS85,$AG$3:AI$8,AI$2,FALSE))),1,TRUE)</f>
        <v>#N/A</v>
      </c>
      <c r="AJ85" s="102" t="e">
        <f ca="1">VLOOKUP($AG85,INDIRECT(CONCATENATE($CS85,"!",VLOOKUP($CS85,$AG$3:AJ$8,AJ$2,FALSE))),1,TRUE)</f>
        <v>#N/A</v>
      </c>
      <c r="AK85" s="102" t="e">
        <f ca="1">VLOOKUP($AG85,INDIRECT(CONCATENATE($CS85,"!",VLOOKUP($CS85,$AG$3:AK$8,AK$2,FALSE))),1,TRUE)</f>
        <v>#N/A</v>
      </c>
      <c r="AL85" s="102" t="e">
        <f ca="1">VLOOKUP($AG85,INDIRECT(CONCATENATE($CS85,"!",VLOOKUP($CS85,$AG$3:AL$8,AL$2,FALSE))),1,TRUE)</f>
        <v>#N/A</v>
      </c>
      <c r="AM85" s="102" t="e">
        <f ca="1">VLOOKUP($AG85,INDIRECT(CONCATENATE($CS85,"!",VLOOKUP($CS85,$AG$3:AM$8,AM$2,FALSE))),1,TRUE)</f>
        <v>#N/A</v>
      </c>
      <c r="AN85" s="102" t="e">
        <f ca="1">VLOOKUP($AG85,INDIRECT(CONCATENATE($CS85,"!",VLOOKUP($CS85,$AG$3:AN$8,AN$2,FALSE))),1,TRUE)</f>
        <v>#N/A</v>
      </c>
      <c r="AO85" s="102" t="e">
        <f ca="1">VLOOKUP($AG85,INDIRECT(CONCATENATE($CS85,"!",VLOOKUP($CS85,$AG$3:AO$8,AO$2,FALSE))),1,TRUE)</f>
        <v>#N/A</v>
      </c>
      <c r="AP85" s="102" t="e">
        <f ca="1">VLOOKUP($AG85,INDIRECT(CONCATENATE($CS85,"!",VLOOKUP($CS85,$AG$3:AP$8,AP$2,FALSE))),1,TRUE)</f>
        <v>#N/A</v>
      </c>
      <c r="AQ85" s="102" t="e">
        <f ca="1">VLOOKUP($AG85,INDIRECT(CONCATENATE($CS85,"!",VLOOKUP($CS85,$AG$3:AQ$8,AQ$2,FALSE))),1,TRUE)</f>
        <v>#N/A</v>
      </c>
      <c r="AR85" s="102" t="e">
        <f ca="1">VLOOKUP($AG85,INDIRECT(CONCATENATE($CS85,"!",VLOOKUP($CS85,$AG$3:AR$8,AR$2,FALSE))),1,TRUE)</f>
        <v>#N/A</v>
      </c>
      <c r="AS85" s="102" t="e">
        <f ca="1">VLOOKUP($AG85,INDIRECT(CONCATENATE($CS85,"!",VLOOKUP($CS85,$AG$3:AS$8,AS$2,FALSE))),1,TRUE)</f>
        <v>#N/A</v>
      </c>
      <c r="AT85" s="102" t="e">
        <f ca="1">VLOOKUP($AG85,INDIRECT(CONCATENATE($CS85,"!",VLOOKUP($CS85,$AG$3:AT$8,AT$2,FALSE))),1,TRUE)</f>
        <v>#N/A</v>
      </c>
      <c r="AU85" s="102" t="e">
        <f ca="1">VLOOKUP($AG85,INDIRECT(CONCATENATE($CS85,"!",VLOOKUP($CS85,$AG$3:AU$8,AU$2,FALSE))),1,TRUE)</f>
        <v>#N/A</v>
      </c>
      <c r="AV85" s="102" t="e">
        <f ca="1">VLOOKUP($AG85,INDIRECT(CONCATENATE($CS85,"!",VLOOKUP($CS85,$AG$3:AV$8,AV$2,FALSE))),1,TRUE)</f>
        <v>#N/A</v>
      </c>
      <c r="AW85" s="102" t="e">
        <f ca="1">VLOOKUP($AG85,INDIRECT(CONCATENATE($CS85,"!",VLOOKUP($CS85,$AG$3:AW$8,AW$2,FALSE))),1,TRUE)</f>
        <v>#N/A</v>
      </c>
      <c r="AX85" s="102" t="e">
        <f ca="1">VLOOKUP($AG85,INDIRECT(CONCATENATE($CS85,"!",VLOOKUP($CS85,$AG$3:AX$8,AX$2,FALSE))),1,TRUE)</f>
        <v>#N/A</v>
      </c>
      <c r="AY85" s="102" t="e">
        <f ca="1">VLOOKUP($AG85,INDIRECT(CONCATENATE($CS85,"!",VLOOKUP($CS85,$AG$3:AY$8,AY$2,FALSE))),1,TRUE)</f>
        <v>#N/A</v>
      </c>
      <c r="AZ85" s="102" t="e">
        <f ca="1">VLOOKUP($AG85,INDIRECT(CONCATENATE($CS85,"!",VLOOKUP($CS85,$AG$3:AZ$8,AZ$2,FALSE))),1,TRUE)</f>
        <v>#N/A</v>
      </c>
      <c r="BA85" s="102"/>
      <c r="BB85" s="66">
        <f t="shared" si="76"/>
        <v>1</v>
      </c>
      <c r="BC85" s="59">
        <f t="shared" si="76"/>
        <v>1</v>
      </c>
      <c r="BD85" s="59">
        <f t="shared" si="77"/>
        <v>1</v>
      </c>
      <c r="BE85" s="59">
        <f t="shared" si="77"/>
        <v>1</v>
      </c>
      <c r="BF85" s="59">
        <f t="shared" si="85"/>
        <v>1</v>
      </c>
      <c r="BG85" s="59">
        <f t="shared" si="86"/>
        <v>1</v>
      </c>
      <c r="BH85" s="59">
        <f t="shared" si="87"/>
        <v>1</v>
      </c>
      <c r="BI85" s="59">
        <f t="shared" si="78"/>
        <v>1</v>
      </c>
      <c r="BJ85" s="59">
        <f t="shared" si="78"/>
        <v>1</v>
      </c>
      <c r="BK85" s="59">
        <f t="shared" si="78"/>
        <v>1</v>
      </c>
      <c r="BL85" s="59">
        <f t="shared" si="78"/>
        <v>1</v>
      </c>
      <c r="BM85" s="59">
        <f t="shared" si="78"/>
        <v>1</v>
      </c>
      <c r="BN85" s="59">
        <f t="shared" si="78"/>
        <v>1</v>
      </c>
      <c r="BO85" s="59">
        <f t="shared" si="92"/>
        <v>1</v>
      </c>
      <c r="BP85" s="59">
        <f t="shared" si="92"/>
        <v>1</v>
      </c>
      <c r="BQ85" s="59">
        <f t="shared" si="92"/>
        <v>1</v>
      </c>
      <c r="BR85" s="59">
        <f t="shared" si="92"/>
        <v>1</v>
      </c>
      <c r="BS85" s="59">
        <f t="shared" si="88"/>
        <v>1</v>
      </c>
      <c r="BT85" s="59">
        <f t="shared" si="88"/>
        <v>1</v>
      </c>
      <c r="BV85" s="67" t="e">
        <f>HLOOKUP(AE85,$BB$10:BU85,COUNTIF($AE$7:AE85,"&lt;&gt;"&amp;""),FALSE)</f>
        <v>#N/A</v>
      </c>
      <c r="BW85" s="59">
        <f t="shared" si="89"/>
        <v>1</v>
      </c>
      <c r="BX85" s="67" t="str">
        <f t="shared" si="91"/>
        <v/>
      </c>
      <c r="BY85" s="136" t="str">
        <f ca="1">IF(OR(AE85=$BC$10,AE85=$BE$10,AE85=$BL$10,AE85=$BM$10,AE85=$BN$10),VLOOKUP(BX85,INDIRECT(CONCATENATE(CS85,"!",HLOOKUP(AE85,$CV$10:CZ85,DG85,FALSE))),1,TRUE),"")</f>
        <v/>
      </c>
      <c r="BZ85" s="102" t="e">
        <f t="shared" ca="1" si="61"/>
        <v>#N/A</v>
      </c>
      <c r="CA85" s="102" t="e">
        <f t="shared" ca="1" si="62"/>
        <v>#N/A</v>
      </c>
      <c r="CB85" s="102" t="e">
        <f t="shared" ca="1" si="63"/>
        <v>#N/A</v>
      </c>
      <c r="CC85" s="102" t="e">
        <f t="shared" ca="1" si="64"/>
        <v>#N/A</v>
      </c>
      <c r="CD85" s="102" t="e">
        <f t="shared" ca="1" si="65"/>
        <v>#VALUE!</v>
      </c>
      <c r="CE85" s="68">
        <f>Worksheet!L80</f>
        <v>0</v>
      </c>
      <c r="CF85" s="68">
        <f>Worksheet!M80</f>
        <v>0</v>
      </c>
      <c r="CG85" s="68">
        <f>Worksheet!N80</f>
        <v>0</v>
      </c>
      <c r="CH85" s="68">
        <f>Worksheet!O80</f>
        <v>0</v>
      </c>
      <c r="CI85" s="68">
        <f>Worksheet!P80</f>
        <v>0</v>
      </c>
      <c r="CJ85" s="154" t="e">
        <f t="shared" ca="1" si="66"/>
        <v>#VALUE!</v>
      </c>
      <c r="CK85" s="154" t="e">
        <f t="shared" ca="1" si="67"/>
        <v>#VALUE!</v>
      </c>
      <c r="CL85" s="154" t="e">
        <f t="shared" ca="1" si="68"/>
        <v>#VALUE!</v>
      </c>
      <c r="CM85" s="154" t="e">
        <f t="shared" ca="1" si="69"/>
        <v>#VALUE!</v>
      </c>
      <c r="CN85" s="154" t="e">
        <f t="shared" ca="1" si="70"/>
        <v>#VALUE!</v>
      </c>
      <c r="CO85" s="131" t="e">
        <f t="shared" ca="1" si="71"/>
        <v>#N/A</v>
      </c>
      <c r="CP85" s="103">
        <f>Worksheet!R80</f>
        <v>0</v>
      </c>
      <c r="CQ85" s="58" t="str">
        <f t="shared" si="72"/>
        <v>1</v>
      </c>
      <c r="CR85" s="133" t="e">
        <f t="shared" si="73"/>
        <v>#N/A</v>
      </c>
      <c r="CS85" s="58" t="str">
        <f t="shared" si="90"/>
        <v>Standard1</v>
      </c>
      <c r="CU85" s="112" t="str">
        <f t="shared" ca="1" si="74"/>
        <v>$B$4:$P$1376</v>
      </c>
      <c r="CV85" s="102" t="str">
        <f>VLOOKUP($CS85,$CU$3:CV$8,2,FALSE)</f>
        <v>$I$230:$I$439</v>
      </c>
      <c r="CW85" s="102" t="str">
        <f>VLOOKUP($CS85,$CU$3:CW$8,3,FALSE)</f>
        <v>$I$471:$I$735</v>
      </c>
      <c r="CX85" s="102" t="str">
        <f>VLOOKUP($CS85,$CU$3:CX$8,4,FALSE)</f>
        <v>$I$736:$I$826</v>
      </c>
      <c r="CY85" s="102" t="str">
        <f>VLOOKUP($CS85,$CU$3:CY$8,5,FALSE)</f>
        <v>$I$827:$I$891</v>
      </c>
      <c r="CZ85" s="102" t="str">
        <f>VLOOKUP($CS85,$CU$3:CZ$8,6,FALSE)</f>
        <v>$I$892:$I$960</v>
      </c>
      <c r="DA85" s="102" t="str">
        <f>VLOOKUP($CS85,$CU$3:DA$8,7,FALSE)</f>
        <v>$I$1055:$I$1066</v>
      </c>
      <c r="DB85" s="102" t="str">
        <f>VLOOKUP($CS85,$CU$3:DB$8,8,FALSE)</f>
        <v>$I$1043:$I$1054</v>
      </c>
      <c r="DC85" s="102" t="str">
        <f>VLOOKUP($CS85,$CU$3:DC$8,8,FALSE)</f>
        <v>$I$1043:$I$1054</v>
      </c>
      <c r="DD85" s="102" t="str">
        <f>VLOOKUP($CS85,$CU$3:DD$8,8,FALSE)</f>
        <v>$I$1043:$I$1054</v>
      </c>
      <c r="DE85" s="102" t="str">
        <f>VLOOKUP($CS85,$CU$3:DE$8,8,FALSE)</f>
        <v>$I$1043:$I$1054</v>
      </c>
      <c r="DF85" s="102" t="str">
        <f>VLOOKUP($CS85,$CU$3:DF$8,8,FALSE)</f>
        <v>$I$1043:$I$1054</v>
      </c>
      <c r="DG85" s="58">
        <f>COUNTIF($CV$10:CV85,"&lt;&gt;"&amp;"")</f>
        <v>76</v>
      </c>
      <c r="DI85" s="58" t="str">
        <f t="shared" si="75"/>
        <v/>
      </c>
      <c r="DJ85" s="58" t="e">
        <f t="shared" ca="1" si="55"/>
        <v>#N/A</v>
      </c>
    </row>
    <row r="86" spans="13:114" x14ac:dyDescent="0.25">
      <c r="M86" s="58">
        <f>Worksheet!W81</f>
        <v>0</v>
      </c>
      <c r="N86" s="58">
        <f t="shared" ca="1" si="83"/>
        <v>0</v>
      </c>
      <c r="O86" s="213" t="str">
        <f t="shared" ca="1" si="84"/>
        <v>*</v>
      </c>
      <c r="Q86" s="59" t="e">
        <f t="shared" ca="1" si="80"/>
        <v>#N/A</v>
      </c>
      <c r="R86" s="58" t="str">
        <f>IF(Worksheet!J81=$S$2,$S$2,IF(Worksheet!J81=$S$3,$S$3,$S$1))</f>
        <v>5502A</v>
      </c>
      <c r="S86" s="60" t="str">
        <f t="shared" ca="1" si="82"/>
        <v>*</v>
      </c>
      <c r="T86" s="55" t="e">
        <f t="shared" si="56"/>
        <v>#N/A</v>
      </c>
      <c r="U86" s="62">
        <f>IF(Worksheet!T81="%",ABS(Worksheet!AA81),ABS(Worksheet!V81))</f>
        <v>0</v>
      </c>
      <c r="V86" s="155">
        <f>IF(Worksheet!T81="%",Worksheet!AB81,Worksheet!T81)</f>
        <v>0</v>
      </c>
      <c r="W86" s="61" t="str">
        <f>IF(Worksheet!T81="%","",IF(Worksheet!AA81&lt;&gt;"",Worksheet!AA81,""))</f>
        <v/>
      </c>
      <c r="X86" s="61" t="str">
        <f>IF(Worksheet!T81="%","",IF(Worksheet!AB81&lt;&gt;"",Worksheet!AB81,""))</f>
        <v/>
      </c>
      <c r="Y86" s="63" t="str">
        <f t="shared" si="57"/>
        <v/>
      </c>
      <c r="Z86" s="63" t="str">
        <f t="shared" si="52"/>
        <v>0</v>
      </c>
      <c r="AA86" s="63" t="str">
        <f t="shared" si="58"/>
        <v>DC</v>
      </c>
      <c r="AB86" s="63" t="str">
        <f t="shared" si="53"/>
        <v>DC0</v>
      </c>
      <c r="AC86" s="63" t="str">
        <f>IF(Worksheet!I81&lt;&gt;"",Worksheet!I81,"")</f>
        <v/>
      </c>
      <c r="AD86" s="63" t="str">
        <f t="shared" si="54"/>
        <v/>
      </c>
      <c r="AE86" s="134" t="str">
        <f t="shared" si="59"/>
        <v>DC0</v>
      </c>
      <c r="AF86" s="135" t="e">
        <f>HLOOKUP(AE86,$AH$10:BA86,COUNTIF($AE$7:AE86,"&lt;&gt;"&amp;""),FALSE)</f>
        <v>#N/A</v>
      </c>
      <c r="AG86" s="71" t="e">
        <f t="shared" si="60"/>
        <v>#N/A</v>
      </c>
      <c r="AH86" s="102" t="e">
        <f ca="1">VLOOKUP($AG86,INDIRECT(CONCATENATE($CS86,"!",VLOOKUP($CS86,$AG$3:AH$8,AH$2,FALSE))),1,TRUE)</f>
        <v>#N/A</v>
      </c>
      <c r="AI86" s="102" t="e">
        <f ca="1">VLOOKUP($AG86,INDIRECT(CONCATENATE($CS86,"!",VLOOKUP($CS86,$AG$3:AI$8,AI$2,FALSE))),1,TRUE)</f>
        <v>#N/A</v>
      </c>
      <c r="AJ86" s="102" t="e">
        <f ca="1">VLOOKUP($AG86,INDIRECT(CONCATENATE($CS86,"!",VLOOKUP($CS86,$AG$3:AJ$8,AJ$2,FALSE))),1,TRUE)</f>
        <v>#N/A</v>
      </c>
      <c r="AK86" s="102" t="e">
        <f ca="1">VLOOKUP($AG86,INDIRECT(CONCATENATE($CS86,"!",VLOOKUP($CS86,$AG$3:AK$8,AK$2,FALSE))),1,TRUE)</f>
        <v>#N/A</v>
      </c>
      <c r="AL86" s="102" t="e">
        <f ca="1">VLOOKUP($AG86,INDIRECT(CONCATENATE($CS86,"!",VLOOKUP($CS86,$AG$3:AL$8,AL$2,FALSE))),1,TRUE)</f>
        <v>#N/A</v>
      </c>
      <c r="AM86" s="102" t="e">
        <f ca="1">VLOOKUP($AG86,INDIRECT(CONCATENATE($CS86,"!",VLOOKUP($CS86,$AG$3:AM$8,AM$2,FALSE))),1,TRUE)</f>
        <v>#N/A</v>
      </c>
      <c r="AN86" s="102" t="e">
        <f ca="1">VLOOKUP($AG86,INDIRECT(CONCATENATE($CS86,"!",VLOOKUP($CS86,$AG$3:AN$8,AN$2,FALSE))),1,TRUE)</f>
        <v>#N/A</v>
      </c>
      <c r="AO86" s="102" t="e">
        <f ca="1">VLOOKUP($AG86,INDIRECT(CONCATENATE($CS86,"!",VLOOKUP($CS86,$AG$3:AO$8,AO$2,FALSE))),1,TRUE)</f>
        <v>#N/A</v>
      </c>
      <c r="AP86" s="102" t="e">
        <f ca="1">VLOOKUP($AG86,INDIRECT(CONCATENATE($CS86,"!",VLOOKUP($CS86,$AG$3:AP$8,AP$2,FALSE))),1,TRUE)</f>
        <v>#N/A</v>
      </c>
      <c r="AQ86" s="102" t="e">
        <f ca="1">VLOOKUP($AG86,INDIRECT(CONCATENATE($CS86,"!",VLOOKUP($CS86,$AG$3:AQ$8,AQ$2,FALSE))),1,TRUE)</f>
        <v>#N/A</v>
      </c>
      <c r="AR86" s="102" t="e">
        <f ca="1">VLOOKUP($AG86,INDIRECT(CONCATENATE($CS86,"!",VLOOKUP($CS86,$AG$3:AR$8,AR$2,FALSE))),1,TRUE)</f>
        <v>#N/A</v>
      </c>
      <c r="AS86" s="102" t="e">
        <f ca="1">VLOOKUP($AG86,INDIRECT(CONCATENATE($CS86,"!",VLOOKUP($CS86,$AG$3:AS$8,AS$2,FALSE))),1,TRUE)</f>
        <v>#N/A</v>
      </c>
      <c r="AT86" s="102" t="e">
        <f ca="1">VLOOKUP($AG86,INDIRECT(CONCATENATE($CS86,"!",VLOOKUP($CS86,$AG$3:AT$8,AT$2,FALSE))),1,TRUE)</f>
        <v>#N/A</v>
      </c>
      <c r="AU86" s="102" t="e">
        <f ca="1">VLOOKUP($AG86,INDIRECT(CONCATENATE($CS86,"!",VLOOKUP($CS86,$AG$3:AU$8,AU$2,FALSE))),1,TRUE)</f>
        <v>#N/A</v>
      </c>
      <c r="AV86" s="102" t="e">
        <f ca="1">VLOOKUP($AG86,INDIRECT(CONCATENATE($CS86,"!",VLOOKUP($CS86,$AG$3:AV$8,AV$2,FALSE))),1,TRUE)</f>
        <v>#N/A</v>
      </c>
      <c r="AW86" s="102" t="e">
        <f ca="1">VLOOKUP($AG86,INDIRECT(CONCATENATE($CS86,"!",VLOOKUP($CS86,$AG$3:AW$8,AW$2,FALSE))),1,TRUE)</f>
        <v>#N/A</v>
      </c>
      <c r="AX86" s="102" t="e">
        <f ca="1">VLOOKUP($AG86,INDIRECT(CONCATENATE($CS86,"!",VLOOKUP($CS86,$AG$3:AX$8,AX$2,FALSE))),1,TRUE)</f>
        <v>#N/A</v>
      </c>
      <c r="AY86" s="102" t="e">
        <f ca="1">VLOOKUP($AG86,INDIRECT(CONCATENATE($CS86,"!",VLOOKUP($CS86,$AG$3:AY$8,AY$2,FALSE))),1,TRUE)</f>
        <v>#N/A</v>
      </c>
      <c r="AZ86" s="102" t="e">
        <f ca="1">VLOOKUP($AG86,INDIRECT(CONCATENATE($CS86,"!",VLOOKUP($CS86,$AG$3:AZ$8,AZ$2,FALSE))),1,TRUE)</f>
        <v>#N/A</v>
      </c>
      <c r="BA86" s="102"/>
      <c r="BB86" s="66">
        <f t="shared" si="76"/>
        <v>1</v>
      </c>
      <c r="BC86" s="59">
        <f t="shared" si="76"/>
        <v>1</v>
      </c>
      <c r="BD86" s="59">
        <f t="shared" si="77"/>
        <v>1</v>
      </c>
      <c r="BE86" s="59">
        <f t="shared" si="77"/>
        <v>1</v>
      </c>
      <c r="BF86" s="59">
        <f t="shared" si="85"/>
        <v>1</v>
      </c>
      <c r="BG86" s="59">
        <f t="shared" si="86"/>
        <v>1</v>
      </c>
      <c r="BH86" s="59">
        <f t="shared" si="87"/>
        <v>1</v>
      </c>
      <c r="BI86" s="59">
        <f t="shared" si="78"/>
        <v>1</v>
      </c>
      <c r="BJ86" s="59">
        <f t="shared" si="78"/>
        <v>1</v>
      </c>
      <c r="BK86" s="59">
        <f t="shared" si="78"/>
        <v>1</v>
      </c>
      <c r="BL86" s="59">
        <f t="shared" si="78"/>
        <v>1</v>
      </c>
      <c r="BM86" s="59">
        <f t="shared" si="78"/>
        <v>1</v>
      </c>
      <c r="BN86" s="59">
        <f t="shared" si="78"/>
        <v>1</v>
      </c>
      <c r="BO86" s="59">
        <f t="shared" si="92"/>
        <v>1</v>
      </c>
      <c r="BP86" s="59">
        <f t="shared" si="92"/>
        <v>1</v>
      </c>
      <c r="BQ86" s="59">
        <f t="shared" si="92"/>
        <v>1</v>
      </c>
      <c r="BR86" s="59">
        <f t="shared" si="92"/>
        <v>1</v>
      </c>
      <c r="BS86" s="59">
        <f t="shared" si="88"/>
        <v>1</v>
      </c>
      <c r="BT86" s="59">
        <f t="shared" si="88"/>
        <v>1</v>
      </c>
      <c r="BV86" s="67" t="e">
        <f>HLOOKUP(AE86,$BB$10:BU86,COUNTIF($AE$7:AE86,"&lt;&gt;"&amp;""),FALSE)</f>
        <v>#N/A</v>
      </c>
      <c r="BW86" s="59">
        <f t="shared" si="89"/>
        <v>1</v>
      </c>
      <c r="BX86" s="67" t="str">
        <f t="shared" si="91"/>
        <v/>
      </c>
      <c r="BY86" s="136" t="str">
        <f ca="1">IF(OR(AE86=$BC$10,AE86=$BE$10,AE86=$BL$10,AE86=$BM$10,AE86=$BN$10),VLOOKUP(BX86,INDIRECT(CONCATENATE(CS86,"!",HLOOKUP(AE86,$CV$10:CZ86,DG86,FALSE))),1,TRUE),"")</f>
        <v/>
      </c>
      <c r="BZ86" s="102" t="e">
        <f t="shared" ca="1" si="61"/>
        <v>#N/A</v>
      </c>
      <c r="CA86" s="102" t="e">
        <f t="shared" ca="1" si="62"/>
        <v>#N/A</v>
      </c>
      <c r="CB86" s="102" t="e">
        <f t="shared" ca="1" si="63"/>
        <v>#N/A</v>
      </c>
      <c r="CC86" s="102" t="e">
        <f t="shared" ca="1" si="64"/>
        <v>#N/A</v>
      </c>
      <c r="CD86" s="102" t="e">
        <f t="shared" ca="1" si="65"/>
        <v>#VALUE!</v>
      </c>
      <c r="CE86" s="68">
        <f>Worksheet!L81</f>
        <v>0</v>
      </c>
      <c r="CF86" s="68">
        <f>Worksheet!M81</f>
        <v>0</v>
      </c>
      <c r="CG86" s="68">
        <f>Worksheet!N81</f>
        <v>0</v>
      </c>
      <c r="CH86" s="68">
        <f>Worksheet!O81</f>
        <v>0</v>
      </c>
      <c r="CI86" s="68">
        <f>Worksheet!P81</f>
        <v>0</v>
      </c>
      <c r="CJ86" s="154" t="e">
        <f t="shared" ca="1" si="66"/>
        <v>#VALUE!</v>
      </c>
      <c r="CK86" s="154" t="e">
        <f t="shared" ca="1" si="67"/>
        <v>#VALUE!</v>
      </c>
      <c r="CL86" s="154" t="e">
        <f t="shared" ca="1" si="68"/>
        <v>#VALUE!</v>
      </c>
      <c r="CM86" s="154" t="e">
        <f t="shared" ca="1" si="69"/>
        <v>#VALUE!</v>
      </c>
      <c r="CN86" s="154" t="e">
        <f t="shared" ca="1" si="70"/>
        <v>#VALUE!</v>
      </c>
      <c r="CO86" s="131" t="e">
        <f t="shared" ca="1" si="71"/>
        <v>#N/A</v>
      </c>
      <c r="CP86" s="103">
        <f>Worksheet!R81</f>
        <v>0</v>
      </c>
      <c r="CQ86" s="58" t="str">
        <f t="shared" si="72"/>
        <v>1</v>
      </c>
      <c r="CR86" s="133" t="e">
        <f t="shared" si="73"/>
        <v>#N/A</v>
      </c>
      <c r="CS86" s="58" t="str">
        <f t="shared" si="90"/>
        <v>Standard1</v>
      </c>
      <c r="CU86" s="112" t="str">
        <f t="shared" ca="1" si="74"/>
        <v>$B$4:$P$1376</v>
      </c>
      <c r="CV86" s="102" t="str">
        <f>VLOOKUP($CS86,$CU$3:CV$8,2,FALSE)</f>
        <v>$I$230:$I$439</v>
      </c>
      <c r="CW86" s="102" t="str">
        <f>VLOOKUP($CS86,$CU$3:CW$8,3,FALSE)</f>
        <v>$I$471:$I$735</v>
      </c>
      <c r="CX86" s="102" t="str">
        <f>VLOOKUP($CS86,$CU$3:CX$8,4,FALSE)</f>
        <v>$I$736:$I$826</v>
      </c>
      <c r="CY86" s="102" t="str">
        <f>VLOOKUP($CS86,$CU$3:CY$8,5,FALSE)</f>
        <v>$I$827:$I$891</v>
      </c>
      <c r="CZ86" s="102" t="str">
        <f>VLOOKUP($CS86,$CU$3:CZ$8,6,FALSE)</f>
        <v>$I$892:$I$960</v>
      </c>
      <c r="DA86" s="102" t="str">
        <f>VLOOKUP($CS86,$CU$3:DA$8,7,FALSE)</f>
        <v>$I$1055:$I$1066</v>
      </c>
      <c r="DB86" s="102" t="str">
        <f>VLOOKUP($CS86,$CU$3:DB$8,8,FALSE)</f>
        <v>$I$1043:$I$1054</v>
      </c>
      <c r="DC86" s="102" t="str">
        <f>VLOOKUP($CS86,$CU$3:DC$8,8,FALSE)</f>
        <v>$I$1043:$I$1054</v>
      </c>
      <c r="DD86" s="102" t="str">
        <f>VLOOKUP($CS86,$CU$3:DD$8,8,FALSE)</f>
        <v>$I$1043:$I$1054</v>
      </c>
      <c r="DE86" s="102" t="str">
        <f>VLOOKUP($CS86,$CU$3:DE$8,8,FALSE)</f>
        <v>$I$1043:$I$1054</v>
      </c>
      <c r="DF86" s="102" t="str">
        <f>VLOOKUP($CS86,$CU$3:DF$8,8,FALSE)</f>
        <v>$I$1043:$I$1054</v>
      </c>
      <c r="DG86" s="58">
        <f>COUNTIF($CV$10:CV86,"&lt;&gt;"&amp;"")</f>
        <v>77</v>
      </c>
      <c r="DI86" s="58" t="str">
        <f t="shared" si="75"/>
        <v/>
      </c>
      <c r="DJ86" s="58" t="e">
        <f t="shared" ca="1" si="55"/>
        <v>#N/A</v>
      </c>
    </row>
    <row r="87" spans="13:114" x14ac:dyDescent="0.25">
      <c r="M87" s="58">
        <f>Worksheet!W82</f>
        <v>0</v>
      </c>
      <c r="N87" s="58">
        <f t="shared" ca="1" si="83"/>
        <v>0</v>
      </c>
      <c r="O87" s="213" t="str">
        <f t="shared" ca="1" si="84"/>
        <v>*</v>
      </c>
      <c r="Q87" s="59" t="e">
        <f t="shared" ca="1" si="80"/>
        <v>#N/A</v>
      </c>
      <c r="R87" s="58" t="str">
        <f>IF(Worksheet!J82=$S$2,$S$2,IF(Worksheet!J82=$S$3,$S$3,$S$1))</f>
        <v>5502A</v>
      </c>
      <c r="S87" s="60" t="str">
        <f t="shared" ca="1" si="82"/>
        <v>*</v>
      </c>
      <c r="T87" s="55" t="e">
        <f t="shared" si="56"/>
        <v>#N/A</v>
      </c>
      <c r="U87" s="62">
        <f>IF(Worksheet!T82="%",ABS(Worksheet!AA82),ABS(Worksheet!V82))</f>
        <v>0</v>
      </c>
      <c r="V87" s="155">
        <f>IF(Worksheet!T82="%",Worksheet!AB82,Worksheet!T82)</f>
        <v>0</v>
      </c>
      <c r="W87" s="61" t="str">
        <f>IF(Worksheet!T82="%","",IF(Worksheet!AA82&lt;&gt;"",Worksheet!AA82,""))</f>
        <v/>
      </c>
      <c r="X87" s="61" t="str">
        <f>IF(Worksheet!T82="%","",IF(Worksheet!AB82&lt;&gt;"",Worksheet!AB82,""))</f>
        <v/>
      </c>
      <c r="Y87" s="63" t="str">
        <f t="shared" si="57"/>
        <v/>
      </c>
      <c r="Z87" s="63" t="str">
        <f t="shared" si="52"/>
        <v>0</v>
      </c>
      <c r="AA87" s="63" t="str">
        <f t="shared" si="58"/>
        <v>DC</v>
      </c>
      <c r="AB87" s="63" t="str">
        <f t="shared" si="53"/>
        <v>DC0</v>
      </c>
      <c r="AC87" s="63" t="str">
        <f>IF(Worksheet!I82&lt;&gt;"",Worksheet!I82,"")</f>
        <v/>
      </c>
      <c r="AD87" s="63" t="str">
        <f t="shared" si="54"/>
        <v/>
      </c>
      <c r="AE87" s="134" t="str">
        <f t="shared" si="59"/>
        <v>DC0</v>
      </c>
      <c r="AF87" s="135" t="e">
        <f>HLOOKUP(AE87,$AH$10:BA87,COUNTIF($AE$7:AE87,"&lt;&gt;"&amp;""),FALSE)</f>
        <v>#N/A</v>
      </c>
      <c r="AG87" s="71" t="e">
        <f t="shared" si="60"/>
        <v>#N/A</v>
      </c>
      <c r="AH87" s="102" t="e">
        <f ca="1">VLOOKUP($AG87,INDIRECT(CONCATENATE($CS87,"!",VLOOKUP($CS87,$AG$3:AH$8,AH$2,FALSE))),1,TRUE)</f>
        <v>#N/A</v>
      </c>
      <c r="AI87" s="102" t="e">
        <f ca="1">VLOOKUP($AG87,INDIRECT(CONCATENATE($CS87,"!",VLOOKUP($CS87,$AG$3:AI$8,AI$2,FALSE))),1,TRUE)</f>
        <v>#N/A</v>
      </c>
      <c r="AJ87" s="102" t="e">
        <f ca="1">VLOOKUP($AG87,INDIRECT(CONCATENATE($CS87,"!",VLOOKUP($CS87,$AG$3:AJ$8,AJ$2,FALSE))),1,TRUE)</f>
        <v>#N/A</v>
      </c>
      <c r="AK87" s="102" t="e">
        <f ca="1">VLOOKUP($AG87,INDIRECT(CONCATENATE($CS87,"!",VLOOKUP($CS87,$AG$3:AK$8,AK$2,FALSE))),1,TRUE)</f>
        <v>#N/A</v>
      </c>
      <c r="AL87" s="102" t="e">
        <f ca="1">VLOOKUP($AG87,INDIRECT(CONCATENATE($CS87,"!",VLOOKUP($CS87,$AG$3:AL$8,AL$2,FALSE))),1,TRUE)</f>
        <v>#N/A</v>
      </c>
      <c r="AM87" s="102" t="e">
        <f ca="1">VLOOKUP($AG87,INDIRECT(CONCATENATE($CS87,"!",VLOOKUP($CS87,$AG$3:AM$8,AM$2,FALSE))),1,TRUE)</f>
        <v>#N/A</v>
      </c>
      <c r="AN87" s="102" t="e">
        <f ca="1">VLOOKUP($AG87,INDIRECT(CONCATENATE($CS87,"!",VLOOKUP($CS87,$AG$3:AN$8,AN$2,FALSE))),1,TRUE)</f>
        <v>#N/A</v>
      </c>
      <c r="AO87" s="102" t="e">
        <f ca="1">VLOOKUP($AG87,INDIRECT(CONCATENATE($CS87,"!",VLOOKUP($CS87,$AG$3:AO$8,AO$2,FALSE))),1,TRUE)</f>
        <v>#N/A</v>
      </c>
      <c r="AP87" s="102" t="e">
        <f ca="1">VLOOKUP($AG87,INDIRECT(CONCATENATE($CS87,"!",VLOOKUP($CS87,$AG$3:AP$8,AP$2,FALSE))),1,TRUE)</f>
        <v>#N/A</v>
      </c>
      <c r="AQ87" s="102" t="e">
        <f ca="1">VLOOKUP($AG87,INDIRECT(CONCATENATE($CS87,"!",VLOOKUP($CS87,$AG$3:AQ$8,AQ$2,FALSE))),1,TRUE)</f>
        <v>#N/A</v>
      </c>
      <c r="AR87" s="102" t="e">
        <f ca="1">VLOOKUP($AG87,INDIRECT(CONCATENATE($CS87,"!",VLOOKUP($CS87,$AG$3:AR$8,AR$2,FALSE))),1,TRUE)</f>
        <v>#N/A</v>
      </c>
      <c r="AS87" s="102" t="e">
        <f ca="1">VLOOKUP($AG87,INDIRECT(CONCATENATE($CS87,"!",VLOOKUP($CS87,$AG$3:AS$8,AS$2,FALSE))),1,TRUE)</f>
        <v>#N/A</v>
      </c>
      <c r="AT87" s="102" t="e">
        <f ca="1">VLOOKUP($AG87,INDIRECT(CONCATENATE($CS87,"!",VLOOKUP($CS87,$AG$3:AT$8,AT$2,FALSE))),1,TRUE)</f>
        <v>#N/A</v>
      </c>
      <c r="AU87" s="102" t="e">
        <f ca="1">VLOOKUP($AG87,INDIRECT(CONCATENATE($CS87,"!",VLOOKUP($CS87,$AG$3:AU$8,AU$2,FALSE))),1,TRUE)</f>
        <v>#N/A</v>
      </c>
      <c r="AV87" s="102" t="e">
        <f ca="1">VLOOKUP($AG87,INDIRECT(CONCATENATE($CS87,"!",VLOOKUP($CS87,$AG$3:AV$8,AV$2,FALSE))),1,TRUE)</f>
        <v>#N/A</v>
      </c>
      <c r="AW87" s="102" t="e">
        <f ca="1">VLOOKUP($AG87,INDIRECT(CONCATENATE($CS87,"!",VLOOKUP($CS87,$AG$3:AW$8,AW$2,FALSE))),1,TRUE)</f>
        <v>#N/A</v>
      </c>
      <c r="AX87" s="102" t="e">
        <f ca="1">VLOOKUP($AG87,INDIRECT(CONCATENATE($CS87,"!",VLOOKUP($CS87,$AG$3:AX$8,AX$2,FALSE))),1,TRUE)</f>
        <v>#N/A</v>
      </c>
      <c r="AY87" s="102" t="e">
        <f ca="1">VLOOKUP($AG87,INDIRECT(CONCATENATE($CS87,"!",VLOOKUP($CS87,$AG$3:AY$8,AY$2,FALSE))),1,TRUE)</f>
        <v>#N/A</v>
      </c>
      <c r="AZ87" s="102" t="e">
        <f ca="1">VLOOKUP($AG87,INDIRECT(CONCATENATE($CS87,"!",VLOOKUP($CS87,$AG$3:AZ$8,AZ$2,FALSE))),1,TRUE)</f>
        <v>#N/A</v>
      </c>
      <c r="BA87" s="102"/>
      <c r="BB87" s="66">
        <f t="shared" si="76"/>
        <v>1</v>
      </c>
      <c r="BC87" s="59">
        <f t="shared" si="76"/>
        <v>1</v>
      </c>
      <c r="BD87" s="59">
        <f t="shared" si="77"/>
        <v>1</v>
      </c>
      <c r="BE87" s="59">
        <f t="shared" si="77"/>
        <v>1</v>
      </c>
      <c r="BF87" s="59">
        <f t="shared" si="85"/>
        <v>1</v>
      </c>
      <c r="BG87" s="59">
        <f t="shared" si="86"/>
        <v>1</v>
      </c>
      <c r="BH87" s="59">
        <f t="shared" si="87"/>
        <v>1</v>
      </c>
      <c r="BI87" s="59">
        <f t="shared" si="78"/>
        <v>1</v>
      </c>
      <c r="BJ87" s="59">
        <f t="shared" si="78"/>
        <v>1</v>
      </c>
      <c r="BK87" s="59">
        <f t="shared" si="78"/>
        <v>1</v>
      </c>
      <c r="BL87" s="59">
        <f t="shared" si="78"/>
        <v>1</v>
      </c>
      <c r="BM87" s="59">
        <f t="shared" si="78"/>
        <v>1</v>
      </c>
      <c r="BN87" s="59">
        <f t="shared" si="78"/>
        <v>1</v>
      </c>
      <c r="BO87" s="59">
        <f t="shared" si="92"/>
        <v>1</v>
      </c>
      <c r="BP87" s="59">
        <f t="shared" si="92"/>
        <v>1</v>
      </c>
      <c r="BQ87" s="59">
        <f t="shared" si="92"/>
        <v>1</v>
      </c>
      <c r="BR87" s="59">
        <f t="shared" si="92"/>
        <v>1</v>
      </c>
      <c r="BS87" s="59">
        <f t="shared" si="88"/>
        <v>1</v>
      </c>
      <c r="BT87" s="59">
        <f t="shared" si="88"/>
        <v>1</v>
      </c>
      <c r="BV87" s="67" t="e">
        <f>HLOOKUP(AE87,$BB$10:BU87,COUNTIF($AE$7:AE87,"&lt;&gt;"&amp;""),FALSE)</f>
        <v>#N/A</v>
      </c>
      <c r="BW87" s="59">
        <f t="shared" si="89"/>
        <v>1</v>
      </c>
      <c r="BX87" s="67" t="str">
        <f t="shared" si="91"/>
        <v/>
      </c>
      <c r="BY87" s="136" t="str">
        <f ca="1">IF(OR(AE87=$BC$10,AE87=$BE$10,AE87=$BL$10,AE87=$BM$10,AE87=$BN$10),VLOOKUP(BX87,INDIRECT(CONCATENATE(CS87,"!",HLOOKUP(AE87,$CV$10:CZ87,DG87,FALSE))),1,TRUE),"")</f>
        <v/>
      </c>
      <c r="BZ87" s="102" t="e">
        <f t="shared" ca="1" si="61"/>
        <v>#N/A</v>
      </c>
      <c r="CA87" s="102" t="e">
        <f t="shared" ca="1" si="62"/>
        <v>#N/A</v>
      </c>
      <c r="CB87" s="102" t="e">
        <f t="shared" ca="1" si="63"/>
        <v>#N/A</v>
      </c>
      <c r="CC87" s="102" t="e">
        <f t="shared" ca="1" si="64"/>
        <v>#N/A</v>
      </c>
      <c r="CD87" s="102" t="e">
        <f t="shared" ca="1" si="65"/>
        <v>#VALUE!</v>
      </c>
      <c r="CE87" s="68">
        <f>Worksheet!L82</f>
        <v>0</v>
      </c>
      <c r="CF87" s="68">
        <f>Worksheet!M82</f>
        <v>0</v>
      </c>
      <c r="CG87" s="68">
        <f>Worksheet!N82</f>
        <v>0</v>
      </c>
      <c r="CH87" s="68">
        <f>Worksheet!O82</f>
        <v>0</v>
      </c>
      <c r="CI87" s="68">
        <f>Worksheet!P82</f>
        <v>0</v>
      </c>
      <c r="CJ87" s="154" t="e">
        <f t="shared" ca="1" si="66"/>
        <v>#VALUE!</v>
      </c>
      <c r="CK87" s="154" t="e">
        <f t="shared" ca="1" si="67"/>
        <v>#VALUE!</v>
      </c>
      <c r="CL87" s="154" t="e">
        <f t="shared" ca="1" si="68"/>
        <v>#VALUE!</v>
      </c>
      <c r="CM87" s="154" t="e">
        <f t="shared" ca="1" si="69"/>
        <v>#VALUE!</v>
      </c>
      <c r="CN87" s="154" t="e">
        <f t="shared" ca="1" si="70"/>
        <v>#VALUE!</v>
      </c>
      <c r="CO87" s="131" t="e">
        <f t="shared" ca="1" si="71"/>
        <v>#N/A</v>
      </c>
      <c r="CP87" s="103">
        <f>Worksheet!R82</f>
        <v>0</v>
      </c>
      <c r="CQ87" s="58" t="str">
        <f t="shared" si="72"/>
        <v>1</v>
      </c>
      <c r="CR87" s="133" t="e">
        <f t="shared" si="73"/>
        <v>#N/A</v>
      </c>
      <c r="CS87" s="58" t="str">
        <f t="shared" si="90"/>
        <v>Standard1</v>
      </c>
      <c r="CU87" s="112" t="str">
        <f t="shared" ca="1" si="74"/>
        <v>$B$4:$P$1376</v>
      </c>
      <c r="CV87" s="102" t="str">
        <f>VLOOKUP($CS87,$CU$3:CV$8,2,FALSE)</f>
        <v>$I$230:$I$439</v>
      </c>
      <c r="CW87" s="102" t="str">
        <f>VLOOKUP($CS87,$CU$3:CW$8,3,FALSE)</f>
        <v>$I$471:$I$735</v>
      </c>
      <c r="CX87" s="102" t="str">
        <f>VLOOKUP($CS87,$CU$3:CX$8,4,FALSE)</f>
        <v>$I$736:$I$826</v>
      </c>
      <c r="CY87" s="102" t="str">
        <f>VLOOKUP($CS87,$CU$3:CY$8,5,FALSE)</f>
        <v>$I$827:$I$891</v>
      </c>
      <c r="CZ87" s="102" t="str">
        <f>VLOOKUP($CS87,$CU$3:CZ$8,6,FALSE)</f>
        <v>$I$892:$I$960</v>
      </c>
      <c r="DA87" s="102" t="str">
        <f>VLOOKUP($CS87,$CU$3:DA$8,7,FALSE)</f>
        <v>$I$1055:$I$1066</v>
      </c>
      <c r="DB87" s="102" t="str">
        <f>VLOOKUP($CS87,$CU$3:DB$8,8,FALSE)</f>
        <v>$I$1043:$I$1054</v>
      </c>
      <c r="DC87" s="102" t="str">
        <f>VLOOKUP($CS87,$CU$3:DC$8,8,FALSE)</f>
        <v>$I$1043:$I$1054</v>
      </c>
      <c r="DD87" s="102" t="str">
        <f>VLOOKUP($CS87,$CU$3:DD$8,8,FALSE)</f>
        <v>$I$1043:$I$1054</v>
      </c>
      <c r="DE87" s="102" t="str">
        <f>VLOOKUP($CS87,$CU$3:DE$8,8,FALSE)</f>
        <v>$I$1043:$I$1054</v>
      </c>
      <c r="DF87" s="102" t="str">
        <f>VLOOKUP($CS87,$CU$3:DF$8,8,FALSE)</f>
        <v>$I$1043:$I$1054</v>
      </c>
      <c r="DG87" s="58">
        <f>COUNTIF($CV$10:CV87,"&lt;&gt;"&amp;"")</f>
        <v>78</v>
      </c>
      <c r="DI87" s="58" t="str">
        <f t="shared" si="75"/>
        <v/>
      </c>
      <c r="DJ87" s="58" t="e">
        <f t="shared" ca="1" si="55"/>
        <v>#N/A</v>
      </c>
    </row>
    <row r="88" spans="13:114" x14ac:dyDescent="0.25">
      <c r="M88" s="58">
        <f>Worksheet!W83</f>
        <v>0</v>
      </c>
      <c r="N88" s="58">
        <f t="shared" ca="1" si="83"/>
        <v>0</v>
      </c>
      <c r="O88" s="213" t="str">
        <f t="shared" ca="1" si="84"/>
        <v>*</v>
      </c>
      <c r="Q88" s="59" t="e">
        <f t="shared" ca="1" si="80"/>
        <v>#N/A</v>
      </c>
      <c r="R88" s="58" t="str">
        <f>IF(Worksheet!J83=$S$2,$S$2,IF(Worksheet!J83=$S$3,$S$3,$S$1))</f>
        <v>5502A</v>
      </c>
      <c r="S88" s="60" t="str">
        <f t="shared" ca="1" si="82"/>
        <v>*</v>
      </c>
      <c r="T88" s="55" t="e">
        <f t="shared" si="56"/>
        <v>#N/A</v>
      </c>
      <c r="U88" s="62">
        <f>IF(Worksheet!T83="%",ABS(Worksheet!AA83),ABS(Worksheet!V83))</f>
        <v>0</v>
      </c>
      <c r="V88" s="155">
        <f>IF(Worksheet!T83="%",Worksheet!AB83,Worksheet!T83)</f>
        <v>0</v>
      </c>
      <c r="W88" s="61" t="str">
        <f>IF(Worksheet!T83="%","",IF(Worksheet!AA83&lt;&gt;"",Worksheet!AA83,""))</f>
        <v/>
      </c>
      <c r="X88" s="61" t="str">
        <f>IF(Worksheet!T83="%","",IF(Worksheet!AB83&lt;&gt;"",Worksheet!AB83,""))</f>
        <v/>
      </c>
      <c r="Y88" s="63" t="str">
        <f t="shared" si="57"/>
        <v/>
      </c>
      <c r="Z88" s="63" t="str">
        <f t="shared" si="52"/>
        <v>0</v>
      </c>
      <c r="AA88" s="63" t="str">
        <f t="shared" si="58"/>
        <v>DC</v>
      </c>
      <c r="AB88" s="63" t="str">
        <f t="shared" si="53"/>
        <v>DC0</v>
      </c>
      <c r="AC88" s="63" t="str">
        <f>IF(Worksheet!I83&lt;&gt;"",Worksheet!I83,"")</f>
        <v/>
      </c>
      <c r="AD88" s="63" t="str">
        <f t="shared" si="54"/>
        <v/>
      </c>
      <c r="AE88" s="134" t="str">
        <f t="shared" si="59"/>
        <v>DC0</v>
      </c>
      <c r="AF88" s="135" t="e">
        <f>HLOOKUP(AE88,$AH$10:BA88,COUNTIF($AE$7:AE88,"&lt;&gt;"&amp;""),FALSE)</f>
        <v>#N/A</v>
      </c>
      <c r="AG88" s="71" t="e">
        <f t="shared" si="60"/>
        <v>#N/A</v>
      </c>
      <c r="AH88" s="102" t="e">
        <f ca="1">VLOOKUP($AG88,INDIRECT(CONCATENATE($CS88,"!",VLOOKUP($CS88,$AG$3:AH$8,AH$2,FALSE))),1,TRUE)</f>
        <v>#N/A</v>
      </c>
      <c r="AI88" s="102" t="e">
        <f ca="1">VLOOKUP($AG88,INDIRECT(CONCATENATE($CS88,"!",VLOOKUP($CS88,$AG$3:AI$8,AI$2,FALSE))),1,TRUE)</f>
        <v>#N/A</v>
      </c>
      <c r="AJ88" s="102" t="e">
        <f ca="1">VLOOKUP($AG88,INDIRECT(CONCATENATE($CS88,"!",VLOOKUP($CS88,$AG$3:AJ$8,AJ$2,FALSE))),1,TRUE)</f>
        <v>#N/A</v>
      </c>
      <c r="AK88" s="102" t="e">
        <f ca="1">VLOOKUP($AG88,INDIRECT(CONCATENATE($CS88,"!",VLOOKUP($CS88,$AG$3:AK$8,AK$2,FALSE))),1,TRUE)</f>
        <v>#N/A</v>
      </c>
      <c r="AL88" s="102" t="e">
        <f ca="1">VLOOKUP($AG88,INDIRECT(CONCATENATE($CS88,"!",VLOOKUP($CS88,$AG$3:AL$8,AL$2,FALSE))),1,TRUE)</f>
        <v>#N/A</v>
      </c>
      <c r="AM88" s="102" t="e">
        <f ca="1">VLOOKUP($AG88,INDIRECT(CONCATENATE($CS88,"!",VLOOKUP($CS88,$AG$3:AM$8,AM$2,FALSE))),1,TRUE)</f>
        <v>#N/A</v>
      </c>
      <c r="AN88" s="102" t="e">
        <f ca="1">VLOOKUP($AG88,INDIRECT(CONCATENATE($CS88,"!",VLOOKUP($CS88,$AG$3:AN$8,AN$2,FALSE))),1,TRUE)</f>
        <v>#N/A</v>
      </c>
      <c r="AO88" s="102" t="e">
        <f ca="1">VLOOKUP($AG88,INDIRECT(CONCATENATE($CS88,"!",VLOOKUP($CS88,$AG$3:AO$8,AO$2,FALSE))),1,TRUE)</f>
        <v>#N/A</v>
      </c>
      <c r="AP88" s="102" t="e">
        <f ca="1">VLOOKUP($AG88,INDIRECT(CONCATENATE($CS88,"!",VLOOKUP($CS88,$AG$3:AP$8,AP$2,FALSE))),1,TRUE)</f>
        <v>#N/A</v>
      </c>
      <c r="AQ88" s="102" t="e">
        <f ca="1">VLOOKUP($AG88,INDIRECT(CONCATENATE($CS88,"!",VLOOKUP($CS88,$AG$3:AQ$8,AQ$2,FALSE))),1,TRUE)</f>
        <v>#N/A</v>
      </c>
      <c r="AR88" s="102" t="e">
        <f ca="1">VLOOKUP($AG88,INDIRECT(CONCATENATE($CS88,"!",VLOOKUP($CS88,$AG$3:AR$8,AR$2,FALSE))),1,TRUE)</f>
        <v>#N/A</v>
      </c>
      <c r="AS88" s="102" t="e">
        <f ca="1">VLOOKUP($AG88,INDIRECT(CONCATENATE($CS88,"!",VLOOKUP($CS88,$AG$3:AS$8,AS$2,FALSE))),1,TRUE)</f>
        <v>#N/A</v>
      </c>
      <c r="AT88" s="102" t="e">
        <f ca="1">VLOOKUP($AG88,INDIRECT(CONCATENATE($CS88,"!",VLOOKUP($CS88,$AG$3:AT$8,AT$2,FALSE))),1,TRUE)</f>
        <v>#N/A</v>
      </c>
      <c r="AU88" s="102" t="e">
        <f ca="1">VLOOKUP($AG88,INDIRECT(CONCATENATE($CS88,"!",VLOOKUP($CS88,$AG$3:AU$8,AU$2,FALSE))),1,TRUE)</f>
        <v>#N/A</v>
      </c>
      <c r="AV88" s="102" t="e">
        <f ca="1">VLOOKUP($AG88,INDIRECT(CONCATENATE($CS88,"!",VLOOKUP($CS88,$AG$3:AV$8,AV$2,FALSE))),1,TRUE)</f>
        <v>#N/A</v>
      </c>
      <c r="AW88" s="102" t="e">
        <f ca="1">VLOOKUP($AG88,INDIRECT(CONCATENATE($CS88,"!",VLOOKUP($CS88,$AG$3:AW$8,AW$2,FALSE))),1,TRUE)</f>
        <v>#N/A</v>
      </c>
      <c r="AX88" s="102" t="e">
        <f ca="1">VLOOKUP($AG88,INDIRECT(CONCATENATE($CS88,"!",VLOOKUP($CS88,$AG$3:AX$8,AX$2,FALSE))),1,TRUE)</f>
        <v>#N/A</v>
      </c>
      <c r="AY88" s="102" t="e">
        <f ca="1">VLOOKUP($AG88,INDIRECT(CONCATENATE($CS88,"!",VLOOKUP($CS88,$AG$3:AY$8,AY$2,FALSE))),1,TRUE)</f>
        <v>#N/A</v>
      </c>
      <c r="AZ88" s="102" t="e">
        <f ca="1">VLOOKUP($AG88,INDIRECT(CONCATENATE($CS88,"!",VLOOKUP($CS88,$AG$3:AZ$8,AZ$2,FALSE))),1,TRUE)</f>
        <v>#N/A</v>
      </c>
      <c r="BA88" s="102"/>
      <c r="BB88" s="66">
        <f t="shared" si="76"/>
        <v>1</v>
      </c>
      <c r="BC88" s="59">
        <f t="shared" si="76"/>
        <v>1</v>
      </c>
      <c r="BD88" s="59">
        <f t="shared" si="77"/>
        <v>1</v>
      </c>
      <c r="BE88" s="59">
        <f t="shared" si="77"/>
        <v>1</v>
      </c>
      <c r="BF88" s="59">
        <f t="shared" si="85"/>
        <v>1</v>
      </c>
      <c r="BG88" s="59">
        <f t="shared" si="86"/>
        <v>1</v>
      </c>
      <c r="BH88" s="59">
        <f t="shared" si="87"/>
        <v>1</v>
      </c>
      <c r="BI88" s="59">
        <f t="shared" si="78"/>
        <v>1</v>
      </c>
      <c r="BJ88" s="59">
        <f t="shared" si="78"/>
        <v>1</v>
      </c>
      <c r="BK88" s="59">
        <f t="shared" si="78"/>
        <v>1</v>
      </c>
      <c r="BL88" s="59">
        <f t="shared" si="78"/>
        <v>1</v>
      </c>
      <c r="BM88" s="59">
        <f t="shared" si="78"/>
        <v>1</v>
      </c>
      <c r="BN88" s="59">
        <f t="shared" si="78"/>
        <v>1</v>
      </c>
      <c r="BO88" s="59">
        <f t="shared" si="92"/>
        <v>1</v>
      </c>
      <c r="BP88" s="59">
        <f t="shared" si="92"/>
        <v>1</v>
      </c>
      <c r="BQ88" s="59">
        <f t="shared" si="92"/>
        <v>1</v>
      </c>
      <c r="BR88" s="59">
        <f t="shared" si="92"/>
        <v>1</v>
      </c>
      <c r="BS88" s="59">
        <f t="shared" si="88"/>
        <v>1</v>
      </c>
      <c r="BT88" s="59">
        <f t="shared" si="88"/>
        <v>1</v>
      </c>
      <c r="BV88" s="67" t="e">
        <f>HLOOKUP(AE88,$BB$10:BU88,COUNTIF($AE$7:AE88,"&lt;&gt;"&amp;""),FALSE)</f>
        <v>#N/A</v>
      </c>
      <c r="BW88" s="59">
        <f t="shared" si="89"/>
        <v>1</v>
      </c>
      <c r="BX88" s="67" t="str">
        <f t="shared" si="91"/>
        <v/>
      </c>
      <c r="BY88" s="136" t="str">
        <f ca="1">IF(OR(AE88=$BC$10,AE88=$BE$10,AE88=$BL$10,AE88=$BM$10,AE88=$BN$10),VLOOKUP(BX88,INDIRECT(CONCATENATE(CS88,"!",HLOOKUP(AE88,$CV$10:CZ88,DG88,FALSE))),1,TRUE),"")</f>
        <v/>
      </c>
      <c r="BZ88" s="102" t="e">
        <f t="shared" ca="1" si="61"/>
        <v>#N/A</v>
      </c>
      <c r="CA88" s="102" t="e">
        <f t="shared" ca="1" si="62"/>
        <v>#N/A</v>
      </c>
      <c r="CB88" s="102" t="e">
        <f t="shared" ca="1" si="63"/>
        <v>#N/A</v>
      </c>
      <c r="CC88" s="102" t="e">
        <f t="shared" ca="1" si="64"/>
        <v>#N/A</v>
      </c>
      <c r="CD88" s="102" t="e">
        <f t="shared" ca="1" si="65"/>
        <v>#VALUE!</v>
      </c>
      <c r="CE88" s="68">
        <f>Worksheet!L83</f>
        <v>0</v>
      </c>
      <c r="CF88" s="68">
        <f>Worksheet!M83</f>
        <v>0</v>
      </c>
      <c r="CG88" s="68">
        <f>Worksheet!N83</f>
        <v>0</v>
      </c>
      <c r="CH88" s="68">
        <f>Worksheet!O83</f>
        <v>0</v>
      </c>
      <c r="CI88" s="68">
        <f>Worksheet!P83</f>
        <v>0</v>
      </c>
      <c r="CJ88" s="154" t="e">
        <f t="shared" ca="1" si="66"/>
        <v>#VALUE!</v>
      </c>
      <c r="CK88" s="154" t="e">
        <f t="shared" ca="1" si="67"/>
        <v>#VALUE!</v>
      </c>
      <c r="CL88" s="154" t="e">
        <f t="shared" ca="1" si="68"/>
        <v>#VALUE!</v>
      </c>
      <c r="CM88" s="154" t="e">
        <f t="shared" ca="1" si="69"/>
        <v>#VALUE!</v>
      </c>
      <c r="CN88" s="154" t="e">
        <f t="shared" ca="1" si="70"/>
        <v>#VALUE!</v>
      </c>
      <c r="CO88" s="131" t="e">
        <f t="shared" ca="1" si="71"/>
        <v>#N/A</v>
      </c>
      <c r="CP88" s="103">
        <f>Worksheet!R83</f>
        <v>0</v>
      </c>
      <c r="CQ88" s="58" t="str">
        <f t="shared" si="72"/>
        <v>1</v>
      </c>
      <c r="CR88" s="133" t="e">
        <f t="shared" si="73"/>
        <v>#N/A</v>
      </c>
      <c r="CS88" s="58" t="str">
        <f t="shared" si="90"/>
        <v>Standard1</v>
      </c>
      <c r="CU88" s="112" t="str">
        <f t="shared" ca="1" si="74"/>
        <v>$B$4:$P$1376</v>
      </c>
      <c r="CV88" s="102" t="str">
        <f>VLOOKUP($CS88,$CU$3:CV$8,2,FALSE)</f>
        <v>$I$230:$I$439</v>
      </c>
      <c r="CW88" s="102" t="str">
        <f>VLOOKUP($CS88,$CU$3:CW$8,3,FALSE)</f>
        <v>$I$471:$I$735</v>
      </c>
      <c r="CX88" s="102" t="str">
        <f>VLOOKUP($CS88,$CU$3:CX$8,4,FALSE)</f>
        <v>$I$736:$I$826</v>
      </c>
      <c r="CY88" s="102" t="str">
        <f>VLOOKUP($CS88,$CU$3:CY$8,5,FALSE)</f>
        <v>$I$827:$I$891</v>
      </c>
      <c r="CZ88" s="102" t="str">
        <f>VLOOKUP($CS88,$CU$3:CZ$8,6,FALSE)</f>
        <v>$I$892:$I$960</v>
      </c>
      <c r="DA88" s="102" t="str">
        <f>VLOOKUP($CS88,$CU$3:DA$8,7,FALSE)</f>
        <v>$I$1055:$I$1066</v>
      </c>
      <c r="DB88" s="102" t="str">
        <f>VLOOKUP($CS88,$CU$3:DB$8,8,FALSE)</f>
        <v>$I$1043:$I$1054</v>
      </c>
      <c r="DC88" s="102" t="str">
        <f>VLOOKUP($CS88,$CU$3:DC$8,8,FALSE)</f>
        <v>$I$1043:$I$1054</v>
      </c>
      <c r="DD88" s="102" t="str">
        <f>VLOOKUP($CS88,$CU$3:DD$8,8,FALSE)</f>
        <v>$I$1043:$I$1054</v>
      </c>
      <c r="DE88" s="102" t="str">
        <f>VLOOKUP($CS88,$CU$3:DE$8,8,FALSE)</f>
        <v>$I$1043:$I$1054</v>
      </c>
      <c r="DF88" s="102" t="str">
        <f>VLOOKUP($CS88,$CU$3:DF$8,8,FALSE)</f>
        <v>$I$1043:$I$1054</v>
      </c>
      <c r="DG88" s="58">
        <f>COUNTIF($CV$10:CV88,"&lt;&gt;"&amp;"")</f>
        <v>79</v>
      </c>
      <c r="DI88" s="58" t="str">
        <f t="shared" si="75"/>
        <v/>
      </c>
      <c r="DJ88" s="58" t="e">
        <f t="shared" ca="1" si="55"/>
        <v>#N/A</v>
      </c>
    </row>
    <row r="89" spans="13:114" x14ac:dyDescent="0.25">
      <c r="M89" s="58">
        <f>Worksheet!W84</f>
        <v>0</v>
      </c>
      <c r="N89" s="58">
        <f t="shared" ca="1" si="83"/>
        <v>0</v>
      </c>
      <c r="O89" s="213" t="str">
        <f t="shared" ca="1" si="84"/>
        <v>*</v>
      </c>
      <c r="Q89" s="59" t="e">
        <f t="shared" ca="1" si="80"/>
        <v>#N/A</v>
      </c>
      <c r="R89" s="58" t="str">
        <f>IF(Worksheet!J84=$S$2,$S$2,IF(Worksheet!J84=$S$3,$S$3,$S$1))</f>
        <v>5502A</v>
      </c>
      <c r="S89" s="60" t="str">
        <f t="shared" ca="1" si="82"/>
        <v>*</v>
      </c>
      <c r="T89" s="55" t="e">
        <f t="shared" si="56"/>
        <v>#N/A</v>
      </c>
      <c r="U89" s="62">
        <f>IF(Worksheet!T84="%",ABS(Worksheet!AA84),ABS(Worksheet!V84))</f>
        <v>0</v>
      </c>
      <c r="V89" s="155">
        <f>IF(Worksheet!T84="%",Worksheet!AB84,Worksheet!T84)</f>
        <v>0</v>
      </c>
      <c r="W89" s="61" t="str">
        <f>IF(Worksheet!T84="%","",IF(Worksheet!AA84&lt;&gt;"",Worksheet!AA84,""))</f>
        <v/>
      </c>
      <c r="X89" s="61" t="str">
        <f>IF(Worksheet!T84="%","",IF(Worksheet!AB84&lt;&gt;"",Worksheet!AB84,""))</f>
        <v/>
      </c>
      <c r="Y89" s="63" t="str">
        <f t="shared" si="57"/>
        <v/>
      </c>
      <c r="Z89" s="63" t="str">
        <f t="shared" si="52"/>
        <v>0</v>
      </c>
      <c r="AA89" s="63" t="str">
        <f t="shared" si="58"/>
        <v>DC</v>
      </c>
      <c r="AB89" s="63" t="str">
        <f t="shared" si="53"/>
        <v>DC0</v>
      </c>
      <c r="AC89" s="63" t="str">
        <f>IF(Worksheet!I84&lt;&gt;"",Worksheet!I84,"")</f>
        <v/>
      </c>
      <c r="AD89" s="63" t="str">
        <f t="shared" si="54"/>
        <v/>
      </c>
      <c r="AE89" s="134" t="str">
        <f t="shared" si="59"/>
        <v>DC0</v>
      </c>
      <c r="AF89" s="135" t="e">
        <f>HLOOKUP(AE89,$AH$10:BA89,COUNTIF($AE$7:AE89,"&lt;&gt;"&amp;""),FALSE)</f>
        <v>#N/A</v>
      </c>
      <c r="AG89" s="71" t="e">
        <f t="shared" si="60"/>
        <v>#N/A</v>
      </c>
      <c r="AH89" s="102" t="e">
        <f ca="1">VLOOKUP($AG89,INDIRECT(CONCATENATE($CS89,"!",VLOOKUP($CS89,$AG$3:AH$8,AH$2,FALSE))),1,TRUE)</f>
        <v>#N/A</v>
      </c>
      <c r="AI89" s="102" t="e">
        <f ca="1">VLOOKUP($AG89,INDIRECT(CONCATENATE($CS89,"!",VLOOKUP($CS89,$AG$3:AI$8,AI$2,FALSE))),1,TRUE)</f>
        <v>#N/A</v>
      </c>
      <c r="AJ89" s="102" t="e">
        <f ca="1">VLOOKUP($AG89,INDIRECT(CONCATENATE($CS89,"!",VLOOKUP($CS89,$AG$3:AJ$8,AJ$2,FALSE))),1,TRUE)</f>
        <v>#N/A</v>
      </c>
      <c r="AK89" s="102" t="e">
        <f ca="1">VLOOKUP($AG89,INDIRECT(CONCATENATE($CS89,"!",VLOOKUP($CS89,$AG$3:AK$8,AK$2,FALSE))),1,TRUE)</f>
        <v>#N/A</v>
      </c>
      <c r="AL89" s="102" t="e">
        <f ca="1">VLOOKUP($AG89,INDIRECT(CONCATENATE($CS89,"!",VLOOKUP($CS89,$AG$3:AL$8,AL$2,FALSE))),1,TRUE)</f>
        <v>#N/A</v>
      </c>
      <c r="AM89" s="102" t="e">
        <f ca="1">VLOOKUP($AG89,INDIRECT(CONCATENATE($CS89,"!",VLOOKUP($CS89,$AG$3:AM$8,AM$2,FALSE))),1,TRUE)</f>
        <v>#N/A</v>
      </c>
      <c r="AN89" s="102" t="e">
        <f ca="1">VLOOKUP($AG89,INDIRECT(CONCATENATE($CS89,"!",VLOOKUP($CS89,$AG$3:AN$8,AN$2,FALSE))),1,TRUE)</f>
        <v>#N/A</v>
      </c>
      <c r="AO89" s="102" t="e">
        <f ca="1">VLOOKUP($AG89,INDIRECT(CONCATENATE($CS89,"!",VLOOKUP($CS89,$AG$3:AO$8,AO$2,FALSE))),1,TRUE)</f>
        <v>#N/A</v>
      </c>
      <c r="AP89" s="102" t="e">
        <f ca="1">VLOOKUP($AG89,INDIRECT(CONCATENATE($CS89,"!",VLOOKUP($CS89,$AG$3:AP$8,AP$2,FALSE))),1,TRUE)</f>
        <v>#N/A</v>
      </c>
      <c r="AQ89" s="102" t="e">
        <f ca="1">VLOOKUP($AG89,INDIRECT(CONCATENATE($CS89,"!",VLOOKUP($CS89,$AG$3:AQ$8,AQ$2,FALSE))),1,TRUE)</f>
        <v>#N/A</v>
      </c>
      <c r="AR89" s="102" t="e">
        <f ca="1">VLOOKUP($AG89,INDIRECT(CONCATENATE($CS89,"!",VLOOKUP($CS89,$AG$3:AR$8,AR$2,FALSE))),1,TRUE)</f>
        <v>#N/A</v>
      </c>
      <c r="AS89" s="102" t="e">
        <f ca="1">VLOOKUP($AG89,INDIRECT(CONCATENATE($CS89,"!",VLOOKUP($CS89,$AG$3:AS$8,AS$2,FALSE))),1,TRUE)</f>
        <v>#N/A</v>
      </c>
      <c r="AT89" s="102" t="e">
        <f ca="1">VLOOKUP($AG89,INDIRECT(CONCATENATE($CS89,"!",VLOOKUP($CS89,$AG$3:AT$8,AT$2,FALSE))),1,TRUE)</f>
        <v>#N/A</v>
      </c>
      <c r="AU89" s="102" t="e">
        <f ca="1">VLOOKUP($AG89,INDIRECT(CONCATENATE($CS89,"!",VLOOKUP($CS89,$AG$3:AU$8,AU$2,FALSE))),1,TRUE)</f>
        <v>#N/A</v>
      </c>
      <c r="AV89" s="102" t="e">
        <f ca="1">VLOOKUP($AG89,INDIRECT(CONCATENATE($CS89,"!",VLOOKUP($CS89,$AG$3:AV$8,AV$2,FALSE))),1,TRUE)</f>
        <v>#N/A</v>
      </c>
      <c r="AW89" s="102" t="e">
        <f ca="1">VLOOKUP($AG89,INDIRECT(CONCATENATE($CS89,"!",VLOOKUP($CS89,$AG$3:AW$8,AW$2,FALSE))),1,TRUE)</f>
        <v>#N/A</v>
      </c>
      <c r="AX89" s="102" t="e">
        <f ca="1">VLOOKUP($AG89,INDIRECT(CONCATENATE($CS89,"!",VLOOKUP($CS89,$AG$3:AX$8,AX$2,FALSE))),1,TRUE)</f>
        <v>#N/A</v>
      </c>
      <c r="AY89" s="102" t="e">
        <f ca="1">VLOOKUP($AG89,INDIRECT(CONCATENATE($CS89,"!",VLOOKUP($CS89,$AG$3:AY$8,AY$2,FALSE))),1,TRUE)</f>
        <v>#N/A</v>
      </c>
      <c r="AZ89" s="102" t="e">
        <f ca="1">VLOOKUP($AG89,INDIRECT(CONCATENATE($CS89,"!",VLOOKUP($CS89,$AG$3:AZ$8,AZ$2,FALSE))),1,TRUE)</f>
        <v>#N/A</v>
      </c>
      <c r="BA89" s="102"/>
      <c r="BB89" s="66">
        <f t="shared" si="76"/>
        <v>1</v>
      </c>
      <c r="BC89" s="59">
        <f t="shared" si="76"/>
        <v>1</v>
      </c>
      <c r="BD89" s="59">
        <f t="shared" si="77"/>
        <v>1</v>
      </c>
      <c r="BE89" s="59">
        <f t="shared" si="77"/>
        <v>1</v>
      </c>
      <c r="BF89" s="59">
        <f t="shared" si="85"/>
        <v>1</v>
      </c>
      <c r="BG89" s="59">
        <f t="shared" si="86"/>
        <v>1</v>
      </c>
      <c r="BH89" s="59">
        <f t="shared" si="87"/>
        <v>1</v>
      </c>
      <c r="BI89" s="59">
        <f t="shared" si="78"/>
        <v>1</v>
      </c>
      <c r="BJ89" s="59">
        <f t="shared" si="78"/>
        <v>1</v>
      </c>
      <c r="BK89" s="59">
        <f t="shared" si="78"/>
        <v>1</v>
      </c>
      <c r="BL89" s="59">
        <f t="shared" si="78"/>
        <v>1</v>
      </c>
      <c r="BM89" s="59">
        <f t="shared" si="78"/>
        <v>1</v>
      </c>
      <c r="BN89" s="59">
        <f t="shared" si="78"/>
        <v>1</v>
      </c>
      <c r="BO89" s="59">
        <f t="shared" si="92"/>
        <v>1</v>
      </c>
      <c r="BP89" s="59">
        <f t="shared" si="92"/>
        <v>1</v>
      </c>
      <c r="BQ89" s="59">
        <f t="shared" si="92"/>
        <v>1</v>
      </c>
      <c r="BR89" s="59">
        <f t="shared" si="92"/>
        <v>1</v>
      </c>
      <c r="BS89" s="59">
        <f t="shared" si="88"/>
        <v>1</v>
      </c>
      <c r="BT89" s="59">
        <f t="shared" si="88"/>
        <v>1</v>
      </c>
      <c r="BV89" s="67" t="e">
        <f>HLOOKUP(AE89,$BB$10:BU89,COUNTIF($AE$7:AE89,"&lt;&gt;"&amp;""),FALSE)</f>
        <v>#N/A</v>
      </c>
      <c r="BW89" s="59">
        <f t="shared" si="89"/>
        <v>1</v>
      </c>
      <c r="BX89" s="67" t="str">
        <f t="shared" si="91"/>
        <v/>
      </c>
      <c r="BY89" s="136" t="str">
        <f ca="1">IF(OR(AE89=$BC$10,AE89=$BE$10,AE89=$BL$10,AE89=$BM$10,AE89=$BN$10),VLOOKUP(BX89,INDIRECT(CONCATENATE(CS89,"!",HLOOKUP(AE89,$CV$10:CZ89,DG89,FALSE))),1,TRUE),"")</f>
        <v/>
      </c>
      <c r="BZ89" s="102" t="e">
        <f t="shared" ca="1" si="61"/>
        <v>#N/A</v>
      </c>
      <c r="CA89" s="102" t="e">
        <f t="shared" ca="1" si="62"/>
        <v>#N/A</v>
      </c>
      <c r="CB89" s="102" t="e">
        <f t="shared" ca="1" si="63"/>
        <v>#N/A</v>
      </c>
      <c r="CC89" s="102" t="e">
        <f t="shared" ca="1" si="64"/>
        <v>#N/A</v>
      </c>
      <c r="CD89" s="102" t="e">
        <f t="shared" ca="1" si="65"/>
        <v>#VALUE!</v>
      </c>
      <c r="CE89" s="68">
        <f>Worksheet!L84</f>
        <v>0</v>
      </c>
      <c r="CF89" s="68">
        <f>Worksheet!M84</f>
        <v>0</v>
      </c>
      <c r="CG89" s="68">
        <f>Worksheet!N84</f>
        <v>0</v>
      </c>
      <c r="CH89" s="68">
        <f>Worksheet!O84</f>
        <v>0</v>
      </c>
      <c r="CI89" s="68">
        <f>Worksheet!P84</f>
        <v>0</v>
      </c>
      <c r="CJ89" s="154" t="e">
        <f t="shared" ca="1" si="66"/>
        <v>#VALUE!</v>
      </c>
      <c r="CK89" s="154" t="e">
        <f t="shared" ca="1" si="67"/>
        <v>#VALUE!</v>
      </c>
      <c r="CL89" s="154" t="e">
        <f t="shared" ca="1" si="68"/>
        <v>#VALUE!</v>
      </c>
      <c r="CM89" s="154" t="e">
        <f t="shared" ca="1" si="69"/>
        <v>#VALUE!</v>
      </c>
      <c r="CN89" s="154" t="e">
        <f t="shared" ca="1" si="70"/>
        <v>#VALUE!</v>
      </c>
      <c r="CO89" s="131" t="e">
        <f t="shared" ca="1" si="71"/>
        <v>#N/A</v>
      </c>
      <c r="CP89" s="103">
        <f>Worksheet!R84</f>
        <v>0</v>
      </c>
      <c r="CQ89" s="58" t="str">
        <f t="shared" si="72"/>
        <v>1</v>
      </c>
      <c r="CR89" s="133" t="e">
        <f t="shared" si="73"/>
        <v>#N/A</v>
      </c>
      <c r="CS89" s="58" t="str">
        <f t="shared" si="90"/>
        <v>Standard1</v>
      </c>
      <c r="CU89" s="112" t="str">
        <f t="shared" ca="1" si="74"/>
        <v>$B$4:$P$1376</v>
      </c>
      <c r="CV89" s="102" t="str">
        <f>VLOOKUP($CS89,$CU$3:CV$8,2,FALSE)</f>
        <v>$I$230:$I$439</v>
      </c>
      <c r="CW89" s="102" t="str">
        <f>VLOOKUP($CS89,$CU$3:CW$8,3,FALSE)</f>
        <v>$I$471:$I$735</v>
      </c>
      <c r="CX89" s="102" t="str">
        <f>VLOOKUP($CS89,$CU$3:CX$8,4,FALSE)</f>
        <v>$I$736:$I$826</v>
      </c>
      <c r="CY89" s="102" t="str">
        <f>VLOOKUP($CS89,$CU$3:CY$8,5,FALSE)</f>
        <v>$I$827:$I$891</v>
      </c>
      <c r="CZ89" s="102" t="str">
        <f>VLOOKUP($CS89,$CU$3:CZ$8,6,FALSE)</f>
        <v>$I$892:$I$960</v>
      </c>
      <c r="DA89" s="102" t="str">
        <f>VLOOKUP($CS89,$CU$3:DA$8,7,FALSE)</f>
        <v>$I$1055:$I$1066</v>
      </c>
      <c r="DB89" s="102" t="str">
        <f>VLOOKUP($CS89,$CU$3:DB$8,8,FALSE)</f>
        <v>$I$1043:$I$1054</v>
      </c>
      <c r="DC89" s="102" t="str">
        <f>VLOOKUP($CS89,$CU$3:DC$8,8,FALSE)</f>
        <v>$I$1043:$I$1054</v>
      </c>
      <c r="DD89" s="102" t="str">
        <f>VLOOKUP($CS89,$CU$3:DD$8,8,FALSE)</f>
        <v>$I$1043:$I$1054</v>
      </c>
      <c r="DE89" s="102" t="str">
        <f>VLOOKUP($CS89,$CU$3:DE$8,8,FALSE)</f>
        <v>$I$1043:$I$1054</v>
      </c>
      <c r="DF89" s="102" t="str">
        <f>VLOOKUP($CS89,$CU$3:DF$8,8,FALSE)</f>
        <v>$I$1043:$I$1054</v>
      </c>
      <c r="DG89" s="58">
        <f>COUNTIF($CV$10:CV89,"&lt;&gt;"&amp;"")</f>
        <v>80</v>
      </c>
      <c r="DI89" s="58" t="str">
        <f t="shared" si="75"/>
        <v/>
      </c>
      <c r="DJ89" s="58" t="e">
        <f t="shared" ca="1" si="55"/>
        <v>#N/A</v>
      </c>
    </row>
    <row r="90" spans="13:114" x14ac:dyDescent="0.25">
      <c r="M90" s="58">
        <f>Worksheet!W85</f>
        <v>0</v>
      </c>
      <c r="N90" s="58">
        <f t="shared" ca="1" si="83"/>
        <v>0</v>
      </c>
      <c r="O90" s="213" t="str">
        <f t="shared" ca="1" si="84"/>
        <v>*</v>
      </c>
      <c r="Q90" s="59" t="e">
        <f t="shared" ca="1" si="80"/>
        <v>#N/A</v>
      </c>
      <c r="R90" s="58" t="str">
        <f>IF(Worksheet!J85=$S$2,$S$2,IF(Worksheet!J85=$S$3,$S$3,$S$1))</f>
        <v>5502A</v>
      </c>
      <c r="S90" s="60" t="str">
        <f t="shared" ca="1" si="82"/>
        <v>*</v>
      </c>
      <c r="T90" s="55" t="e">
        <f t="shared" si="56"/>
        <v>#N/A</v>
      </c>
      <c r="U90" s="62">
        <f>IF(Worksheet!T85="%",ABS(Worksheet!AA85),ABS(Worksheet!V85))</f>
        <v>0</v>
      </c>
      <c r="V90" s="155">
        <f>IF(Worksheet!T85="%",Worksheet!AB85,Worksheet!T85)</f>
        <v>0</v>
      </c>
      <c r="W90" s="61" t="str">
        <f>IF(Worksheet!T85="%","",IF(Worksheet!AA85&lt;&gt;"",Worksheet!AA85,""))</f>
        <v/>
      </c>
      <c r="X90" s="61" t="str">
        <f>IF(Worksheet!T85="%","",IF(Worksheet!AB85&lt;&gt;"",Worksheet!AB85,""))</f>
        <v/>
      </c>
      <c r="Y90" s="63" t="str">
        <f t="shared" si="57"/>
        <v/>
      </c>
      <c r="Z90" s="63" t="str">
        <f t="shared" si="52"/>
        <v>0</v>
      </c>
      <c r="AA90" s="63" t="str">
        <f t="shared" si="58"/>
        <v>DC</v>
      </c>
      <c r="AB90" s="63" t="str">
        <f t="shared" si="53"/>
        <v>DC0</v>
      </c>
      <c r="AC90" s="63" t="str">
        <f>IF(Worksheet!I85&lt;&gt;"",Worksheet!I85,"")</f>
        <v/>
      </c>
      <c r="AD90" s="63" t="str">
        <f t="shared" si="54"/>
        <v/>
      </c>
      <c r="AE90" s="134" t="str">
        <f t="shared" si="59"/>
        <v>DC0</v>
      </c>
      <c r="AF90" s="135" t="e">
        <f>HLOOKUP(AE90,$AH$10:BA90,COUNTIF($AE$7:AE90,"&lt;&gt;"&amp;""),FALSE)</f>
        <v>#N/A</v>
      </c>
      <c r="AG90" s="71" t="e">
        <f t="shared" si="60"/>
        <v>#N/A</v>
      </c>
      <c r="AH90" s="102" t="e">
        <f ca="1">VLOOKUP($AG90,INDIRECT(CONCATENATE($CS90,"!",VLOOKUP($CS90,$AG$3:AH$8,AH$2,FALSE))),1,TRUE)</f>
        <v>#N/A</v>
      </c>
      <c r="AI90" s="102" t="e">
        <f ca="1">VLOOKUP($AG90,INDIRECT(CONCATENATE($CS90,"!",VLOOKUP($CS90,$AG$3:AI$8,AI$2,FALSE))),1,TRUE)</f>
        <v>#N/A</v>
      </c>
      <c r="AJ90" s="102" t="e">
        <f ca="1">VLOOKUP($AG90,INDIRECT(CONCATENATE($CS90,"!",VLOOKUP($CS90,$AG$3:AJ$8,AJ$2,FALSE))),1,TRUE)</f>
        <v>#N/A</v>
      </c>
      <c r="AK90" s="102" t="e">
        <f ca="1">VLOOKUP($AG90,INDIRECT(CONCATENATE($CS90,"!",VLOOKUP($CS90,$AG$3:AK$8,AK$2,FALSE))),1,TRUE)</f>
        <v>#N/A</v>
      </c>
      <c r="AL90" s="102" t="e">
        <f ca="1">VLOOKUP($AG90,INDIRECT(CONCATENATE($CS90,"!",VLOOKUP($CS90,$AG$3:AL$8,AL$2,FALSE))),1,TRUE)</f>
        <v>#N/A</v>
      </c>
      <c r="AM90" s="102" t="e">
        <f ca="1">VLOOKUP($AG90,INDIRECT(CONCATENATE($CS90,"!",VLOOKUP($CS90,$AG$3:AM$8,AM$2,FALSE))),1,TRUE)</f>
        <v>#N/A</v>
      </c>
      <c r="AN90" s="102" t="e">
        <f ca="1">VLOOKUP($AG90,INDIRECT(CONCATENATE($CS90,"!",VLOOKUP($CS90,$AG$3:AN$8,AN$2,FALSE))),1,TRUE)</f>
        <v>#N/A</v>
      </c>
      <c r="AO90" s="102" t="e">
        <f ca="1">VLOOKUP($AG90,INDIRECT(CONCATENATE($CS90,"!",VLOOKUP($CS90,$AG$3:AO$8,AO$2,FALSE))),1,TRUE)</f>
        <v>#N/A</v>
      </c>
      <c r="AP90" s="102" t="e">
        <f ca="1">VLOOKUP($AG90,INDIRECT(CONCATENATE($CS90,"!",VLOOKUP($CS90,$AG$3:AP$8,AP$2,FALSE))),1,TRUE)</f>
        <v>#N/A</v>
      </c>
      <c r="AQ90" s="102" t="e">
        <f ca="1">VLOOKUP($AG90,INDIRECT(CONCATENATE($CS90,"!",VLOOKUP($CS90,$AG$3:AQ$8,AQ$2,FALSE))),1,TRUE)</f>
        <v>#N/A</v>
      </c>
      <c r="AR90" s="102" t="e">
        <f ca="1">VLOOKUP($AG90,INDIRECT(CONCATENATE($CS90,"!",VLOOKUP($CS90,$AG$3:AR$8,AR$2,FALSE))),1,TRUE)</f>
        <v>#N/A</v>
      </c>
      <c r="AS90" s="102" t="e">
        <f ca="1">VLOOKUP($AG90,INDIRECT(CONCATENATE($CS90,"!",VLOOKUP($CS90,$AG$3:AS$8,AS$2,FALSE))),1,TRUE)</f>
        <v>#N/A</v>
      </c>
      <c r="AT90" s="102" t="e">
        <f ca="1">VLOOKUP($AG90,INDIRECT(CONCATENATE($CS90,"!",VLOOKUP($CS90,$AG$3:AT$8,AT$2,FALSE))),1,TRUE)</f>
        <v>#N/A</v>
      </c>
      <c r="AU90" s="102" t="e">
        <f ca="1">VLOOKUP($AG90,INDIRECT(CONCATENATE($CS90,"!",VLOOKUP($CS90,$AG$3:AU$8,AU$2,FALSE))),1,TRUE)</f>
        <v>#N/A</v>
      </c>
      <c r="AV90" s="102" t="e">
        <f ca="1">VLOOKUP($AG90,INDIRECT(CONCATENATE($CS90,"!",VLOOKUP($CS90,$AG$3:AV$8,AV$2,FALSE))),1,TRUE)</f>
        <v>#N/A</v>
      </c>
      <c r="AW90" s="102" t="e">
        <f ca="1">VLOOKUP($AG90,INDIRECT(CONCATENATE($CS90,"!",VLOOKUP($CS90,$AG$3:AW$8,AW$2,FALSE))),1,TRUE)</f>
        <v>#N/A</v>
      </c>
      <c r="AX90" s="102" t="e">
        <f ca="1">VLOOKUP($AG90,INDIRECT(CONCATENATE($CS90,"!",VLOOKUP($CS90,$AG$3:AX$8,AX$2,FALSE))),1,TRUE)</f>
        <v>#N/A</v>
      </c>
      <c r="AY90" s="102" t="e">
        <f ca="1">VLOOKUP($AG90,INDIRECT(CONCATENATE($CS90,"!",VLOOKUP($CS90,$AG$3:AY$8,AY$2,FALSE))),1,TRUE)</f>
        <v>#N/A</v>
      </c>
      <c r="AZ90" s="102" t="e">
        <f ca="1">VLOOKUP($AG90,INDIRECT(CONCATENATE($CS90,"!",VLOOKUP($CS90,$AG$3:AZ$8,AZ$2,FALSE))),1,TRUE)</f>
        <v>#N/A</v>
      </c>
      <c r="BA90" s="102"/>
      <c r="BB90" s="66">
        <f t="shared" si="76"/>
        <v>1</v>
      </c>
      <c r="BC90" s="59">
        <f t="shared" si="76"/>
        <v>1</v>
      </c>
      <c r="BD90" s="59">
        <f t="shared" si="77"/>
        <v>1</v>
      </c>
      <c r="BE90" s="59">
        <f t="shared" si="77"/>
        <v>1</v>
      </c>
      <c r="BF90" s="59">
        <f t="shared" si="85"/>
        <v>1</v>
      </c>
      <c r="BG90" s="59">
        <f t="shared" si="86"/>
        <v>1</v>
      </c>
      <c r="BH90" s="59">
        <f t="shared" si="87"/>
        <v>1</v>
      </c>
      <c r="BI90" s="59">
        <f t="shared" si="78"/>
        <v>1</v>
      </c>
      <c r="BJ90" s="59">
        <f t="shared" si="78"/>
        <v>1</v>
      </c>
      <c r="BK90" s="59">
        <f t="shared" si="78"/>
        <v>1</v>
      </c>
      <c r="BL90" s="59">
        <f t="shared" si="78"/>
        <v>1</v>
      </c>
      <c r="BM90" s="59">
        <f t="shared" si="78"/>
        <v>1</v>
      </c>
      <c r="BN90" s="59">
        <f t="shared" si="78"/>
        <v>1</v>
      </c>
      <c r="BO90" s="59">
        <f t="shared" si="92"/>
        <v>1</v>
      </c>
      <c r="BP90" s="59">
        <f t="shared" si="92"/>
        <v>1</v>
      </c>
      <c r="BQ90" s="59">
        <f t="shared" si="92"/>
        <v>1</v>
      </c>
      <c r="BR90" s="59">
        <f t="shared" si="92"/>
        <v>1</v>
      </c>
      <c r="BS90" s="59">
        <f t="shared" si="88"/>
        <v>1</v>
      </c>
      <c r="BT90" s="59">
        <f t="shared" si="88"/>
        <v>1</v>
      </c>
      <c r="BV90" s="67" t="e">
        <f>HLOOKUP(AE90,$BB$10:BU90,COUNTIF($AE$7:AE90,"&lt;&gt;"&amp;""),FALSE)</f>
        <v>#N/A</v>
      </c>
      <c r="BW90" s="59">
        <f t="shared" si="89"/>
        <v>1</v>
      </c>
      <c r="BX90" s="67" t="str">
        <f t="shared" si="91"/>
        <v/>
      </c>
      <c r="BY90" s="136" t="str">
        <f ca="1">IF(OR(AE90=$BC$10,AE90=$BE$10,AE90=$BL$10,AE90=$BM$10,AE90=$BN$10),VLOOKUP(BX90,INDIRECT(CONCATENATE(CS90,"!",HLOOKUP(AE90,$CV$10:CZ90,DG90,FALSE))),1,TRUE),"")</f>
        <v/>
      </c>
      <c r="BZ90" s="102" t="e">
        <f t="shared" ca="1" si="61"/>
        <v>#N/A</v>
      </c>
      <c r="CA90" s="102" t="e">
        <f t="shared" ca="1" si="62"/>
        <v>#N/A</v>
      </c>
      <c r="CB90" s="102" t="e">
        <f t="shared" ca="1" si="63"/>
        <v>#N/A</v>
      </c>
      <c r="CC90" s="102" t="e">
        <f t="shared" ca="1" si="64"/>
        <v>#N/A</v>
      </c>
      <c r="CD90" s="102" t="e">
        <f t="shared" ca="1" si="65"/>
        <v>#VALUE!</v>
      </c>
      <c r="CE90" s="68">
        <f>Worksheet!L85</f>
        <v>0</v>
      </c>
      <c r="CF90" s="68">
        <f>Worksheet!M85</f>
        <v>0</v>
      </c>
      <c r="CG90" s="68">
        <f>Worksheet!N85</f>
        <v>0</v>
      </c>
      <c r="CH90" s="68">
        <f>Worksheet!O85</f>
        <v>0</v>
      </c>
      <c r="CI90" s="68">
        <f>Worksheet!P85</f>
        <v>0</v>
      </c>
      <c r="CJ90" s="154" t="e">
        <f t="shared" ca="1" si="66"/>
        <v>#VALUE!</v>
      </c>
      <c r="CK90" s="154" t="e">
        <f t="shared" ca="1" si="67"/>
        <v>#VALUE!</v>
      </c>
      <c r="CL90" s="154" t="e">
        <f t="shared" ca="1" si="68"/>
        <v>#VALUE!</v>
      </c>
      <c r="CM90" s="154" t="e">
        <f t="shared" ca="1" si="69"/>
        <v>#VALUE!</v>
      </c>
      <c r="CN90" s="154" t="e">
        <f t="shared" ca="1" si="70"/>
        <v>#VALUE!</v>
      </c>
      <c r="CO90" s="131" t="e">
        <f t="shared" ca="1" si="71"/>
        <v>#N/A</v>
      </c>
      <c r="CP90" s="103">
        <f>Worksheet!R85</f>
        <v>0</v>
      </c>
      <c r="CQ90" s="58" t="str">
        <f t="shared" si="72"/>
        <v>1</v>
      </c>
      <c r="CR90" s="133" t="e">
        <f t="shared" si="73"/>
        <v>#N/A</v>
      </c>
      <c r="CS90" s="58" t="str">
        <f t="shared" si="90"/>
        <v>Standard1</v>
      </c>
      <c r="CU90" s="112" t="str">
        <f t="shared" ca="1" si="74"/>
        <v>$B$4:$P$1376</v>
      </c>
      <c r="CV90" s="102" t="str">
        <f>VLOOKUP($CS90,$CU$3:CV$8,2,FALSE)</f>
        <v>$I$230:$I$439</v>
      </c>
      <c r="CW90" s="102" t="str">
        <f>VLOOKUP($CS90,$CU$3:CW$8,3,FALSE)</f>
        <v>$I$471:$I$735</v>
      </c>
      <c r="CX90" s="102" t="str">
        <f>VLOOKUP($CS90,$CU$3:CX$8,4,FALSE)</f>
        <v>$I$736:$I$826</v>
      </c>
      <c r="CY90" s="102" t="str">
        <f>VLOOKUP($CS90,$CU$3:CY$8,5,FALSE)</f>
        <v>$I$827:$I$891</v>
      </c>
      <c r="CZ90" s="102" t="str">
        <f>VLOOKUP($CS90,$CU$3:CZ$8,6,FALSE)</f>
        <v>$I$892:$I$960</v>
      </c>
      <c r="DA90" s="102" t="str">
        <f>VLOOKUP($CS90,$CU$3:DA$8,7,FALSE)</f>
        <v>$I$1055:$I$1066</v>
      </c>
      <c r="DB90" s="102" t="str">
        <f>VLOOKUP($CS90,$CU$3:DB$8,8,FALSE)</f>
        <v>$I$1043:$I$1054</v>
      </c>
      <c r="DC90" s="102" t="str">
        <f>VLOOKUP($CS90,$CU$3:DC$8,8,FALSE)</f>
        <v>$I$1043:$I$1054</v>
      </c>
      <c r="DD90" s="102" t="str">
        <f>VLOOKUP($CS90,$CU$3:DD$8,8,FALSE)</f>
        <v>$I$1043:$I$1054</v>
      </c>
      <c r="DE90" s="102" t="str">
        <f>VLOOKUP($CS90,$CU$3:DE$8,8,FALSE)</f>
        <v>$I$1043:$I$1054</v>
      </c>
      <c r="DF90" s="102" t="str">
        <f>VLOOKUP($CS90,$CU$3:DF$8,8,FALSE)</f>
        <v>$I$1043:$I$1054</v>
      </c>
      <c r="DG90" s="58">
        <f>COUNTIF($CV$10:CV90,"&lt;&gt;"&amp;"")</f>
        <v>81</v>
      </c>
      <c r="DI90" s="58" t="str">
        <f t="shared" si="75"/>
        <v/>
      </c>
      <c r="DJ90" s="58" t="e">
        <f t="shared" ca="1" si="55"/>
        <v>#N/A</v>
      </c>
    </row>
    <row r="91" spans="13:114" x14ac:dyDescent="0.25">
      <c r="M91" s="58">
        <f>Worksheet!W86</f>
        <v>0</v>
      </c>
      <c r="N91" s="58">
        <f t="shared" ca="1" si="83"/>
        <v>0</v>
      </c>
      <c r="O91" s="213" t="str">
        <f t="shared" ca="1" si="84"/>
        <v>*</v>
      </c>
      <c r="Q91" s="59" t="e">
        <f t="shared" ca="1" si="80"/>
        <v>#N/A</v>
      </c>
      <c r="R91" s="58" t="str">
        <f>IF(Worksheet!J86=$S$2,$S$2,IF(Worksheet!J86=$S$3,$S$3,$S$1))</f>
        <v>5502A</v>
      </c>
      <c r="S91" s="60" t="str">
        <f t="shared" ca="1" si="82"/>
        <v>*</v>
      </c>
      <c r="T91" s="55" t="e">
        <f t="shared" si="56"/>
        <v>#N/A</v>
      </c>
      <c r="U91" s="62">
        <f>IF(Worksheet!T86="%",ABS(Worksheet!AA86),ABS(Worksheet!V86))</f>
        <v>0</v>
      </c>
      <c r="V91" s="155">
        <f>IF(Worksheet!T86="%",Worksheet!AB86,Worksheet!T86)</f>
        <v>0</v>
      </c>
      <c r="W91" s="61" t="str">
        <f>IF(Worksheet!T86="%","",IF(Worksheet!AA86&lt;&gt;"",Worksheet!AA86,""))</f>
        <v/>
      </c>
      <c r="X91" s="61" t="str">
        <f>IF(Worksheet!T86="%","",IF(Worksheet!AB86&lt;&gt;"",Worksheet!AB86,""))</f>
        <v/>
      </c>
      <c r="Y91" s="63" t="str">
        <f t="shared" si="57"/>
        <v/>
      </c>
      <c r="Z91" s="63" t="str">
        <f t="shared" si="52"/>
        <v>0</v>
      </c>
      <c r="AA91" s="63" t="str">
        <f t="shared" si="58"/>
        <v>DC</v>
      </c>
      <c r="AB91" s="63" t="str">
        <f t="shared" si="53"/>
        <v>DC0</v>
      </c>
      <c r="AC91" s="63" t="str">
        <f>IF(Worksheet!I86&lt;&gt;"",Worksheet!I86,"")</f>
        <v/>
      </c>
      <c r="AD91" s="63" t="str">
        <f t="shared" si="54"/>
        <v/>
      </c>
      <c r="AE91" s="134" t="str">
        <f t="shared" si="59"/>
        <v>DC0</v>
      </c>
      <c r="AF91" s="135" t="e">
        <f>HLOOKUP(AE91,$AH$10:BA91,COUNTIF($AE$7:AE91,"&lt;&gt;"&amp;""),FALSE)</f>
        <v>#N/A</v>
      </c>
      <c r="AG91" s="71" t="e">
        <f t="shared" si="60"/>
        <v>#N/A</v>
      </c>
      <c r="AH91" s="102" t="e">
        <f ca="1">VLOOKUP($AG91,INDIRECT(CONCATENATE($CS91,"!",VLOOKUP($CS91,$AG$3:AH$8,AH$2,FALSE))),1,TRUE)</f>
        <v>#N/A</v>
      </c>
      <c r="AI91" s="102" t="e">
        <f ca="1">VLOOKUP($AG91,INDIRECT(CONCATENATE($CS91,"!",VLOOKUP($CS91,$AG$3:AI$8,AI$2,FALSE))),1,TRUE)</f>
        <v>#N/A</v>
      </c>
      <c r="AJ91" s="102" t="e">
        <f ca="1">VLOOKUP($AG91,INDIRECT(CONCATENATE($CS91,"!",VLOOKUP($CS91,$AG$3:AJ$8,AJ$2,FALSE))),1,TRUE)</f>
        <v>#N/A</v>
      </c>
      <c r="AK91" s="102" t="e">
        <f ca="1">VLOOKUP($AG91,INDIRECT(CONCATENATE($CS91,"!",VLOOKUP($CS91,$AG$3:AK$8,AK$2,FALSE))),1,TRUE)</f>
        <v>#N/A</v>
      </c>
      <c r="AL91" s="102" t="e">
        <f ca="1">VLOOKUP($AG91,INDIRECT(CONCATENATE($CS91,"!",VLOOKUP($CS91,$AG$3:AL$8,AL$2,FALSE))),1,TRUE)</f>
        <v>#N/A</v>
      </c>
      <c r="AM91" s="102" t="e">
        <f ca="1">VLOOKUP($AG91,INDIRECT(CONCATENATE($CS91,"!",VLOOKUP($CS91,$AG$3:AM$8,AM$2,FALSE))),1,TRUE)</f>
        <v>#N/A</v>
      </c>
      <c r="AN91" s="102" t="e">
        <f ca="1">VLOOKUP($AG91,INDIRECT(CONCATENATE($CS91,"!",VLOOKUP($CS91,$AG$3:AN$8,AN$2,FALSE))),1,TRUE)</f>
        <v>#N/A</v>
      </c>
      <c r="AO91" s="102" t="e">
        <f ca="1">VLOOKUP($AG91,INDIRECT(CONCATENATE($CS91,"!",VLOOKUP($CS91,$AG$3:AO$8,AO$2,FALSE))),1,TRUE)</f>
        <v>#N/A</v>
      </c>
      <c r="AP91" s="102" t="e">
        <f ca="1">VLOOKUP($AG91,INDIRECT(CONCATENATE($CS91,"!",VLOOKUP($CS91,$AG$3:AP$8,AP$2,FALSE))),1,TRUE)</f>
        <v>#N/A</v>
      </c>
      <c r="AQ91" s="102" t="e">
        <f ca="1">VLOOKUP($AG91,INDIRECT(CONCATENATE($CS91,"!",VLOOKUP($CS91,$AG$3:AQ$8,AQ$2,FALSE))),1,TRUE)</f>
        <v>#N/A</v>
      </c>
      <c r="AR91" s="102" t="e">
        <f ca="1">VLOOKUP($AG91,INDIRECT(CONCATENATE($CS91,"!",VLOOKUP($CS91,$AG$3:AR$8,AR$2,FALSE))),1,TRUE)</f>
        <v>#N/A</v>
      </c>
      <c r="AS91" s="102" t="e">
        <f ca="1">VLOOKUP($AG91,INDIRECT(CONCATENATE($CS91,"!",VLOOKUP($CS91,$AG$3:AS$8,AS$2,FALSE))),1,TRUE)</f>
        <v>#N/A</v>
      </c>
      <c r="AT91" s="102" t="e">
        <f ca="1">VLOOKUP($AG91,INDIRECT(CONCATENATE($CS91,"!",VLOOKUP($CS91,$AG$3:AT$8,AT$2,FALSE))),1,TRUE)</f>
        <v>#N/A</v>
      </c>
      <c r="AU91" s="102" t="e">
        <f ca="1">VLOOKUP($AG91,INDIRECT(CONCATENATE($CS91,"!",VLOOKUP($CS91,$AG$3:AU$8,AU$2,FALSE))),1,TRUE)</f>
        <v>#N/A</v>
      </c>
      <c r="AV91" s="102" t="e">
        <f ca="1">VLOOKUP($AG91,INDIRECT(CONCATENATE($CS91,"!",VLOOKUP($CS91,$AG$3:AV$8,AV$2,FALSE))),1,TRUE)</f>
        <v>#N/A</v>
      </c>
      <c r="AW91" s="102" t="e">
        <f ca="1">VLOOKUP($AG91,INDIRECT(CONCATENATE($CS91,"!",VLOOKUP($CS91,$AG$3:AW$8,AW$2,FALSE))),1,TRUE)</f>
        <v>#N/A</v>
      </c>
      <c r="AX91" s="102" t="e">
        <f ca="1">VLOOKUP($AG91,INDIRECT(CONCATENATE($CS91,"!",VLOOKUP($CS91,$AG$3:AX$8,AX$2,FALSE))),1,TRUE)</f>
        <v>#N/A</v>
      </c>
      <c r="AY91" s="102" t="e">
        <f ca="1">VLOOKUP($AG91,INDIRECT(CONCATENATE($CS91,"!",VLOOKUP($CS91,$AG$3:AY$8,AY$2,FALSE))),1,TRUE)</f>
        <v>#N/A</v>
      </c>
      <c r="AZ91" s="102" t="e">
        <f ca="1">VLOOKUP($AG91,INDIRECT(CONCATENATE($CS91,"!",VLOOKUP($CS91,$AG$3:AZ$8,AZ$2,FALSE))),1,TRUE)</f>
        <v>#N/A</v>
      </c>
      <c r="BA91" s="102"/>
      <c r="BB91" s="66">
        <f t="shared" si="76"/>
        <v>1</v>
      </c>
      <c r="BC91" s="59">
        <f t="shared" si="76"/>
        <v>1</v>
      </c>
      <c r="BD91" s="59">
        <f t="shared" si="77"/>
        <v>1</v>
      </c>
      <c r="BE91" s="59">
        <f t="shared" si="77"/>
        <v>1</v>
      </c>
      <c r="BF91" s="59">
        <f t="shared" si="85"/>
        <v>1</v>
      </c>
      <c r="BG91" s="59">
        <f t="shared" si="86"/>
        <v>1</v>
      </c>
      <c r="BH91" s="59">
        <f t="shared" si="87"/>
        <v>1</v>
      </c>
      <c r="BI91" s="59">
        <f t="shared" si="78"/>
        <v>1</v>
      </c>
      <c r="BJ91" s="59">
        <f t="shared" si="78"/>
        <v>1</v>
      </c>
      <c r="BK91" s="59">
        <f t="shared" si="78"/>
        <v>1</v>
      </c>
      <c r="BL91" s="59">
        <f t="shared" si="78"/>
        <v>1</v>
      </c>
      <c r="BM91" s="59">
        <f t="shared" si="78"/>
        <v>1</v>
      </c>
      <c r="BN91" s="59">
        <f t="shared" si="78"/>
        <v>1</v>
      </c>
      <c r="BO91" s="59">
        <f t="shared" si="92"/>
        <v>1</v>
      </c>
      <c r="BP91" s="59">
        <f t="shared" si="92"/>
        <v>1</v>
      </c>
      <c r="BQ91" s="59">
        <f t="shared" si="92"/>
        <v>1</v>
      </c>
      <c r="BR91" s="59">
        <f t="shared" si="92"/>
        <v>1</v>
      </c>
      <c r="BS91" s="59">
        <f t="shared" si="88"/>
        <v>1</v>
      </c>
      <c r="BT91" s="59">
        <f t="shared" si="88"/>
        <v>1</v>
      </c>
      <c r="BV91" s="67" t="e">
        <f>HLOOKUP(AE91,$BB$10:BU91,COUNTIF($AE$7:AE91,"&lt;&gt;"&amp;""),FALSE)</f>
        <v>#N/A</v>
      </c>
      <c r="BW91" s="59">
        <f t="shared" si="89"/>
        <v>1</v>
      </c>
      <c r="BX91" s="67" t="str">
        <f t="shared" si="91"/>
        <v/>
      </c>
      <c r="BY91" s="136" t="str">
        <f ca="1">IF(OR(AE91=$BC$10,AE91=$BE$10,AE91=$BL$10,AE91=$BM$10,AE91=$BN$10),VLOOKUP(BX91,INDIRECT(CONCATENATE(CS91,"!",HLOOKUP(AE91,$CV$10:CZ91,DG91,FALSE))),1,TRUE),"")</f>
        <v/>
      </c>
      <c r="BZ91" s="102" t="e">
        <f t="shared" ca="1" si="61"/>
        <v>#N/A</v>
      </c>
      <c r="CA91" s="102" t="e">
        <f t="shared" ca="1" si="62"/>
        <v>#N/A</v>
      </c>
      <c r="CB91" s="102" t="e">
        <f t="shared" ca="1" si="63"/>
        <v>#N/A</v>
      </c>
      <c r="CC91" s="102" t="e">
        <f t="shared" ca="1" si="64"/>
        <v>#N/A</v>
      </c>
      <c r="CD91" s="102" t="e">
        <f t="shared" ca="1" si="65"/>
        <v>#VALUE!</v>
      </c>
      <c r="CE91" s="68">
        <f>Worksheet!L86</f>
        <v>0</v>
      </c>
      <c r="CF91" s="68">
        <f>Worksheet!M86</f>
        <v>0</v>
      </c>
      <c r="CG91" s="68">
        <f>Worksheet!N86</f>
        <v>0</v>
      </c>
      <c r="CH91" s="68">
        <f>Worksheet!O86</f>
        <v>0</v>
      </c>
      <c r="CI91" s="68">
        <f>Worksheet!P86</f>
        <v>0</v>
      </c>
      <c r="CJ91" s="154" t="e">
        <f t="shared" ca="1" si="66"/>
        <v>#VALUE!</v>
      </c>
      <c r="CK91" s="154" t="e">
        <f t="shared" ca="1" si="67"/>
        <v>#VALUE!</v>
      </c>
      <c r="CL91" s="154" t="e">
        <f t="shared" ca="1" si="68"/>
        <v>#VALUE!</v>
      </c>
      <c r="CM91" s="154" t="e">
        <f t="shared" ca="1" si="69"/>
        <v>#VALUE!</v>
      </c>
      <c r="CN91" s="154" t="e">
        <f t="shared" ca="1" si="70"/>
        <v>#VALUE!</v>
      </c>
      <c r="CO91" s="131" t="e">
        <f t="shared" ca="1" si="71"/>
        <v>#N/A</v>
      </c>
      <c r="CP91" s="103">
        <f>Worksheet!R86</f>
        <v>0</v>
      </c>
      <c r="CQ91" s="58" t="str">
        <f t="shared" si="72"/>
        <v>1</v>
      </c>
      <c r="CR91" s="133" t="e">
        <f t="shared" si="73"/>
        <v>#N/A</v>
      </c>
      <c r="CS91" s="58" t="str">
        <f t="shared" si="90"/>
        <v>Standard1</v>
      </c>
      <c r="CU91" s="112" t="str">
        <f t="shared" ca="1" si="74"/>
        <v>$B$4:$P$1376</v>
      </c>
      <c r="CV91" s="102" t="str">
        <f>VLOOKUP($CS91,$CU$3:CV$8,2,FALSE)</f>
        <v>$I$230:$I$439</v>
      </c>
      <c r="CW91" s="102" t="str">
        <f>VLOOKUP($CS91,$CU$3:CW$8,3,FALSE)</f>
        <v>$I$471:$I$735</v>
      </c>
      <c r="CX91" s="102" t="str">
        <f>VLOOKUP($CS91,$CU$3:CX$8,4,FALSE)</f>
        <v>$I$736:$I$826</v>
      </c>
      <c r="CY91" s="102" t="str">
        <f>VLOOKUP($CS91,$CU$3:CY$8,5,FALSE)</f>
        <v>$I$827:$I$891</v>
      </c>
      <c r="CZ91" s="102" t="str">
        <f>VLOOKUP($CS91,$CU$3:CZ$8,6,FALSE)</f>
        <v>$I$892:$I$960</v>
      </c>
      <c r="DA91" s="102" t="str">
        <f>VLOOKUP($CS91,$CU$3:DA$8,7,FALSE)</f>
        <v>$I$1055:$I$1066</v>
      </c>
      <c r="DB91" s="102" t="str">
        <f>VLOOKUP($CS91,$CU$3:DB$8,8,FALSE)</f>
        <v>$I$1043:$I$1054</v>
      </c>
      <c r="DC91" s="102" t="str">
        <f>VLOOKUP($CS91,$CU$3:DC$8,8,FALSE)</f>
        <v>$I$1043:$I$1054</v>
      </c>
      <c r="DD91" s="102" t="str">
        <f>VLOOKUP($CS91,$CU$3:DD$8,8,FALSE)</f>
        <v>$I$1043:$I$1054</v>
      </c>
      <c r="DE91" s="102" t="str">
        <f>VLOOKUP($CS91,$CU$3:DE$8,8,FALSE)</f>
        <v>$I$1043:$I$1054</v>
      </c>
      <c r="DF91" s="102" t="str">
        <f>VLOOKUP($CS91,$CU$3:DF$8,8,FALSE)</f>
        <v>$I$1043:$I$1054</v>
      </c>
      <c r="DG91" s="58">
        <f>COUNTIF($CV$10:CV91,"&lt;&gt;"&amp;"")</f>
        <v>82</v>
      </c>
      <c r="DI91" s="58" t="str">
        <f t="shared" si="75"/>
        <v/>
      </c>
      <c r="DJ91" s="58" t="e">
        <f t="shared" ca="1" si="55"/>
        <v>#N/A</v>
      </c>
    </row>
    <row r="92" spans="13:114" x14ac:dyDescent="0.25">
      <c r="M92" s="58">
        <f>Worksheet!W87</f>
        <v>0</v>
      </c>
      <c r="N92" s="58">
        <f t="shared" ca="1" si="83"/>
        <v>0</v>
      </c>
      <c r="O92" s="213" t="str">
        <f t="shared" ca="1" si="84"/>
        <v>*</v>
      </c>
      <c r="Q92" s="59" t="e">
        <f t="shared" ca="1" si="80"/>
        <v>#N/A</v>
      </c>
      <c r="R92" s="58" t="str">
        <f>IF(Worksheet!J87=$S$2,$S$2,IF(Worksheet!J87=$S$3,$S$3,$S$1))</f>
        <v>5502A</v>
      </c>
      <c r="S92" s="60" t="str">
        <f t="shared" ca="1" si="82"/>
        <v>*</v>
      </c>
      <c r="T92" s="55" t="e">
        <f t="shared" si="56"/>
        <v>#N/A</v>
      </c>
      <c r="U92" s="62">
        <f>IF(Worksheet!T87="%",ABS(Worksheet!AA87),ABS(Worksheet!V87))</f>
        <v>0</v>
      </c>
      <c r="V92" s="155">
        <f>IF(Worksheet!T87="%",Worksheet!AB87,Worksheet!T87)</f>
        <v>0</v>
      </c>
      <c r="W92" s="61" t="str">
        <f>IF(Worksheet!T87="%","",IF(Worksheet!AA87&lt;&gt;"",Worksheet!AA87,""))</f>
        <v/>
      </c>
      <c r="X92" s="61" t="str">
        <f>IF(Worksheet!T87="%","",IF(Worksheet!AB87&lt;&gt;"",Worksheet!AB87,""))</f>
        <v/>
      </c>
      <c r="Y92" s="63" t="str">
        <f t="shared" si="57"/>
        <v/>
      </c>
      <c r="Z92" s="63" t="str">
        <f t="shared" si="52"/>
        <v>0</v>
      </c>
      <c r="AA92" s="63" t="str">
        <f t="shared" si="58"/>
        <v>DC</v>
      </c>
      <c r="AB92" s="63" t="str">
        <f t="shared" si="53"/>
        <v>DC0</v>
      </c>
      <c r="AC92" s="63" t="str">
        <f>IF(Worksheet!I87&lt;&gt;"",Worksheet!I87,"")</f>
        <v/>
      </c>
      <c r="AD92" s="63" t="str">
        <f t="shared" si="54"/>
        <v/>
      </c>
      <c r="AE92" s="134" t="str">
        <f t="shared" si="59"/>
        <v>DC0</v>
      </c>
      <c r="AF92" s="135" t="e">
        <f>HLOOKUP(AE92,$AH$10:BA92,COUNTIF($AE$7:AE92,"&lt;&gt;"&amp;""),FALSE)</f>
        <v>#N/A</v>
      </c>
      <c r="AG92" s="71" t="e">
        <f t="shared" si="60"/>
        <v>#N/A</v>
      </c>
      <c r="AH92" s="102" t="e">
        <f ca="1">VLOOKUP($AG92,INDIRECT(CONCATENATE($CS92,"!",VLOOKUP($CS92,$AG$3:AH$8,AH$2,FALSE))),1,TRUE)</f>
        <v>#N/A</v>
      </c>
      <c r="AI92" s="102" t="e">
        <f ca="1">VLOOKUP($AG92,INDIRECT(CONCATENATE($CS92,"!",VLOOKUP($CS92,$AG$3:AI$8,AI$2,FALSE))),1,TRUE)</f>
        <v>#N/A</v>
      </c>
      <c r="AJ92" s="102" t="e">
        <f ca="1">VLOOKUP($AG92,INDIRECT(CONCATENATE($CS92,"!",VLOOKUP($CS92,$AG$3:AJ$8,AJ$2,FALSE))),1,TRUE)</f>
        <v>#N/A</v>
      </c>
      <c r="AK92" s="102" t="e">
        <f ca="1">VLOOKUP($AG92,INDIRECT(CONCATENATE($CS92,"!",VLOOKUP($CS92,$AG$3:AK$8,AK$2,FALSE))),1,TRUE)</f>
        <v>#N/A</v>
      </c>
      <c r="AL92" s="102" t="e">
        <f ca="1">VLOOKUP($AG92,INDIRECT(CONCATENATE($CS92,"!",VLOOKUP($CS92,$AG$3:AL$8,AL$2,FALSE))),1,TRUE)</f>
        <v>#N/A</v>
      </c>
      <c r="AM92" s="102" t="e">
        <f ca="1">VLOOKUP($AG92,INDIRECT(CONCATENATE($CS92,"!",VLOOKUP($CS92,$AG$3:AM$8,AM$2,FALSE))),1,TRUE)</f>
        <v>#N/A</v>
      </c>
      <c r="AN92" s="102" t="e">
        <f ca="1">VLOOKUP($AG92,INDIRECT(CONCATENATE($CS92,"!",VLOOKUP($CS92,$AG$3:AN$8,AN$2,FALSE))),1,TRUE)</f>
        <v>#N/A</v>
      </c>
      <c r="AO92" s="102" t="e">
        <f ca="1">VLOOKUP($AG92,INDIRECT(CONCATENATE($CS92,"!",VLOOKUP($CS92,$AG$3:AO$8,AO$2,FALSE))),1,TRUE)</f>
        <v>#N/A</v>
      </c>
      <c r="AP92" s="102" t="e">
        <f ca="1">VLOOKUP($AG92,INDIRECT(CONCATENATE($CS92,"!",VLOOKUP($CS92,$AG$3:AP$8,AP$2,FALSE))),1,TRUE)</f>
        <v>#N/A</v>
      </c>
      <c r="AQ92" s="102" t="e">
        <f ca="1">VLOOKUP($AG92,INDIRECT(CONCATENATE($CS92,"!",VLOOKUP($CS92,$AG$3:AQ$8,AQ$2,FALSE))),1,TRUE)</f>
        <v>#N/A</v>
      </c>
      <c r="AR92" s="102" t="e">
        <f ca="1">VLOOKUP($AG92,INDIRECT(CONCATENATE($CS92,"!",VLOOKUP($CS92,$AG$3:AR$8,AR$2,FALSE))),1,TRUE)</f>
        <v>#N/A</v>
      </c>
      <c r="AS92" s="102" t="e">
        <f ca="1">VLOOKUP($AG92,INDIRECT(CONCATENATE($CS92,"!",VLOOKUP($CS92,$AG$3:AS$8,AS$2,FALSE))),1,TRUE)</f>
        <v>#N/A</v>
      </c>
      <c r="AT92" s="102" t="e">
        <f ca="1">VLOOKUP($AG92,INDIRECT(CONCATENATE($CS92,"!",VLOOKUP($CS92,$AG$3:AT$8,AT$2,FALSE))),1,TRUE)</f>
        <v>#N/A</v>
      </c>
      <c r="AU92" s="102" t="e">
        <f ca="1">VLOOKUP($AG92,INDIRECT(CONCATENATE($CS92,"!",VLOOKUP($CS92,$AG$3:AU$8,AU$2,FALSE))),1,TRUE)</f>
        <v>#N/A</v>
      </c>
      <c r="AV92" s="102" t="e">
        <f ca="1">VLOOKUP($AG92,INDIRECT(CONCATENATE($CS92,"!",VLOOKUP($CS92,$AG$3:AV$8,AV$2,FALSE))),1,TRUE)</f>
        <v>#N/A</v>
      </c>
      <c r="AW92" s="102" t="e">
        <f ca="1">VLOOKUP($AG92,INDIRECT(CONCATENATE($CS92,"!",VLOOKUP($CS92,$AG$3:AW$8,AW$2,FALSE))),1,TRUE)</f>
        <v>#N/A</v>
      </c>
      <c r="AX92" s="102" t="e">
        <f ca="1">VLOOKUP($AG92,INDIRECT(CONCATENATE($CS92,"!",VLOOKUP($CS92,$AG$3:AX$8,AX$2,FALSE))),1,TRUE)</f>
        <v>#N/A</v>
      </c>
      <c r="AY92" s="102" t="e">
        <f ca="1">VLOOKUP($AG92,INDIRECT(CONCATENATE($CS92,"!",VLOOKUP($CS92,$AG$3:AY$8,AY$2,FALSE))),1,TRUE)</f>
        <v>#N/A</v>
      </c>
      <c r="AZ92" s="102" t="e">
        <f ca="1">VLOOKUP($AG92,INDIRECT(CONCATENATE($CS92,"!",VLOOKUP($CS92,$AG$3:AZ$8,AZ$2,FALSE))),1,TRUE)</f>
        <v>#N/A</v>
      </c>
      <c r="BA92" s="102"/>
      <c r="BB92" s="66">
        <f t="shared" si="76"/>
        <v>1</v>
      </c>
      <c r="BC92" s="59">
        <f t="shared" si="76"/>
        <v>1</v>
      </c>
      <c r="BD92" s="59">
        <f t="shared" si="77"/>
        <v>1</v>
      </c>
      <c r="BE92" s="59">
        <f t="shared" si="77"/>
        <v>1</v>
      </c>
      <c r="BF92" s="59">
        <f t="shared" si="85"/>
        <v>1</v>
      </c>
      <c r="BG92" s="59">
        <f t="shared" si="86"/>
        <v>1</v>
      </c>
      <c r="BH92" s="59">
        <f t="shared" si="87"/>
        <v>1</v>
      </c>
      <c r="BI92" s="59">
        <f t="shared" si="78"/>
        <v>1</v>
      </c>
      <c r="BJ92" s="59">
        <f t="shared" si="78"/>
        <v>1</v>
      </c>
      <c r="BK92" s="59">
        <f t="shared" si="78"/>
        <v>1</v>
      </c>
      <c r="BL92" s="59">
        <f t="shared" si="78"/>
        <v>1</v>
      </c>
      <c r="BM92" s="59">
        <f t="shared" si="78"/>
        <v>1</v>
      </c>
      <c r="BN92" s="59">
        <f t="shared" si="78"/>
        <v>1</v>
      </c>
      <c r="BO92" s="59">
        <f t="shared" si="92"/>
        <v>1</v>
      </c>
      <c r="BP92" s="59">
        <f t="shared" si="92"/>
        <v>1</v>
      </c>
      <c r="BQ92" s="59">
        <f t="shared" si="92"/>
        <v>1</v>
      </c>
      <c r="BR92" s="59">
        <f t="shared" si="92"/>
        <v>1</v>
      </c>
      <c r="BS92" s="59">
        <f t="shared" si="88"/>
        <v>1</v>
      </c>
      <c r="BT92" s="59">
        <f t="shared" si="88"/>
        <v>1</v>
      </c>
      <c r="BV92" s="67" t="e">
        <f>HLOOKUP(AE92,$BB$10:BU92,COUNTIF($AE$7:AE92,"&lt;&gt;"&amp;""),FALSE)</f>
        <v>#N/A</v>
      </c>
      <c r="BW92" s="59">
        <f t="shared" si="89"/>
        <v>1</v>
      </c>
      <c r="BX92" s="67" t="str">
        <f t="shared" si="91"/>
        <v/>
      </c>
      <c r="BY92" s="136" t="str">
        <f ca="1">IF(OR(AE92=$BC$10,AE92=$BE$10,AE92=$BL$10,AE92=$BM$10,AE92=$BN$10),VLOOKUP(BX92,INDIRECT(CONCATENATE(CS92,"!",HLOOKUP(AE92,$CV$10:CZ92,DG92,FALSE))),1,TRUE),"")</f>
        <v/>
      </c>
      <c r="BZ92" s="102" t="e">
        <f t="shared" ca="1" si="61"/>
        <v>#N/A</v>
      </c>
      <c r="CA92" s="102" t="e">
        <f t="shared" ca="1" si="62"/>
        <v>#N/A</v>
      </c>
      <c r="CB92" s="102" t="e">
        <f t="shared" ca="1" si="63"/>
        <v>#N/A</v>
      </c>
      <c r="CC92" s="102" t="e">
        <f t="shared" ca="1" si="64"/>
        <v>#N/A</v>
      </c>
      <c r="CD92" s="102" t="e">
        <f t="shared" ca="1" si="65"/>
        <v>#VALUE!</v>
      </c>
      <c r="CE92" s="68">
        <f>Worksheet!L87</f>
        <v>0</v>
      </c>
      <c r="CF92" s="68">
        <f>Worksheet!M87</f>
        <v>0</v>
      </c>
      <c r="CG92" s="68">
        <f>Worksheet!N87</f>
        <v>0</v>
      </c>
      <c r="CH92" s="68">
        <f>Worksheet!O87</f>
        <v>0</v>
      </c>
      <c r="CI92" s="68">
        <f>Worksheet!P87</f>
        <v>0</v>
      </c>
      <c r="CJ92" s="154" t="e">
        <f t="shared" ca="1" si="66"/>
        <v>#VALUE!</v>
      </c>
      <c r="CK92" s="154" t="e">
        <f t="shared" ca="1" si="67"/>
        <v>#VALUE!</v>
      </c>
      <c r="CL92" s="154" t="e">
        <f t="shared" ca="1" si="68"/>
        <v>#VALUE!</v>
      </c>
      <c r="CM92" s="154" t="e">
        <f t="shared" ca="1" si="69"/>
        <v>#VALUE!</v>
      </c>
      <c r="CN92" s="154" t="e">
        <f t="shared" ca="1" si="70"/>
        <v>#VALUE!</v>
      </c>
      <c r="CO92" s="131" t="e">
        <f t="shared" ca="1" si="71"/>
        <v>#N/A</v>
      </c>
      <c r="CP92" s="103">
        <f>Worksheet!R87</f>
        <v>0</v>
      </c>
      <c r="CQ92" s="58" t="str">
        <f t="shared" si="72"/>
        <v>1</v>
      </c>
      <c r="CR92" s="133" t="e">
        <f t="shared" si="73"/>
        <v>#N/A</v>
      </c>
      <c r="CS92" s="58" t="str">
        <f t="shared" si="90"/>
        <v>Standard1</v>
      </c>
      <c r="CU92" s="112" t="str">
        <f t="shared" ca="1" si="74"/>
        <v>$B$4:$P$1376</v>
      </c>
      <c r="CV92" s="102" t="str">
        <f>VLOOKUP($CS92,$CU$3:CV$8,2,FALSE)</f>
        <v>$I$230:$I$439</v>
      </c>
      <c r="CW92" s="102" t="str">
        <f>VLOOKUP($CS92,$CU$3:CW$8,3,FALSE)</f>
        <v>$I$471:$I$735</v>
      </c>
      <c r="CX92" s="102" t="str">
        <f>VLOOKUP($CS92,$CU$3:CX$8,4,FALSE)</f>
        <v>$I$736:$I$826</v>
      </c>
      <c r="CY92" s="102" t="str">
        <f>VLOOKUP($CS92,$CU$3:CY$8,5,FALSE)</f>
        <v>$I$827:$I$891</v>
      </c>
      <c r="CZ92" s="102" t="str">
        <f>VLOOKUP($CS92,$CU$3:CZ$8,6,FALSE)</f>
        <v>$I$892:$I$960</v>
      </c>
      <c r="DA92" s="102" t="str">
        <f>VLOOKUP($CS92,$CU$3:DA$8,7,FALSE)</f>
        <v>$I$1055:$I$1066</v>
      </c>
      <c r="DB92" s="102" t="str">
        <f>VLOOKUP($CS92,$CU$3:DB$8,8,FALSE)</f>
        <v>$I$1043:$I$1054</v>
      </c>
      <c r="DC92" s="102" t="str">
        <f>VLOOKUP($CS92,$CU$3:DC$8,8,FALSE)</f>
        <v>$I$1043:$I$1054</v>
      </c>
      <c r="DD92" s="102" t="str">
        <f>VLOOKUP($CS92,$CU$3:DD$8,8,FALSE)</f>
        <v>$I$1043:$I$1054</v>
      </c>
      <c r="DE92" s="102" t="str">
        <f>VLOOKUP($CS92,$CU$3:DE$8,8,FALSE)</f>
        <v>$I$1043:$I$1054</v>
      </c>
      <c r="DF92" s="102" t="str">
        <f>VLOOKUP($CS92,$CU$3:DF$8,8,FALSE)</f>
        <v>$I$1043:$I$1054</v>
      </c>
      <c r="DG92" s="58">
        <f>COUNTIF($CV$10:CV92,"&lt;&gt;"&amp;"")</f>
        <v>83</v>
      </c>
      <c r="DI92" s="58" t="str">
        <f t="shared" si="75"/>
        <v/>
      </c>
      <c r="DJ92" s="58" t="e">
        <f t="shared" ca="1" si="55"/>
        <v>#N/A</v>
      </c>
    </row>
    <row r="93" spans="13:114" x14ac:dyDescent="0.25">
      <c r="M93" s="58">
        <f>Worksheet!W88</f>
        <v>0</v>
      </c>
      <c r="N93" s="58">
        <f t="shared" ca="1" si="83"/>
        <v>0</v>
      </c>
      <c r="O93" s="213" t="str">
        <f t="shared" ca="1" si="84"/>
        <v>*</v>
      </c>
      <c r="Q93" s="59" t="e">
        <f t="shared" ca="1" si="80"/>
        <v>#N/A</v>
      </c>
      <c r="R93" s="58" t="str">
        <f>IF(Worksheet!J88=$S$2,$S$2,IF(Worksheet!J88=$S$3,$S$3,$S$1))</f>
        <v>5502A</v>
      </c>
      <c r="S93" s="60" t="str">
        <f t="shared" ca="1" si="82"/>
        <v>*</v>
      </c>
      <c r="T93" s="55" t="e">
        <f t="shared" si="56"/>
        <v>#N/A</v>
      </c>
      <c r="U93" s="62">
        <f>IF(Worksheet!T88="%",ABS(Worksheet!AA88),ABS(Worksheet!V88))</f>
        <v>0</v>
      </c>
      <c r="V93" s="155">
        <f>IF(Worksheet!T88="%",Worksheet!AB88,Worksheet!T88)</f>
        <v>0</v>
      </c>
      <c r="W93" s="61" t="str">
        <f>IF(Worksheet!T88="%","",IF(Worksheet!AA88&lt;&gt;"",Worksheet!AA88,""))</f>
        <v/>
      </c>
      <c r="X93" s="61" t="str">
        <f>IF(Worksheet!T88="%","",IF(Worksheet!AB88&lt;&gt;"",Worksheet!AB88,""))</f>
        <v/>
      </c>
      <c r="Y93" s="63" t="str">
        <f t="shared" si="57"/>
        <v/>
      </c>
      <c r="Z93" s="63" t="str">
        <f t="shared" si="52"/>
        <v>0</v>
      </c>
      <c r="AA93" s="63" t="str">
        <f t="shared" si="58"/>
        <v>DC</v>
      </c>
      <c r="AB93" s="63" t="str">
        <f t="shared" si="53"/>
        <v>DC0</v>
      </c>
      <c r="AC93" s="63" t="str">
        <f>IF(Worksheet!I88&lt;&gt;"",Worksheet!I88,"")</f>
        <v/>
      </c>
      <c r="AD93" s="63" t="str">
        <f t="shared" si="54"/>
        <v/>
      </c>
      <c r="AE93" s="134" t="str">
        <f t="shared" si="59"/>
        <v>DC0</v>
      </c>
      <c r="AF93" s="135" t="e">
        <f>HLOOKUP(AE93,$AH$10:BA93,COUNTIF($AE$7:AE93,"&lt;&gt;"&amp;""),FALSE)</f>
        <v>#N/A</v>
      </c>
      <c r="AG93" s="71" t="e">
        <f t="shared" si="60"/>
        <v>#N/A</v>
      </c>
      <c r="AH93" s="102" t="e">
        <f ca="1">VLOOKUP($AG93,INDIRECT(CONCATENATE($CS93,"!",VLOOKUP($CS93,$AG$3:AH$8,AH$2,FALSE))),1,TRUE)</f>
        <v>#N/A</v>
      </c>
      <c r="AI93" s="102" t="e">
        <f ca="1">VLOOKUP($AG93,INDIRECT(CONCATENATE($CS93,"!",VLOOKUP($CS93,$AG$3:AI$8,AI$2,FALSE))),1,TRUE)</f>
        <v>#N/A</v>
      </c>
      <c r="AJ93" s="102" t="e">
        <f ca="1">VLOOKUP($AG93,INDIRECT(CONCATENATE($CS93,"!",VLOOKUP($CS93,$AG$3:AJ$8,AJ$2,FALSE))),1,TRUE)</f>
        <v>#N/A</v>
      </c>
      <c r="AK93" s="102" t="e">
        <f ca="1">VLOOKUP($AG93,INDIRECT(CONCATENATE($CS93,"!",VLOOKUP($CS93,$AG$3:AK$8,AK$2,FALSE))),1,TRUE)</f>
        <v>#N/A</v>
      </c>
      <c r="AL93" s="102" t="e">
        <f ca="1">VLOOKUP($AG93,INDIRECT(CONCATENATE($CS93,"!",VLOOKUP($CS93,$AG$3:AL$8,AL$2,FALSE))),1,TRUE)</f>
        <v>#N/A</v>
      </c>
      <c r="AM93" s="102" t="e">
        <f ca="1">VLOOKUP($AG93,INDIRECT(CONCATENATE($CS93,"!",VLOOKUP($CS93,$AG$3:AM$8,AM$2,FALSE))),1,TRUE)</f>
        <v>#N/A</v>
      </c>
      <c r="AN93" s="102" t="e">
        <f ca="1">VLOOKUP($AG93,INDIRECT(CONCATENATE($CS93,"!",VLOOKUP($CS93,$AG$3:AN$8,AN$2,FALSE))),1,TRUE)</f>
        <v>#N/A</v>
      </c>
      <c r="AO93" s="102" t="e">
        <f ca="1">VLOOKUP($AG93,INDIRECT(CONCATENATE($CS93,"!",VLOOKUP($CS93,$AG$3:AO$8,AO$2,FALSE))),1,TRUE)</f>
        <v>#N/A</v>
      </c>
      <c r="AP93" s="102" t="e">
        <f ca="1">VLOOKUP($AG93,INDIRECT(CONCATENATE($CS93,"!",VLOOKUP($CS93,$AG$3:AP$8,AP$2,FALSE))),1,TRUE)</f>
        <v>#N/A</v>
      </c>
      <c r="AQ93" s="102" t="e">
        <f ca="1">VLOOKUP($AG93,INDIRECT(CONCATENATE($CS93,"!",VLOOKUP($CS93,$AG$3:AQ$8,AQ$2,FALSE))),1,TRUE)</f>
        <v>#N/A</v>
      </c>
      <c r="AR93" s="102" t="e">
        <f ca="1">VLOOKUP($AG93,INDIRECT(CONCATENATE($CS93,"!",VLOOKUP($CS93,$AG$3:AR$8,AR$2,FALSE))),1,TRUE)</f>
        <v>#N/A</v>
      </c>
      <c r="AS93" s="102" t="e">
        <f ca="1">VLOOKUP($AG93,INDIRECT(CONCATENATE($CS93,"!",VLOOKUP($CS93,$AG$3:AS$8,AS$2,FALSE))),1,TRUE)</f>
        <v>#N/A</v>
      </c>
      <c r="AT93" s="102" t="e">
        <f ca="1">VLOOKUP($AG93,INDIRECT(CONCATENATE($CS93,"!",VLOOKUP($CS93,$AG$3:AT$8,AT$2,FALSE))),1,TRUE)</f>
        <v>#N/A</v>
      </c>
      <c r="AU93" s="102" t="e">
        <f ca="1">VLOOKUP($AG93,INDIRECT(CONCATENATE($CS93,"!",VLOOKUP($CS93,$AG$3:AU$8,AU$2,FALSE))),1,TRUE)</f>
        <v>#N/A</v>
      </c>
      <c r="AV93" s="102" t="e">
        <f ca="1">VLOOKUP($AG93,INDIRECT(CONCATENATE($CS93,"!",VLOOKUP($CS93,$AG$3:AV$8,AV$2,FALSE))),1,TRUE)</f>
        <v>#N/A</v>
      </c>
      <c r="AW93" s="102" t="e">
        <f ca="1">VLOOKUP($AG93,INDIRECT(CONCATENATE($CS93,"!",VLOOKUP($CS93,$AG$3:AW$8,AW$2,FALSE))),1,TRUE)</f>
        <v>#N/A</v>
      </c>
      <c r="AX93" s="102" t="e">
        <f ca="1">VLOOKUP($AG93,INDIRECT(CONCATENATE($CS93,"!",VLOOKUP($CS93,$AG$3:AX$8,AX$2,FALSE))),1,TRUE)</f>
        <v>#N/A</v>
      </c>
      <c r="AY93" s="102" t="e">
        <f ca="1">VLOOKUP($AG93,INDIRECT(CONCATENATE($CS93,"!",VLOOKUP($CS93,$AG$3:AY$8,AY$2,FALSE))),1,TRUE)</f>
        <v>#N/A</v>
      </c>
      <c r="AZ93" s="102" t="e">
        <f ca="1">VLOOKUP($AG93,INDIRECT(CONCATENATE($CS93,"!",VLOOKUP($CS93,$AG$3:AZ$8,AZ$2,FALSE))),1,TRUE)</f>
        <v>#N/A</v>
      </c>
      <c r="BA93" s="102"/>
      <c r="BB93" s="66">
        <f t="shared" si="76"/>
        <v>1</v>
      </c>
      <c r="BC93" s="59">
        <f t="shared" si="76"/>
        <v>1</v>
      </c>
      <c r="BD93" s="59">
        <f t="shared" si="77"/>
        <v>1</v>
      </c>
      <c r="BE93" s="59">
        <f t="shared" si="77"/>
        <v>1</v>
      </c>
      <c r="BF93" s="59">
        <f t="shared" si="85"/>
        <v>1</v>
      </c>
      <c r="BG93" s="59">
        <f t="shared" si="86"/>
        <v>1</v>
      </c>
      <c r="BH93" s="59">
        <f t="shared" si="87"/>
        <v>1</v>
      </c>
      <c r="BI93" s="59">
        <f t="shared" si="78"/>
        <v>1</v>
      </c>
      <c r="BJ93" s="59">
        <f t="shared" si="78"/>
        <v>1</v>
      </c>
      <c r="BK93" s="59">
        <f t="shared" si="78"/>
        <v>1</v>
      </c>
      <c r="BL93" s="59">
        <f t="shared" ref="BI93:BR108" si="93">IF($V93="mA",0.001,IF($V93="µA",0.000001,IF($V93="kA",1000,1)))</f>
        <v>1</v>
      </c>
      <c r="BM93" s="59">
        <f t="shared" si="93"/>
        <v>1</v>
      </c>
      <c r="BN93" s="59">
        <f t="shared" si="93"/>
        <v>1</v>
      </c>
      <c r="BO93" s="59">
        <f t="shared" si="93"/>
        <v>1</v>
      </c>
      <c r="BP93" s="59">
        <f t="shared" si="93"/>
        <v>1</v>
      </c>
      <c r="BQ93" s="59">
        <f t="shared" si="93"/>
        <v>1</v>
      </c>
      <c r="BR93" s="59">
        <f t="shared" si="93"/>
        <v>1</v>
      </c>
      <c r="BS93" s="59">
        <f t="shared" si="88"/>
        <v>1</v>
      </c>
      <c r="BT93" s="59">
        <f t="shared" si="88"/>
        <v>1</v>
      </c>
      <c r="BV93" s="67" t="e">
        <f>HLOOKUP(AE93,$BB$10:BU93,COUNTIF($AE$7:AE93,"&lt;&gt;"&amp;""),FALSE)</f>
        <v>#N/A</v>
      </c>
      <c r="BW93" s="59">
        <f t="shared" si="89"/>
        <v>1</v>
      </c>
      <c r="BX93" s="67" t="str">
        <f t="shared" si="91"/>
        <v/>
      </c>
      <c r="BY93" s="136" t="str">
        <f ca="1">IF(OR(AE93=$BC$10,AE93=$BE$10,AE93=$BL$10,AE93=$BM$10,AE93=$BN$10),VLOOKUP(BX93,INDIRECT(CONCATENATE(CS93,"!",HLOOKUP(AE93,$CV$10:CZ93,DG93,FALSE))),1,TRUE),"")</f>
        <v/>
      </c>
      <c r="BZ93" s="102" t="e">
        <f t="shared" ca="1" si="61"/>
        <v>#N/A</v>
      </c>
      <c r="CA93" s="102" t="e">
        <f t="shared" ca="1" si="62"/>
        <v>#N/A</v>
      </c>
      <c r="CB93" s="102" t="e">
        <f t="shared" ca="1" si="63"/>
        <v>#N/A</v>
      </c>
      <c r="CC93" s="102" t="e">
        <f t="shared" ca="1" si="64"/>
        <v>#N/A</v>
      </c>
      <c r="CD93" s="102" t="e">
        <f t="shared" ca="1" si="65"/>
        <v>#VALUE!</v>
      </c>
      <c r="CE93" s="68">
        <f>Worksheet!L88</f>
        <v>0</v>
      </c>
      <c r="CF93" s="68">
        <f>Worksheet!M88</f>
        <v>0</v>
      </c>
      <c r="CG93" s="68">
        <f>Worksheet!N88</f>
        <v>0</v>
      </c>
      <c r="CH93" s="68">
        <f>Worksheet!O88</f>
        <v>0</v>
      </c>
      <c r="CI93" s="68">
        <f>Worksheet!P88</f>
        <v>0</v>
      </c>
      <c r="CJ93" s="154" t="e">
        <f t="shared" ca="1" si="66"/>
        <v>#VALUE!</v>
      </c>
      <c r="CK93" s="154" t="e">
        <f t="shared" ca="1" si="67"/>
        <v>#VALUE!</v>
      </c>
      <c r="CL93" s="154" t="e">
        <f t="shared" ca="1" si="68"/>
        <v>#VALUE!</v>
      </c>
      <c r="CM93" s="154" t="e">
        <f t="shared" ca="1" si="69"/>
        <v>#VALUE!</v>
      </c>
      <c r="CN93" s="154" t="e">
        <f t="shared" ca="1" si="70"/>
        <v>#VALUE!</v>
      </c>
      <c r="CO93" s="131" t="e">
        <f t="shared" ca="1" si="71"/>
        <v>#N/A</v>
      </c>
      <c r="CP93" s="103">
        <f>Worksheet!R88</f>
        <v>0</v>
      </c>
      <c r="CQ93" s="58" t="str">
        <f t="shared" si="72"/>
        <v>1</v>
      </c>
      <c r="CR93" s="133" t="e">
        <f t="shared" si="73"/>
        <v>#N/A</v>
      </c>
      <c r="CS93" s="58" t="str">
        <f t="shared" si="90"/>
        <v>Standard1</v>
      </c>
      <c r="CU93" s="112" t="str">
        <f t="shared" ca="1" si="74"/>
        <v>$B$4:$P$1376</v>
      </c>
      <c r="CV93" s="102" t="str">
        <f>VLOOKUP($CS93,$CU$3:CV$8,2,FALSE)</f>
        <v>$I$230:$I$439</v>
      </c>
      <c r="CW93" s="102" t="str">
        <f>VLOOKUP($CS93,$CU$3:CW$8,3,FALSE)</f>
        <v>$I$471:$I$735</v>
      </c>
      <c r="CX93" s="102" t="str">
        <f>VLOOKUP($CS93,$CU$3:CX$8,4,FALSE)</f>
        <v>$I$736:$I$826</v>
      </c>
      <c r="CY93" s="102" t="str">
        <f>VLOOKUP($CS93,$CU$3:CY$8,5,FALSE)</f>
        <v>$I$827:$I$891</v>
      </c>
      <c r="CZ93" s="102" t="str">
        <f>VLOOKUP($CS93,$CU$3:CZ$8,6,FALSE)</f>
        <v>$I$892:$I$960</v>
      </c>
      <c r="DA93" s="102" t="str">
        <f>VLOOKUP($CS93,$CU$3:DA$8,7,FALSE)</f>
        <v>$I$1055:$I$1066</v>
      </c>
      <c r="DB93" s="102" t="str">
        <f>VLOOKUP($CS93,$CU$3:DB$8,8,FALSE)</f>
        <v>$I$1043:$I$1054</v>
      </c>
      <c r="DC93" s="102" t="str">
        <f>VLOOKUP($CS93,$CU$3:DC$8,8,FALSE)</f>
        <v>$I$1043:$I$1054</v>
      </c>
      <c r="DD93" s="102" t="str">
        <f>VLOOKUP($CS93,$CU$3:DD$8,8,FALSE)</f>
        <v>$I$1043:$I$1054</v>
      </c>
      <c r="DE93" s="102" t="str">
        <f>VLOOKUP($CS93,$CU$3:DE$8,8,FALSE)</f>
        <v>$I$1043:$I$1054</v>
      </c>
      <c r="DF93" s="102" t="str">
        <f>VLOOKUP($CS93,$CU$3:DF$8,8,FALSE)</f>
        <v>$I$1043:$I$1054</v>
      </c>
      <c r="DG93" s="58">
        <f>COUNTIF($CV$10:CV93,"&lt;&gt;"&amp;"")</f>
        <v>84</v>
      </c>
      <c r="DI93" s="58" t="str">
        <f t="shared" si="75"/>
        <v/>
      </c>
      <c r="DJ93" s="58" t="e">
        <f t="shared" ca="1" si="55"/>
        <v>#N/A</v>
      </c>
    </row>
    <row r="94" spans="13:114" x14ac:dyDescent="0.25">
      <c r="M94" s="58">
        <f>Worksheet!W89</f>
        <v>0</v>
      </c>
      <c r="N94" s="58">
        <f t="shared" ca="1" si="83"/>
        <v>0</v>
      </c>
      <c r="O94" s="213" t="str">
        <f t="shared" ca="1" si="84"/>
        <v>*</v>
      </c>
      <c r="Q94" s="59" t="e">
        <f t="shared" ca="1" si="80"/>
        <v>#N/A</v>
      </c>
      <c r="R94" s="58" t="str">
        <f>IF(Worksheet!J89=$S$2,$S$2,IF(Worksheet!J89=$S$3,$S$3,$S$1))</f>
        <v>5502A</v>
      </c>
      <c r="S94" s="60" t="str">
        <f t="shared" ca="1" si="82"/>
        <v>*</v>
      </c>
      <c r="T94" s="55" t="e">
        <f t="shared" si="56"/>
        <v>#N/A</v>
      </c>
      <c r="U94" s="62">
        <f>IF(Worksheet!T89="%",ABS(Worksheet!AA89),ABS(Worksheet!V89))</f>
        <v>0</v>
      </c>
      <c r="V94" s="155">
        <f>IF(Worksheet!T89="%",Worksheet!AB89,Worksheet!T89)</f>
        <v>0</v>
      </c>
      <c r="W94" s="61" t="str">
        <f>IF(Worksheet!T89="%","",IF(Worksheet!AA89&lt;&gt;"",Worksheet!AA89,""))</f>
        <v/>
      </c>
      <c r="X94" s="61" t="str">
        <f>IF(Worksheet!T89="%","",IF(Worksheet!AB89&lt;&gt;"",Worksheet!AB89,""))</f>
        <v/>
      </c>
      <c r="Y94" s="63" t="str">
        <f t="shared" si="57"/>
        <v/>
      </c>
      <c r="Z94" s="63" t="str">
        <f t="shared" si="52"/>
        <v>0</v>
      </c>
      <c r="AA94" s="63" t="str">
        <f t="shared" si="58"/>
        <v>DC</v>
      </c>
      <c r="AB94" s="63" t="str">
        <f t="shared" si="53"/>
        <v>DC0</v>
      </c>
      <c r="AC94" s="63" t="str">
        <f>IF(Worksheet!I89&lt;&gt;"",Worksheet!I89,"")</f>
        <v/>
      </c>
      <c r="AD94" s="63" t="str">
        <f t="shared" si="54"/>
        <v/>
      </c>
      <c r="AE94" s="134" t="str">
        <f t="shared" si="59"/>
        <v>DC0</v>
      </c>
      <c r="AF94" s="135" t="e">
        <f>HLOOKUP(AE94,$AH$10:BA94,COUNTIF($AE$7:AE94,"&lt;&gt;"&amp;""),FALSE)</f>
        <v>#N/A</v>
      </c>
      <c r="AG94" s="71" t="e">
        <f t="shared" si="60"/>
        <v>#N/A</v>
      </c>
      <c r="AH94" s="102" t="e">
        <f ca="1">VLOOKUP($AG94,INDIRECT(CONCATENATE($CS94,"!",VLOOKUP($CS94,$AG$3:AH$8,AH$2,FALSE))),1,TRUE)</f>
        <v>#N/A</v>
      </c>
      <c r="AI94" s="102" t="e">
        <f ca="1">VLOOKUP($AG94,INDIRECT(CONCATENATE($CS94,"!",VLOOKUP($CS94,$AG$3:AI$8,AI$2,FALSE))),1,TRUE)</f>
        <v>#N/A</v>
      </c>
      <c r="AJ94" s="102" t="e">
        <f ca="1">VLOOKUP($AG94,INDIRECT(CONCATENATE($CS94,"!",VLOOKUP($CS94,$AG$3:AJ$8,AJ$2,FALSE))),1,TRUE)</f>
        <v>#N/A</v>
      </c>
      <c r="AK94" s="102" t="e">
        <f ca="1">VLOOKUP($AG94,INDIRECT(CONCATENATE($CS94,"!",VLOOKUP($CS94,$AG$3:AK$8,AK$2,FALSE))),1,TRUE)</f>
        <v>#N/A</v>
      </c>
      <c r="AL94" s="102" t="e">
        <f ca="1">VLOOKUP($AG94,INDIRECT(CONCATENATE($CS94,"!",VLOOKUP($CS94,$AG$3:AL$8,AL$2,FALSE))),1,TRUE)</f>
        <v>#N/A</v>
      </c>
      <c r="AM94" s="102" t="e">
        <f ca="1">VLOOKUP($AG94,INDIRECT(CONCATENATE($CS94,"!",VLOOKUP($CS94,$AG$3:AM$8,AM$2,FALSE))),1,TRUE)</f>
        <v>#N/A</v>
      </c>
      <c r="AN94" s="102" t="e">
        <f ca="1">VLOOKUP($AG94,INDIRECT(CONCATENATE($CS94,"!",VLOOKUP($CS94,$AG$3:AN$8,AN$2,FALSE))),1,TRUE)</f>
        <v>#N/A</v>
      </c>
      <c r="AO94" s="102" t="e">
        <f ca="1">VLOOKUP($AG94,INDIRECT(CONCATENATE($CS94,"!",VLOOKUP($CS94,$AG$3:AO$8,AO$2,FALSE))),1,TRUE)</f>
        <v>#N/A</v>
      </c>
      <c r="AP94" s="102" t="e">
        <f ca="1">VLOOKUP($AG94,INDIRECT(CONCATENATE($CS94,"!",VLOOKUP($CS94,$AG$3:AP$8,AP$2,FALSE))),1,TRUE)</f>
        <v>#N/A</v>
      </c>
      <c r="AQ94" s="102" t="e">
        <f ca="1">VLOOKUP($AG94,INDIRECT(CONCATENATE($CS94,"!",VLOOKUP($CS94,$AG$3:AQ$8,AQ$2,FALSE))),1,TRUE)</f>
        <v>#N/A</v>
      </c>
      <c r="AR94" s="102" t="e">
        <f ca="1">VLOOKUP($AG94,INDIRECT(CONCATENATE($CS94,"!",VLOOKUP($CS94,$AG$3:AR$8,AR$2,FALSE))),1,TRUE)</f>
        <v>#N/A</v>
      </c>
      <c r="AS94" s="102" t="e">
        <f ca="1">VLOOKUP($AG94,INDIRECT(CONCATENATE($CS94,"!",VLOOKUP($CS94,$AG$3:AS$8,AS$2,FALSE))),1,TRUE)</f>
        <v>#N/A</v>
      </c>
      <c r="AT94" s="102" t="e">
        <f ca="1">VLOOKUP($AG94,INDIRECT(CONCATENATE($CS94,"!",VLOOKUP($CS94,$AG$3:AT$8,AT$2,FALSE))),1,TRUE)</f>
        <v>#N/A</v>
      </c>
      <c r="AU94" s="102" t="e">
        <f ca="1">VLOOKUP($AG94,INDIRECT(CONCATENATE($CS94,"!",VLOOKUP($CS94,$AG$3:AU$8,AU$2,FALSE))),1,TRUE)</f>
        <v>#N/A</v>
      </c>
      <c r="AV94" s="102" t="e">
        <f ca="1">VLOOKUP($AG94,INDIRECT(CONCATENATE($CS94,"!",VLOOKUP($CS94,$AG$3:AV$8,AV$2,FALSE))),1,TRUE)</f>
        <v>#N/A</v>
      </c>
      <c r="AW94" s="102" t="e">
        <f ca="1">VLOOKUP($AG94,INDIRECT(CONCATENATE($CS94,"!",VLOOKUP($CS94,$AG$3:AW$8,AW$2,FALSE))),1,TRUE)</f>
        <v>#N/A</v>
      </c>
      <c r="AX94" s="102" t="e">
        <f ca="1">VLOOKUP($AG94,INDIRECT(CONCATENATE($CS94,"!",VLOOKUP($CS94,$AG$3:AX$8,AX$2,FALSE))),1,TRUE)</f>
        <v>#N/A</v>
      </c>
      <c r="AY94" s="102" t="e">
        <f ca="1">VLOOKUP($AG94,INDIRECT(CONCATENATE($CS94,"!",VLOOKUP($CS94,$AG$3:AY$8,AY$2,FALSE))),1,TRUE)</f>
        <v>#N/A</v>
      </c>
      <c r="AZ94" s="102" t="e">
        <f ca="1">VLOOKUP($AG94,INDIRECT(CONCATENATE($CS94,"!",VLOOKUP($CS94,$AG$3:AZ$8,AZ$2,FALSE))),1,TRUE)</f>
        <v>#N/A</v>
      </c>
      <c r="BA94" s="102"/>
      <c r="BB94" s="66">
        <f t="shared" si="76"/>
        <v>1</v>
      </c>
      <c r="BC94" s="59">
        <f t="shared" si="76"/>
        <v>1</v>
      </c>
      <c r="BD94" s="59">
        <f t="shared" si="77"/>
        <v>1</v>
      </c>
      <c r="BE94" s="59">
        <f t="shared" si="77"/>
        <v>1</v>
      </c>
      <c r="BF94" s="59">
        <f t="shared" si="85"/>
        <v>1</v>
      </c>
      <c r="BG94" s="59">
        <f t="shared" si="86"/>
        <v>1</v>
      </c>
      <c r="BH94" s="59">
        <f t="shared" si="87"/>
        <v>1</v>
      </c>
      <c r="BI94" s="59">
        <f t="shared" si="93"/>
        <v>1</v>
      </c>
      <c r="BJ94" s="59">
        <f t="shared" si="93"/>
        <v>1</v>
      </c>
      <c r="BK94" s="59">
        <f t="shared" si="93"/>
        <v>1</v>
      </c>
      <c r="BL94" s="59">
        <f t="shared" si="93"/>
        <v>1</v>
      </c>
      <c r="BM94" s="59">
        <f t="shared" si="93"/>
        <v>1</v>
      </c>
      <c r="BN94" s="59">
        <f t="shared" si="93"/>
        <v>1</v>
      </c>
      <c r="BO94" s="59">
        <f t="shared" si="93"/>
        <v>1</v>
      </c>
      <c r="BP94" s="59">
        <f t="shared" si="93"/>
        <v>1</v>
      </c>
      <c r="BQ94" s="59">
        <f t="shared" si="93"/>
        <v>1</v>
      </c>
      <c r="BR94" s="59">
        <f t="shared" si="93"/>
        <v>1</v>
      </c>
      <c r="BS94" s="59">
        <f t="shared" si="88"/>
        <v>1</v>
      </c>
      <c r="BT94" s="59">
        <f t="shared" si="88"/>
        <v>1</v>
      </c>
      <c r="BV94" s="67" t="e">
        <f>HLOOKUP(AE94,$BB$10:BU94,COUNTIF($AE$7:AE94,"&lt;&gt;"&amp;""),FALSE)</f>
        <v>#N/A</v>
      </c>
      <c r="BW94" s="59">
        <f t="shared" si="89"/>
        <v>1</v>
      </c>
      <c r="BX94" s="67" t="str">
        <f t="shared" si="91"/>
        <v/>
      </c>
      <c r="BY94" s="136" t="str">
        <f ca="1">IF(OR(AE94=$BC$10,AE94=$BE$10,AE94=$BL$10,AE94=$BM$10,AE94=$BN$10),VLOOKUP(BX94,INDIRECT(CONCATENATE(CS94,"!",HLOOKUP(AE94,$CV$10:CZ94,DG94,FALSE))),1,TRUE),"")</f>
        <v/>
      </c>
      <c r="BZ94" s="102" t="e">
        <f t="shared" ca="1" si="61"/>
        <v>#N/A</v>
      </c>
      <c r="CA94" s="102" t="e">
        <f t="shared" ca="1" si="62"/>
        <v>#N/A</v>
      </c>
      <c r="CB94" s="102" t="e">
        <f t="shared" ca="1" si="63"/>
        <v>#N/A</v>
      </c>
      <c r="CC94" s="102" t="e">
        <f t="shared" ca="1" si="64"/>
        <v>#N/A</v>
      </c>
      <c r="CD94" s="102" t="e">
        <f t="shared" ca="1" si="65"/>
        <v>#VALUE!</v>
      </c>
      <c r="CE94" s="68">
        <f>Worksheet!L89</f>
        <v>0</v>
      </c>
      <c r="CF94" s="68">
        <f>Worksheet!M89</f>
        <v>0</v>
      </c>
      <c r="CG94" s="68">
        <f>Worksheet!N89</f>
        <v>0</v>
      </c>
      <c r="CH94" s="68">
        <f>Worksheet!O89</f>
        <v>0</v>
      </c>
      <c r="CI94" s="68">
        <f>Worksheet!P89</f>
        <v>0</v>
      </c>
      <c r="CJ94" s="154" t="e">
        <f t="shared" ca="1" si="66"/>
        <v>#VALUE!</v>
      </c>
      <c r="CK94" s="154" t="e">
        <f t="shared" ca="1" si="67"/>
        <v>#VALUE!</v>
      </c>
      <c r="CL94" s="154" t="e">
        <f t="shared" ca="1" si="68"/>
        <v>#VALUE!</v>
      </c>
      <c r="CM94" s="154" t="e">
        <f t="shared" ca="1" si="69"/>
        <v>#VALUE!</v>
      </c>
      <c r="CN94" s="154" t="e">
        <f t="shared" ca="1" si="70"/>
        <v>#VALUE!</v>
      </c>
      <c r="CO94" s="131" t="e">
        <f t="shared" ca="1" si="71"/>
        <v>#N/A</v>
      </c>
      <c r="CP94" s="103">
        <f>Worksheet!R89</f>
        <v>0</v>
      </c>
      <c r="CQ94" s="58" t="str">
        <f t="shared" si="72"/>
        <v>1</v>
      </c>
      <c r="CR94" s="133" t="e">
        <f t="shared" si="73"/>
        <v>#N/A</v>
      </c>
      <c r="CS94" s="58" t="str">
        <f t="shared" si="90"/>
        <v>Standard1</v>
      </c>
      <c r="CU94" s="112" t="str">
        <f t="shared" ca="1" si="74"/>
        <v>$B$4:$P$1376</v>
      </c>
      <c r="CV94" s="102" t="str">
        <f>VLOOKUP($CS94,$CU$3:CV$8,2,FALSE)</f>
        <v>$I$230:$I$439</v>
      </c>
      <c r="CW94" s="102" t="str">
        <f>VLOOKUP($CS94,$CU$3:CW$8,3,FALSE)</f>
        <v>$I$471:$I$735</v>
      </c>
      <c r="CX94" s="102" t="str">
        <f>VLOOKUP($CS94,$CU$3:CX$8,4,FALSE)</f>
        <v>$I$736:$I$826</v>
      </c>
      <c r="CY94" s="102" t="str">
        <f>VLOOKUP($CS94,$CU$3:CY$8,5,FALSE)</f>
        <v>$I$827:$I$891</v>
      </c>
      <c r="CZ94" s="102" t="str">
        <f>VLOOKUP($CS94,$CU$3:CZ$8,6,FALSE)</f>
        <v>$I$892:$I$960</v>
      </c>
      <c r="DA94" s="102" t="str">
        <f>VLOOKUP($CS94,$CU$3:DA$8,7,FALSE)</f>
        <v>$I$1055:$I$1066</v>
      </c>
      <c r="DB94" s="102" t="str">
        <f>VLOOKUP($CS94,$CU$3:DB$8,8,FALSE)</f>
        <v>$I$1043:$I$1054</v>
      </c>
      <c r="DC94" s="102" t="str">
        <f>VLOOKUP($CS94,$CU$3:DC$8,8,FALSE)</f>
        <v>$I$1043:$I$1054</v>
      </c>
      <c r="DD94" s="102" t="str">
        <f>VLOOKUP($CS94,$CU$3:DD$8,8,FALSE)</f>
        <v>$I$1043:$I$1054</v>
      </c>
      <c r="DE94" s="102" t="str">
        <f>VLOOKUP($CS94,$CU$3:DE$8,8,FALSE)</f>
        <v>$I$1043:$I$1054</v>
      </c>
      <c r="DF94" s="102" t="str">
        <f>VLOOKUP($CS94,$CU$3:DF$8,8,FALSE)</f>
        <v>$I$1043:$I$1054</v>
      </c>
      <c r="DG94" s="58">
        <f>COUNTIF($CV$10:CV94,"&lt;&gt;"&amp;"")</f>
        <v>85</v>
      </c>
      <c r="DI94" s="58" t="str">
        <f t="shared" si="75"/>
        <v/>
      </c>
      <c r="DJ94" s="58" t="e">
        <f t="shared" ca="1" si="55"/>
        <v>#N/A</v>
      </c>
    </row>
    <row r="95" spans="13:114" x14ac:dyDescent="0.25">
      <c r="M95" s="58">
        <f>Worksheet!W90</f>
        <v>0</v>
      </c>
      <c r="N95" s="58">
        <f t="shared" ca="1" si="83"/>
        <v>0</v>
      </c>
      <c r="O95" s="213" t="str">
        <f t="shared" ca="1" si="84"/>
        <v>*</v>
      </c>
      <c r="Q95" s="59" t="e">
        <f t="shared" ca="1" si="80"/>
        <v>#N/A</v>
      </c>
      <c r="R95" s="58" t="str">
        <f>IF(Worksheet!J90=$S$2,$S$2,IF(Worksheet!J90=$S$3,$S$3,$S$1))</f>
        <v>5502A</v>
      </c>
      <c r="S95" s="60" t="str">
        <f t="shared" ca="1" si="82"/>
        <v>*</v>
      </c>
      <c r="T95" s="55" t="e">
        <f t="shared" si="56"/>
        <v>#N/A</v>
      </c>
      <c r="U95" s="62">
        <f>IF(Worksheet!T90="%",ABS(Worksheet!AA90),ABS(Worksheet!V90))</f>
        <v>0</v>
      </c>
      <c r="V95" s="155">
        <f>IF(Worksheet!T90="%",Worksheet!AB90,Worksheet!T90)</f>
        <v>0</v>
      </c>
      <c r="W95" s="61" t="str">
        <f>IF(Worksheet!T90="%","",IF(Worksheet!AA90&lt;&gt;"",Worksheet!AA90,""))</f>
        <v/>
      </c>
      <c r="X95" s="61" t="str">
        <f>IF(Worksheet!T90="%","",IF(Worksheet!AB90&lt;&gt;"",Worksheet!AB90,""))</f>
        <v/>
      </c>
      <c r="Y95" s="63" t="str">
        <f t="shared" si="57"/>
        <v/>
      </c>
      <c r="Z95" s="63" t="str">
        <f t="shared" si="52"/>
        <v>0</v>
      </c>
      <c r="AA95" s="63" t="str">
        <f t="shared" si="58"/>
        <v>DC</v>
      </c>
      <c r="AB95" s="63" t="str">
        <f t="shared" si="53"/>
        <v>DC0</v>
      </c>
      <c r="AC95" s="63" t="str">
        <f>IF(Worksheet!I90&lt;&gt;"",Worksheet!I90,"")</f>
        <v/>
      </c>
      <c r="AD95" s="63" t="str">
        <f t="shared" si="54"/>
        <v/>
      </c>
      <c r="AE95" s="134" t="str">
        <f t="shared" si="59"/>
        <v>DC0</v>
      </c>
      <c r="AF95" s="135" t="e">
        <f>HLOOKUP(AE95,$AH$10:BA95,COUNTIF($AE$7:AE95,"&lt;&gt;"&amp;""),FALSE)</f>
        <v>#N/A</v>
      </c>
      <c r="AG95" s="71" t="e">
        <f t="shared" si="60"/>
        <v>#N/A</v>
      </c>
      <c r="AH95" s="102" t="e">
        <f ca="1">VLOOKUP($AG95,INDIRECT(CONCATENATE($CS95,"!",VLOOKUP($CS95,$AG$3:AH$8,AH$2,FALSE))),1,TRUE)</f>
        <v>#N/A</v>
      </c>
      <c r="AI95" s="102" t="e">
        <f ca="1">VLOOKUP($AG95,INDIRECT(CONCATENATE($CS95,"!",VLOOKUP($CS95,$AG$3:AI$8,AI$2,FALSE))),1,TRUE)</f>
        <v>#N/A</v>
      </c>
      <c r="AJ95" s="102" t="e">
        <f ca="1">VLOOKUP($AG95,INDIRECT(CONCATENATE($CS95,"!",VLOOKUP($CS95,$AG$3:AJ$8,AJ$2,FALSE))),1,TRUE)</f>
        <v>#N/A</v>
      </c>
      <c r="AK95" s="102" t="e">
        <f ca="1">VLOOKUP($AG95,INDIRECT(CONCATENATE($CS95,"!",VLOOKUP($CS95,$AG$3:AK$8,AK$2,FALSE))),1,TRUE)</f>
        <v>#N/A</v>
      </c>
      <c r="AL95" s="102" t="e">
        <f ca="1">VLOOKUP($AG95,INDIRECT(CONCATENATE($CS95,"!",VLOOKUP($CS95,$AG$3:AL$8,AL$2,FALSE))),1,TRUE)</f>
        <v>#N/A</v>
      </c>
      <c r="AM95" s="102" t="e">
        <f ca="1">VLOOKUP($AG95,INDIRECT(CONCATENATE($CS95,"!",VLOOKUP($CS95,$AG$3:AM$8,AM$2,FALSE))),1,TRUE)</f>
        <v>#N/A</v>
      </c>
      <c r="AN95" s="102" t="e">
        <f ca="1">VLOOKUP($AG95,INDIRECT(CONCATENATE($CS95,"!",VLOOKUP($CS95,$AG$3:AN$8,AN$2,FALSE))),1,TRUE)</f>
        <v>#N/A</v>
      </c>
      <c r="AO95" s="102" t="e">
        <f ca="1">VLOOKUP($AG95,INDIRECT(CONCATENATE($CS95,"!",VLOOKUP($CS95,$AG$3:AO$8,AO$2,FALSE))),1,TRUE)</f>
        <v>#N/A</v>
      </c>
      <c r="AP95" s="102" t="e">
        <f ca="1">VLOOKUP($AG95,INDIRECT(CONCATENATE($CS95,"!",VLOOKUP($CS95,$AG$3:AP$8,AP$2,FALSE))),1,TRUE)</f>
        <v>#N/A</v>
      </c>
      <c r="AQ95" s="102" t="e">
        <f ca="1">VLOOKUP($AG95,INDIRECT(CONCATENATE($CS95,"!",VLOOKUP($CS95,$AG$3:AQ$8,AQ$2,FALSE))),1,TRUE)</f>
        <v>#N/A</v>
      </c>
      <c r="AR95" s="102" t="e">
        <f ca="1">VLOOKUP($AG95,INDIRECT(CONCATENATE($CS95,"!",VLOOKUP($CS95,$AG$3:AR$8,AR$2,FALSE))),1,TRUE)</f>
        <v>#N/A</v>
      </c>
      <c r="AS95" s="102" t="e">
        <f ca="1">VLOOKUP($AG95,INDIRECT(CONCATENATE($CS95,"!",VLOOKUP($CS95,$AG$3:AS$8,AS$2,FALSE))),1,TRUE)</f>
        <v>#N/A</v>
      </c>
      <c r="AT95" s="102" t="e">
        <f ca="1">VLOOKUP($AG95,INDIRECT(CONCATENATE($CS95,"!",VLOOKUP($CS95,$AG$3:AT$8,AT$2,FALSE))),1,TRUE)</f>
        <v>#N/A</v>
      </c>
      <c r="AU95" s="102" t="e">
        <f ca="1">VLOOKUP($AG95,INDIRECT(CONCATENATE($CS95,"!",VLOOKUP($CS95,$AG$3:AU$8,AU$2,FALSE))),1,TRUE)</f>
        <v>#N/A</v>
      </c>
      <c r="AV95" s="102" t="e">
        <f ca="1">VLOOKUP($AG95,INDIRECT(CONCATENATE($CS95,"!",VLOOKUP($CS95,$AG$3:AV$8,AV$2,FALSE))),1,TRUE)</f>
        <v>#N/A</v>
      </c>
      <c r="AW95" s="102" t="e">
        <f ca="1">VLOOKUP($AG95,INDIRECT(CONCATENATE($CS95,"!",VLOOKUP($CS95,$AG$3:AW$8,AW$2,FALSE))),1,TRUE)</f>
        <v>#N/A</v>
      </c>
      <c r="AX95" s="102" t="e">
        <f ca="1">VLOOKUP($AG95,INDIRECT(CONCATENATE($CS95,"!",VLOOKUP($CS95,$AG$3:AX$8,AX$2,FALSE))),1,TRUE)</f>
        <v>#N/A</v>
      </c>
      <c r="AY95" s="102" t="e">
        <f ca="1">VLOOKUP($AG95,INDIRECT(CONCATENATE($CS95,"!",VLOOKUP($CS95,$AG$3:AY$8,AY$2,FALSE))),1,TRUE)</f>
        <v>#N/A</v>
      </c>
      <c r="AZ95" s="102" t="e">
        <f ca="1">VLOOKUP($AG95,INDIRECT(CONCATENATE($CS95,"!",VLOOKUP($CS95,$AG$3:AZ$8,AZ$2,FALSE))),1,TRUE)</f>
        <v>#N/A</v>
      </c>
      <c r="BA95" s="102"/>
      <c r="BB95" s="66">
        <f t="shared" si="76"/>
        <v>1</v>
      </c>
      <c r="BC95" s="59">
        <f t="shared" si="76"/>
        <v>1</v>
      </c>
      <c r="BD95" s="59">
        <f t="shared" si="77"/>
        <v>1</v>
      </c>
      <c r="BE95" s="59">
        <f t="shared" si="77"/>
        <v>1</v>
      </c>
      <c r="BF95" s="59">
        <f t="shared" si="85"/>
        <v>1</v>
      </c>
      <c r="BG95" s="59">
        <f t="shared" si="86"/>
        <v>1</v>
      </c>
      <c r="BH95" s="59">
        <f t="shared" si="87"/>
        <v>1</v>
      </c>
      <c r="BI95" s="59">
        <f t="shared" si="93"/>
        <v>1</v>
      </c>
      <c r="BJ95" s="59">
        <f t="shared" si="93"/>
        <v>1</v>
      </c>
      <c r="BK95" s="59">
        <f t="shared" si="93"/>
        <v>1</v>
      </c>
      <c r="BL95" s="59">
        <f t="shared" si="93"/>
        <v>1</v>
      </c>
      <c r="BM95" s="59">
        <f t="shared" si="93"/>
        <v>1</v>
      </c>
      <c r="BN95" s="59">
        <f t="shared" si="93"/>
        <v>1</v>
      </c>
      <c r="BO95" s="59">
        <f t="shared" si="93"/>
        <v>1</v>
      </c>
      <c r="BP95" s="59">
        <f t="shared" si="93"/>
        <v>1</v>
      </c>
      <c r="BQ95" s="59">
        <f t="shared" si="93"/>
        <v>1</v>
      </c>
      <c r="BR95" s="59">
        <f t="shared" si="93"/>
        <v>1</v>
      </c>
      <c r="BS95" s="59">
        <f t="shared" si="88"/>
        <v>1</v>
      </c>
      <c r="BT95" s="59">
        <f t="shared" si="88"/>
        <v>1</v>
      </c>
      <c r="BV95" s="67" t="e">
        <f>HLOOKUP(AE95,$BB$10:BU95,COUNTIF($AE$7:AE95,"&lt;&gt;"&amp;""),FALSE)</f>
        <v>#N/A</v>
      </c>
      <c r="BW95" s="59">
        <f t="shared" si="89"/>
        <v>1</v>
      </c>
      <c r="BX95" s="67" t="str">
        <f t="shared" si="91"/>
        <v/>
      </c>
      <c r="BY95" s="136" t="str">
        <f ca="1">IF(OR(AE95=$BC$10,AE95=$BE$10,AE95=$BL$10,AE95=$BM$10,AE95=$BN$10),VLOOKUP(BX95,INDIRECT(CONCATENATE(CS95,"!",HLOOKUP(AE95,$CV$10:CZ95,DG95,FALSE))),1,TRUE),"")</f>
        <v/>
      </c>
      <c r="BZ95" s="102" t="e">
        <f t="shared" ca="1" si="61"/>
        <v>#N/A</v>
      </c>
      <c r="CA95" s="102" t="e">
        <f t="shared" ca="1" si="62"/>
        <v>#N/A</v>
      </c>
      <c r="CB95" s="102" t="e">
        <f t="shared" ca="1" si="63"/>
        <v>#N/A</v>
      </c>
      <c r="CC95" s="102" t="e">
        <f t="shared" ca="1" si="64"/>
        <v>#N/A</v>
      </c>
      <c r="CD95" s="102" t="e">
        <f t="shared" ca="1" si="65"/>
        <v>#VALUE!</v>
      </c>
      <c r="CE95" s="68">
        <f>Worksheet!L90</f>
        <v>0</v>
      </c>
      <c r="CF95" s="68">
        <f>Worksheet!M90</f>
        <v>0</v>
      </c>
      <c r="CG95" s="68">
        <f>Worksheet!N90</f>
        <v>0</v>
      </c>
      <c r="CH95" s="68">
        <f>Worksheet!O90</f>
        <v>0</v>
      </c>
      <c r="CI95" s="68">
        <f>Worksheet!P90</f>
        <v>0</v>
      </c>
      <c r="CJ95" s="154" t="e">
        <f t="shared" ca="1" si="66"/>
        <v>#VALUE!</v>
      </c>
      <c r="CK95" s="154" t="e">
        <f t="shared" ca="1" si="67"/>
        <v>#VALUE!</v>
      </c>
      <c r="CL95" s="154" t="e">
        <f t="shared" ca="1" si="68"/>
        <v>#VALUE!</v>
      </c>
      <c r="CM95" s="154" t="e">
        <f t="shared" ca="1" si="69"/>
        <v>#VALUE!</v>
      </c>
      <c r="CN95" s="154" t="e">
        <f t="shared" ca="1" si="70"/>
        <v>#VALUE!</v>
      </c>
      <c r="CO95" s="131" t="e">
        <f t="shared" ca="1" si="71"/>
        <v>#N/A</v>
      </c>
      <c r="CP95" s="103">
        <f>Worksheet!R90</f>
        <v>0</v>
      </c>
      <c r="CQ95" s="58" t="str">
        <f t="shared" si="72"/>
        <v>1</v>
      </c>
      <c r="CR95" s="133" t="e">
        <f t="shared" si="73"/>
        <v>#N/A</v>
      </c>
      <c r="CS95" s="58" t="str">
        <f t="shared" si="90"/>
        <v>Standard1</v>
      </c>
      <c r="CU95" s="112" t="str">
        <f t="shared" ca="1" si="74"/>
        <v>$B$4:$P$1376</v>
      </c>
      <c r="CV95" s="102" t="str">
        <f>VLOOKUP($CS95,$CU$3:CV$8,2,FALSE)</f>
        <v>$I$230:$I$439</v>
      </c>
      <c r="CW95" s="102" t="str">
        <f>VLOOKUP($CS95,$CU$3:CW$8,3,FALSE)</f>
        <v>$I$471:$I$735</v>
      </c>
      <c r="CX95" s="102" t="str">
        <f>VLOOKUP($CS95,$CU$3:CX$8,4,FALSE)</f>
        <v>$I$736:$I$826</v>
      </c>
      <c r="CY95" s="102" t="str">
        <f>VLOOKUP($CS95,$CU$3:CY$8,5,FALSE)</f>
        <v>$I$827:$I$891</v>
      </c>
      <c r="CZ95" s="102" t="str">
        <f>VLOOKUP($CS95,$CU$3:CZ$8,6,FALSE)</f>
        <v>$I$892:$I$960</v>
      </c>
      <c r="DA95" s="102" t="str">
        <f>VLOOKUP($CS95,$CU$3:DA$8,7,FALSE)</f>
        <v>$I$1055:$I$1066</v>
      </c>
      <c r="DB95" s="102" t="str">
        <f>VLOOKUP($CS95,$CU$3:DB$8,8,FALSE)</f>
        <v>$I$1043:$I$1054</v>
      </c>
      <c r="DC95" s="102" t="str">
        <f>VLOOKUP($CS95,$CU$3:DC$8,8,FALSE)</f>
        <v>$I$1043:$I$1054</v>
      </c>
      <c r="DD95" s="102" t="str">
        <f>VLOOKUP($CS95,$CU$3:DD$8,8,FALSE)</f>
        <v>$I$1043:$I$1054</v>
      </c>
      <c r="DE95" s="102" t="str">
        <f>VLOOKUP($CS95,$CU$3:DE$8,8,FALSE)</f>
        <v>$I$1043:$I$1054</v>
      </c>
      <c r="DF95" s="102" t="str">
        <f>VLOOKUP($CS95,$CU$3:DF$8,8,FALSE)</f>
        <v>$I$1043:$I$1054</v>
      </c>
      <c r="DG95" s="58">
        <f>COUNTIF($CV$10:CV95,"&lt;&gt;"&amp;"")</f>
        <v>86</v>
      </c>
      <c r="DI95" s="58" t="str">
        <f t="shared" si="75"/>
        <v/>
      </c>
      <c r="DJ95" s="58" t="e">
        <f t="shared" ca="1" si="55"/>
        <v>#N/A</v>
      </c>
    </row>
    <row r="96" spans="13:114" x14ac:dyDescent="0.25">
      <c r="M96" s="58">
        <f>Worksheet!W91</f>
        <v>0</v>
      </c>
      <c r="N96" s="58">
        <f t="shared" ca="1" si="83"/>
        <v>0</v>
      </c>
      <c r="O96" s="213" t="str">
        <f t="shared" ca="1" si="84"/>
        <v>*</v>
      </c>
      <c r="Q96" s="59" t="e">
        <f t="shared" ca="1" si="80"/>
        <v>#N/A</v>
      </c>
      <c r="R96" s="58" t="str">
        <f>IF(Worksheet!J91=$S$2,$S$2,IF(Worksheet!J91=$S$3,$S$3,$S$1))</f>
        <v>5502A</v>
      </c>
      <c r="S96" s="60" t="str">
        <f t="shared" ca="1" si="82"/>
        <v>*</v>
      </c>
      <c r="T96" s="55" t="e">
        <f t="shared" si="56"/>
        <v>#N/A</v>
      </c>
      <c r="U96" s="62">
        <f>IF(Worksheet!T91="%",ABS(Worksheet!AA91),ABS(Worksheet!V91))</f>
        <v>0</v>
      </c>
      <c r="V96" s="155">
        <f>IF(Worksheet!T91="%",Worksheet!AB91,Worksheet!T91)</f>
        <v>0</v>
      </c>
      <c r="W96" s="61" t="str">
        <f>IF(Worksheet!T91="%","",IF(Worksheet!AA91&lt;&gt;"",Worksheet!AA91,""))</f>
        <v/>
      </c>
      <c r="X96" s="61" t="str">
        <f>IF(Worksheet!T91="%","",IF(Worksheet!AB91&lt;&gt;"",Worksheet!AB91,""))</f>
        <v/>
      </c>
      <c r="Y96" s="63" t="str">
        <f t="shared" si="57"/>
        <v/>
      </c>
      <c r="Z96" s="63" t="str">
        <f t="shared" si="52"/>
        <v>0</v>
      </c>
      <c r="AA96" s="63" t="str">
        <f t="shared" si="58"/>
        <v>DC</v>
      </c>
      <c r="AB96" s="63" t="str">
        <f t="shared" si="53"/>
        <v>DC0</v>
      </c>
      <c r="AC96" s="63" t="str">
        <f>IF(Worksheet!I91&lt;&gt;"",Worksheet!I91,"")</f>
        <v/>
      </c>
      <c r="AD96" s="63" t="str">
        <f t="shared" si="54"/>
        <v/>
      </c>
      <c r="AE96" s="134" t="str">
        <f t="shared" si="59"/>
        <v>DC0</v>
      </c>
      <c r="AF96" s="135" t="e">
        <f>HLOOKUP(AE96,$AH$10:BA96,COUNTIF($AE$7:AE96,"&lt;&gt;"&amp;""),FALSE)</f>
        <v>#N/A</v>
      </c>
      <c r="AG96" s="71" t="e">
        <f t="shared" si="60"/>
        <v>#N/A</v>
      </c>
      <c r="AH96" s="102" t="e">
        <f ca="1">VLOOKUP($AG96,INDIRECT(CONCATENATE($CS96,"!",VLOOKUP($CS96,$AG$3:AH$8,AH$2,FALSE))),1,TRUE)</f>
        <v>#N/A</v>
      </c>
      <c r="AI96" s="102" t="e">
        <f ca="1">VLOOKUP($AG96,INDIRECT(CONCATENATE($CS96,"!",VLOOKUP($CS96,$AG$3:AI$8,AI$2,FALSE))),1,TRUE)</f>
        <v>#N/A</v>
      </c>
      <c r="AJ96" s="102" t="e">
        <f ca="1">VLOOKUP($AG96,INDIRECT(CONCATENATE($CS96,"!",VLOOKUP($CS96,$AG$3:AJ$8,AJ$2,FALSE))),1,TRUE)</f>
        <v>#N/A</v>
      </c>
      <c r="AK96" s="102" t="e">
        <f ca="1">VLOOKUP($AG96,INDIRECT(CONCATENATE($CS96,"!",VLOOKUP($CS96,$AG$3:AK$8,AK$2,FALSE))),1,TRUE)</f>
        <v>#N/A</v>
      </c>
      <c r="AL96" s="102" t="e">
        <f ca="1">VLOOKUP($AG96,INDIRECT(CONCATENATE($CS96,"!",VLOOKUP($CS96,$AG$3:AL$8,AL$2,FALSE))),1,TRUE)</f>
        <v>#N/A</v>
      </c>
      <c r="AM96" s="102" t="e">
        <f ca="1">VLOOKUP($AG96,INDIRECT(CONCATENATE($CS96,"!",VLOOKUP($CS96,$AG$3:AM$8,AM$2,FALSE))),1,TRUE)</f>
        <v>#N/A</v>
      </c>
      <c r="AN96" s="102" t="e">
        <f ca="1">VLOOKUP($AG96,INDIRECT(CONCATENATE($CS96,"!",VLOOKUP($CS96,$AG$3:AN$8,AN$2,FALSE))),1,TRUE)</f>
        <v>#N/A</v>
      </c>
      <c r="AO96" s="102" t="e">
        <f ca="1">VLOOKUP($AG96,INDIRECT(CONCATENATE($CS96,"!",VLOOKUP($CS96,$AG$3:AO$8,AO$2,FALSE))),1,TRUE)</f>
        <v>#N/A</v>
      </c>
      <c r="AP96" s="102" t="e">
        <f ca="1">VLOOKUP($AG96,INDIRECT(CONCATENATE($CS96,"!",VLOOKUP($CS96,$AG$3:AP$8,AP$2,FALSE))),1,TRUE)</f>
        <v>#N/A</v>
      </c>
      <c r="AQ96" s="102" t="e">
        <f ca="1">VLOOKUP($AG96,INDIRECT(CONCATENATE($CS96,"!",VLOOKUP($CS96,$AG$3:AQ$8,AQ$2,FALSE))),1,TRUE)</f>
        <v>#N/A</v>
      </c>
      <c r="AR96" s="102" t="e">
        <f ca="1">VLOOKUP($AG96,INDIRECT(CONCATENATE($CS96,"!",VLOOKUP($CS96,$AG$3:AR$8,AR$2,FALSE))),1,TRUE)</f>
        <v>#N/A</v>
      </c>
      <c r="AS96" s="102" t="e">
        <f ca="1">VLOOKUP($AG96,INDIRECT(CONCATENATE($CS96,"!",VLOOKUP($CS96,$AG$3:AS$8,AS$2,FALSE))),1,TRUE)</f>
        <v>#N/A</v>
      </c>
      <c r="AT96" s="102" t="e">
        <f ca="1">VLOOKUP($AG96,INDIRECT(CONCATENATE($CS96,"!",VLOOKUP($CS96,$AG$3:AT$8,AT$2,FALSE))),1,TRUE)</f>
        <v>#N/A</v>
      </c>
      <c r="AU96" s="102" t="e">
        <f ca="1">VLOOKUP($AG96,INDIRECT(CONCATENATE($CS96,"!",VLOOKUP($CS96,$AG$3:AU$8,AU$2,FALSE))),1,TRUE)</f>
        <v>#N/A</v>
      </c>
      <c r="AV96" s="102" t="e">
        <f ca="1">VLOOKUP($AG96,INDIRECT(CONCATENATE($CS96,"!",VLOOKUP($CS96,$AG$3:AV$8,AV$2,FALSE))),1,TRUE)</f>
        <v>#N/A</v>
      </c>
      <c r="AW96" s="102" t="e">
        <f ca="1">VLOOKUP($AG96,INDIRECT(CONCATENATE($CS96,"!",VLOOKUP($CS96,$AG$3:AW$8,AW$2,FALSE))),1,TRUE)</f>
        <v>#N/A</v>
      </c>
      <c r="AX96" s="102" t="e">
        <f ca="1">VLOOKUP($AG96,INDIRECT(CONCATENATE($CS96,"!",VLOOKUP($CS96,$AG$3:AX$8,AX$2,FALSE))),1,TRUE)</f>
        <v>#N/A</v>
      </c>
      <c r="AY96" s="102" t="e">
        <f ca="1">VLOOKUP($AG96,INDIRECT(CONCATENATE($CS96,"!",VLOOKUP($CS96,$AG$3:AY$8,AY$2,FALSE))),1,TRUE)</f>
        <v>#N/A</v>
      </c>
      <c r="AZ96" s="102" t="e">
        <f ca="1">VLOOKUP($AG96,INDIRECT(CONCATENATE($CS96,"!",VLOOKUP($CS96,$AG$3:AZ$8,AZ$2,FALSE))),1,TRUE)</f>
        <v>#N/A</v>
      </c>
      <c r="BA96" s="102"/>
      <c r="BB96" s="66">
        <f t="shared" si="76"/>
        <v>1</v>
      </c>
      <c r="BC96" s="59">
        <f t="shared" si="76"/>
        <v>1</v>
      </c>
      <c r="BD96" s="59">
        <f t="shared" si="77"/>
        <v>1</v>
      </c>
      <c r="BE96" s="59">
        <f t="shared" si="77"/>
        <v>1</v>
      </c>
      <c r="BF96" s="59">
        <f t="shared" si="85"/>
        <v>1</v>
      </c>
      <c r="BG96" s="59">
        <f t="shared" si="86"/>
        <v>1</v>
      </c>
      <c r="BH96" s="59">
        <f t="shared" si="87"/>
        <v>1</v>
      </c>
      <c r="BI96" s="59">
        <f t="shared" si="93"/>
        <v>1</v>
      </c>
      <c r="BJ96" s="59">
        <f t="shared" si="93"/>
        <v>1</v>
      </c>
      <c r="BK96" s="59">
        <f t="shared" si="93"/>
        <v>1</v>
      </c>
      <c r="BL96" s="59">
        <f t="shared" si="93"/>
        <v>1</v>
      </c>
      <c r="BM96" s="59">
        <f t="shared" si="93"/>
        <v>1</v>
      </c>
      <c r="BN96" s="59">
        <f t="shared" si="93"/>
        <v>1</v>
      </c>
      <c r="BO96" s="59">
        <f t="shared" si="93"/>
        <v>1</v>
      </c>
      <c r="BP96" s="59">
        <f t="shared" si="93"/>
        <v>1</v>
      </c>
      <c r="BQ96" s="59">
        <f t="shared" si="93"/>
        <v>1</v>
      </c>
      <c r="BR96" s="59">
        <f t="shared" si="93"/>
        <v>1</v>
      </c>
      <c r="BS96" s="59">
        <f t="shared" si="88"/>
        <v>1</v>
      </c>
      <c r="BT96" s="59">
        <f t="shared" si="88"/>
        <v>1</v>
      </c>
      <c r="BV96" s="67" t="e">
        <f>HLOOKUP(AE96,$BB$10:BU96,COUNTIF($AE$7:AE96,"&lt;&gt;"&amp;""),FALSE)</f>
        <v>#N/A</v>
      </c>
      <c r="BW96" s="59">
        <f t="shared" si="89"/>
        <v>1</v>
      </c>
      <c r="BX96" s="67" t="str">
        <f t="shared" si="91"/>
        <v/>
      </c>
      <c r="BY96" s="136" t="str">
        <f ca="1">IF(OR(AE96=$BC$10,AE96=$BE$10,AE96=$BL$10,AE96=$BM$10,AE96=$BN$10),VLOOKUP(BX96,INDIRECT(CONCATENATE(CS96,"!",HLOOKUP(AE96,$CV$10:CZ96,DG96,FALSE))),1,TRUE),"")</f>
        <v/>
      </c>
      <c r="BZ96" s="102" t="e">
        <f t="shared" ca="1" si="61"/>
        <v>#N/A</v>
      </c>
      <c r="CA96" s="102" t="e">
        <f t="shared" ca="1" si="62"/>
        <v>#N/A</v>
      </c>
      <c r="CB96" s="102" t="e">
        <f t="shared" ca="1" si="63"/>
        <v>#N/A</v>
      </c>
      <c r="CC96" s="102" t="e">
        <f t="shared" ca="1" si="64"/>
        <v>#N/A</v>
      </c>
      <c r="CD96" s="102" t="e">
        <f t="shared" ca="1" si="65"/>
        <v>#VALUE!</v>
      </c>
      <c r="CE96" s="68">
        <f>Worksheet!L91</f>
        <v>0</v>
      </c>
      <c r="CF96" s="68">
        <f>Worksheet!M91</f>
        <v>0</v>
      </c>
      <c r="CG96" s="68">
        <f>Worksheet!N91</f>
        <v>0</v>
      </c>
      <c r="CH96" s="68">
        <f>Worksheet!O91</f>
        <v>0</v>
      </c>
      <c r="CI96" s="68">
        <f>Worksheet!P91</f>
        <v>0</v>
      </c>
      <c r="CJ96" s="154" t="e">
        <f t="shared" ca="1" si="66"/>
        <v>#VALUE!</v>
      </c>
      <c r="CK96" s="154" t="e">
        <f t="shared" ca="1" si="67"/>
        <v>#VALUE!</v>
      </c>
      <c r="CL96" s="154" t="e">
        <f t="shared" ca="1" si="68"/>
        <v>#VALUE!</v>
      </c>
      <c r="CM96" s="154" t="e">
        <f t="shared" ca="1" si="69"/>
        <v>#VALUE!</v>
      </c>
      <c r="CN96" s="154" t="e">
        <f t="shared" ca="1" si="70"/>
        <v>#VALUE!</v>
      </c>
      <c r="CO96" s="131" t="e">
        <f t="shared" ca="1" si="71"/>
        <v>#N/A</v>
      </c>
      <c r="CP96" s="103">
        <f>Worksheet!R91</f>
        <v>0</v>
      </c>
      <c r="CQ96" s="58" t="str">
        <f t="shared" si="72"/>
        <v>1</v>
      </c>
      <c r="CR96" s="133" t="e">
        <f t="shared" si="73"/>
        <v>#N/A</v>
      </c>
      <c r="CS96" s="58" t="str">
        <f t="shared" si="90"/>
        <v>Standard1</v>
      </c>
      <c r="CU96" s="112" t="str">
        <f t="shared" ca="1" si="74"/>
        <v>$B$4:$P$1376</v>
      </c>
      <c r="CV96" s="102" t="str">
        <f>VLOOKUP($CS96,$CU$3:CV$8,2,FALSE)</f>
        <v>$I$230:$I$439</v>
      </c>
      <c r="CW96" s="102" t="str">
        <f>VLOOKUP($CS96,$CU$3:CW$8,3,FALSE)</f>
        <v>$I$471:$I$735</v>
      </c>
      <c r="CX96" s="102" t="str">
        <f>VLOOKUP($CS96,$CU$3:CX$8,4,FALSE)</f>
        <v>$I$736:$I$826</v>
      </c>
      <c r="CY96" s="102" t="str">
        <f>VLOOKUP($CS96,$CU$3:CY$8,5,FALSE)</f>
        <v>$I$827:$I$891</v>
      </c>
      <c r="CZ96" s="102" t="str">
        <f>VLOOKUP($CS96,$CU$3:CZ$8,6,FALSE)</f>
        <v>$I$892:$I$960</v>
      </c>
      <c r="DA96" s="102" t="str">
        <f>VLOOKUP($CS96,$CU$3:DA$8,7,FALSE)</f>
        <v>$I$1055:$I$1066</v>
      </c>
      <c r="DB96" s="102" t="str">
        <f>VLOOKUP($CS96,$CU$3:DB$8,8,FALSE)</f>
        <v>$I$1043:$I$1054</v>
      </c>
      <c r="DC96" s="102" t="str">
        <f>VLOOKUP($CS96,$CU$3:DC$8,8,FALSE)</f>
        <v>$I$1043:$I$1054</v>
      </c>
      <c r="DD96" s="102" t="str">
        <f>VLOOKUP($CS96,$CU$3:DD$8,8,FALSE)</f>
        <v>$I$1043:$I$1054</v>
      </c>
      <c r="DE96" s="102" t="str">
        <f>VLOOKUP($CS96,$CU$3:DE$8,8,FALSE)</f>
        <v>$I$1043:$I$1054</v>
      </c>
      <c r="DF96" s="102" t="str">
        <f>VLOOKUP($CS96,$CU$3:DF$8,8,FALSE)</f>
        <v>$I$1043:$I$1054</v>
      </c>
      <c r="DG96" s="58">
        <f>COUNTIF($CV$10:CV96,"&lt;&gt;"&amp;"")</f>
        <v>87</v>
      </c>
      <c r="DI96" s="58" t="str">
        <f t="shared" si="75"/>
        <v/>
      </c>
      <c r="DJ96" s="58" t="e">
        <f t="shared" ca="1" si="55"/>
        <v>#N/A</v>
      </c>
    </row>
    <row r="97" spans="13:114" x14ac:dyDescent="0.25">
      <c r="M97" s="58">
        <f>Worksheet!W92</f>
        <v>0</v>
      </c>
      <c r="N97" s="58">
        <f t="shared" ca="1" si="83"/>
        <v>0</v>
      </c>
      <c r="O97" s="213" t="str">
        <f t="shared" ca="1" si="84"/>
        <v>*</v>
      </c>
      <c r="Q97" s="59" t="e">
        <f t="shared" ca="1" si="80"/>
        <v>#N/A</v>
      </c>
      <c r="R97" s="58" t="str">
        <f>IF(Worksheet!J92=$S$2,$S$2,IF(Worksheet!J92=$S$3,$S$3,$S$1))</f>
        <v>5502A</v>
      </c>
      <c r="S97" s="60" t="str">
        <f t="shared" ca="1" si="82"/>
        <v>*</v>
      </c>
      <c r="T97" s="55" t="e">
        <f t="shared" si="56"/>
        <v>#N/A</v>
      </c>
      <c r="U97" s="62">
        <f>IF(Worksheet!T92="%",ABS(Worksheet!AA92),ABS(Worksheet!V92))</f>
        <v>0</v>
      </c>
      <c r="V97" s="155">
        <f>IF(Worksheet!T92="%",Worksheet!AB92,Worksheet!T92)</f>
        <v>0</v>
      </c>
      <c r="W97" s="61" t="str">
        <f>IF(Worksheet!T92="%","",IF(Worksheet!AA92&lt;&gt;"",Worksheet!AA92,""))</f>
        <v/>
      </c>
      <c r="X97" s="61" t="str">
        <f>IF(Worksheet!T92="%","",IF(Worksheet!AB92&lt;&gt;"",Worksheet!AB92,""))</f>
        <v/>
      </c>
      <c r="Y97" s="63" t="str">
        <f t="shared" si="57"/>
        <v/>
      </c>
      <c r="Z97" s="63" t="str">
        <f t="shared" si="52"/>
        <v>0</v>
      </c>
      <c r="AA97" s="63" t="str">
        <f t="shared" si="58"/>
        <v>DC</v>
      </c>
      <c r="AB97" s="63" t="str">
        <f t="shared" si="53"/>
        <v>DC0</v>
      </c>
      <c r="AC97" s="63" t="str">
        <f>IF(Worksheet!I92&lt;&gt;"",Worksheet!I92,"")</f>
        <v/>
      </c>
      <c r="AD97" s="63" t="str">
        <f t="shared" si="54"/>
        <v/>
      </c>
      <c r="AE97" s="134" t="str">
        <f t="shared" si="59"/>
        <v>DC0</v>
      </c>
      <c r="AF97" s="135" t="e">
        <f>HLOOKUP(AE97,$AH$10:BA97,COUNTIF($AE$7:AE97,"&lt;&gt;"&amp;""),FALSE)</f>
        <v>#N/A</v>
      </c>
      <c r="AG97" s="71" t="e">
        <f t="shared" si="60"/>
        <v>#N/A</v>
      </c>
      <c r="AH97" s="102" t="e">
        <f ca="1">VLOOKUP($AG97,INDIRECT(CONCATENATE($CS97,"!",VLOOKUP($CS97,$AG$3:AH$8,AH$2,FALSE))),1,TRUE)</f>
        <v>#N/A</v>
      </c>
      <c r="AI97" s="102" t="e">
        <f ca="1">VLOOKUP($AG97,INDIRECT(CONCATENATE($CS97,"!",VLOOKUP($CS97,$AG$3:AI$8,AI$2,FALSE))),1,TRUE)</f>
        <v>#N/A</v>
      </c>
      <c r="AJ97" s="102" t="e">
        <f ca="1">VLOOKUP($AG97,INDIRECT(CONCATENATE($CS97,"!",VLOOKUP($CS97,$AG$3:AJ$8,AJ$2,FALSE))),1,TRUE)</f>
        <v>#N/A</v>
      </c>
      <c r="AK97" s="102" t="e">
        <f ca="1">VLOOKUP($AG97,INDIRECT(CONCATENATE($CS97,"!",VLOOKUP($CS97,$AG$3:AK$8,AK$2,FALSE))),1,TRUE)</f>
        <v>#N/A</v>
      </c>
      <c r="AL97" s="102" t="e">
        <f ca="1">VLOOKUP($AG97,INDIRECT(CONCATENATE($CS97,"!",VLOOKUP($CS97,$AG$3:AL$8,AL$2,FALSE))),1,TRUE)</f>
        <v>#N/A</v>
      </c>
      <c r="AM97" s="102" t="e">
        <f ca="1">VLOOKUP($AG97,INDIRECT(CONCATENATE($CS97,"!",VLOOKUP($CS97,$AG$3:AM$8,AM$2,FALSE))),1,TRUE)</f>
        <v>#N/A</v>
      </c>
      <c r="AN97" s="102" t="e">
        <f ca="1">VLOOKUP($AG97,INDIRECT(CONCATENATE($CS97,"!",VLOOKUP($CS97,$AG$3:AN$8,AN$2,FALSE))),1,TRUE)</f>
        <v>#N/A</v>
      </c>
      <c r="AO97" s="102" t="e">
        <f ca="1">VLOOKUP($AG97,INDIRECT(CONCATENATE($CS97,"!",VLOOKUP($CS97,$AG$3:AO$8,AO$2,FALSE))),1,TRUE)</f>
        <v>#N/A</v>
      </c>
      <c r="AP97" s="102" t="e">
        <f ca="1">VLOOKUP($AG97,INDIRECT(CONCATENATE($CS97,"!",VLOOKUP($CS97,$AG$3:AP$8,AP$2,FALSE))),1,TRUE)</f>
        <v>#N/A</v>
      </c>
      <c r="AQ97" s="102" t="e">
        <f ca="1">VLOOKUP($AG97,INDIRECT(CONCATENATE($CS97,"!",VLOOKUP($CS97,$AG$3:AQ$8,AQ$2,FALSE))),1,TRUE)</f>
        <v>#N/A</v>
      </c>
      <c r="AR97" s="102" t="e">
        <f ca="1">VLOOKUP($AG97,INDIRECT(CONCATENATE($CS97,"!",VLOOKUP($CS97,$AG$3:AR$8,AR$2,FALSE))),1,TRUE)</f>
        <v>#N/A</v>
      </c>
      <c r="AS97" s="102" t="e">
        <f ca="1">VLOOKUP($AG97,INDIRECT(CONCATENATE($CS97,"!",VLOOKUP($CS97,$AG$3:AS$8,AS$2,FALSE))),1,TRUE)</f>
        <v>#N/A</v>
      </c>
      <c r="AT97" s="102" t="e">
        <f ca="1">VLOOKUP($AG97,INDIRECT(CONCATENATE($CS97,"!",VLOOKUP($CS97,$AG$3:AT$8,AT$2,FALSE))),1,TRUE)</f>
        <v>#N/A</v>
      </c>
      <c r="AU97" s="102" t="e">
        <f ca="1">VLOOKUP($AG97,INDIRECT(CONCATENATE($CS97,"!",VLOOKUP($CS97,$AG$3:AU$8,AU$2,FALSE))),1,TRUE)</f>
        <v>#N/A</v>
      </c>
      <c r="AV97" s="102" t="e">
        <f ca="1">VLOOKUP($AG97,INDIRECT(CONCATENATE($CS97,"!",VLOOKUP($CS97,$AG$3:AV$8,AV$2,FALSE))),1,TRUE)</f>
        <v>#N/A</v>
      </c>
      <c r="AW97" s="102" t="e">
        <f ca="1">VLOOKUP($AG97,INDIRECT(CONCATENATE($CS97,"!",VLOOKUP($CS97,$AG$3:AW$8,AW$2,FALSE))),1,TRUE)</f>
        <v>#N/A</v>
      </c>
      <c r="AX97" s="102" t="e">
        <f ca="1">VLOOKUP($AG97,INDIRECT(CONCATENATE($CS97,"!",VLOOKUP($CS97,$AG$3:AX$8,AX$2,FALSE))),1,TRUE)</f>
        <v>#N/A</v>
      </c>
      <c r="AY97" s="102" t="e">
        <f ca="1">VLOOKUP($AG97,INDIRECT(CONCATENATE($CS97,"!",VLOOKUP($CS97,$AG$3:AY$8,AY$2,FALSE))),1,TRUE)</f>
        <v>#N/A</v>
      </c>
      <c r="AZ97" s="102" t="e">
        <f ca="1">VLOOKUP($AG97,INDIRECT(CONCATENATE($CS97,"!",VLOOKUP($CS97,$AG$3:AZ$8,AZ$2,FALSE))),1,TRUE)</f>
        <v>#N/A</v>
      </c>
      <c r="BA97" s="102"/>
      <c r="BB97" s="66">
        <f t="shared" si="76"/>
        <v>1</v>
      </c>
      <c r="BC97" s="59">
        <f t="shared" si="76"/>
        <v>1</v>
      </c>
      <c r="BD97" s="59">
        <f t="shared" si="77"/>
        <v>1</v>
      </c>
      <c r="BE97" s="59">
        <f t="shared" si="77"/>
        <v>1</v>
      </c>
      <c r="BF97" s="59">
        <f t="shared" si="85"/>
        <v>1</v>
      </c>
      <c r="BG97" s="59">
        <f t="shared" si="86"/>
        <v>1</v>
      </c>
      <c r="BH97" s="59">
        <f t="shared" si="87"/>
        <v>1</v>
      </c>
      <c r="BI97" s="59">
        <f t="shared" si="93"/>
        <v>1</v>
      </c>
      <c r="BJ97" s="59">
        <f t="shared" si="93"/>
        <v>1</v>
      </c>
      <c r="BK97" s="59">
        <f t="shared" si="93"/>
        <v>1</v>
      </c>
      <c r="BL97" s="59">
        <f t="shared" si="93"/>
        <v>1</v>
      </c>
      <c r="BM97" s="59">
        <f t="shared" si="93"/>
        <v>1</v>
      </c>
      <c r="BN97" s="59">
        <f t="shared" si="93"/>
        <v>1</v>
      </c>
      <c r="BO97" s="59">
        <f t="shared" si="93"/>
        <v>1</v>
      </c>
      <c r="BP97" s="59">
        <f t="shared" si="93"/>
        <v>1</v>
      </c>
      <c r="BQ97" s="59">
        <f t="shared" si="93"/>
        <v>1</v>
      </c>
      <c r="BR97" s="59">
        <f t="shared" si="93"/>
        <v>1</v>
      </c>
      <c r="BS97" s="59">
        <f t="shared" si="88"/>
        <v>1</v>
      </c>
      <c r="BT97" s="59">
        <f t="shared" si="88"/>
        <v>1</v>
      </c>
      <c r="BV97" s="67" t="e">
        <f>HLOOKUP(AE97,$BB$10:BU97,COUNTIF($AE$7:AE97,"&lt;&gt;"&amp;""),FALSE)</f>
        <v>#N/A</v>
      </c>
      <c r="BW97" s="59">
        <f t="shared" si="89"/>
        <v>1</v>
      </c>
      <c r="BX97" s="67" t="str">
        <f t="shared" si="91"/>
        <v/>
      </c>
      <c r="BY97" s="136" t="str">
        <f ca="1">IF(OR(AE97=$BC$10,AE97=$BE$10,AE97=$BL$10,AE97=$BM$10,AE97=$BN$10),VLOOKUP(BX97,INDIRECT(CONCATENATE(CS97,"!",HLOOKUP(AE97,$CV$10:CZ97,DG97,FALSE))),1,TRUE),"")</f>
        <v/>
      </c>
      <c r="BZ97" s="102" t="e">
        <f t="shared" ca="1" si="61"/>
        <v>#N/A</v>
      </c>
      <c r="CA97" s="102" t="e">
        <f t="shared" ca="1" si="62"/>
        <v>#N/A</v>
      </c>
      <c r="CB97" s="102" t="e">
        <f t="shared" ca="1" si="63"/>
        <v>#N/A</v>
      </c>
      <c r="CC97" s="102" t="e">
        <f t="shared" ca="1" si="64"/>
        <v>#N/A</v>
      </c>
      <c r="CD97" s="102" t="e">
        <f t="shared" ca="1" si="65"/>
        <v>#VALUE!</v>
      </c>
      <c r="CE97" s="68">
        <f>Worksheet!L92</f>
        <v>0</v>
      </c>
      <c r="CF97" s="68">
        <f>Worksheet!M92</f>
        <v>0</v>
      </c>
      <c r="CG97" s="68">
        <f>Worksheet!N92</f>
        <v>0</v>
      </c>
      <c r="CH97" s="68">
        <f>Worksheet!O92</f>
        <v>0</v>
      </c>
      <c r="CI97" s="68">
        <f>Worksheet!P92</f>
        <v>0</v>
      </c>
      <c r="CJ97" s="154" t="e">
        <f t="shared" ca="1" si="66"/>
        <v>#VALUE!</v>
      </c>
      <c r="CK97" s="154" t="e">
        <f t="shared" ca="1" si="67"/>
        <v>#VALUE!</v>
      </c>
      <c r="CL97" s="154" t="e">
        <f t="shared" ca="1" si="68"/>
        <v>#VALUE!</v>
      </c>
      <c r="CM97" s="154" t="e">
        <f t="shared" ca="1" si="69"/>
        <v>#VALUE!</v>
      </c>
      <c r="CN97" s="154" t="e">
        <f t="shared" ca="1" si="70"/>
        <v>#VALUE!</v>
      </c>
      <c r="CO97" s="131" t="e">
        <f t="shared" ca="1" si="71"/>
        <v>#N/A</v>
      </c>
      <c r="CP97" s="103">
        <f>Worksheet!R92</f>
        <v>0</v>
      </c>
      <c r="CQ97" s="58" t="str">
        <f t="shared" si="72"/>
        <v>1</v>
      </c>
      <c r="CR97" s="133" t="e">
        <f t="shared" si="73"/>
        <v>#N/A</v>
      </c>
      <c r="CS97" s="58" t="str">
        <f t="shared" si="90"/>
        <v>Standard1</v>
      </c>
      <c r="CU97" s="112" t="str">
        <f t="shared" ca="1" si="74"/>
        <v>$B$4:$P$1376</v>
      </c>
      <c r="CV97" s="102" t="str">
        <f>VLOOKUP($CS97,$CU$3:CV$8,2,FALSE)</f>
        <v>$I$230:$I$439</v>
      </c>
      <c r="CW97" s="102" t="str">
        <f>VLOOKUP($CS97,$CU$3:CW$8,3,FALSE)</f>
        <v>$I$471:$I$735</v>
      </c>
      <c r="CX97" s="102" t="str">
        <f>VLOOKUP($CS97,$CU$3:CX$8,4,FALSE)</f>
        <v>$I$736:$I$826</v>
      </c>
      <c r="CY97" s="102" t="str">
        <f>VLOOKUP($CS97,$CU$3:CY$8,5,FALSE)</f>
        <v>$I$827:$I$891</v>
      </c>
      <c r="CZ97" s="102" t="str">
        <f>VLOOKUP($CS97,$CU$3:CZ$8,6,FALSE)</f>
        <v>$I$892:$I$960</v>
      </c>
      <c r="DA97" s="102" t="str">
        <f>VLOOKUP($CS97,$CU$3:DA$8,7,FALSE)</f>
        <v>$I$1055:$I$1066</v>
      </c>
      <c r="DB97" s="102" t="str">
        <f>VLOOKUP($CS97,$CU$3:DB$8,8,FALSE)</f>
        <v>$I$1043:$I$1054</v>
      </c>
      <c r="DC97" s="102" t="str">
        <f>VLOOKUP($CS97,$CU$3:DC$8,8,FALSE)</f>
        <v>$I$1043:$I$1054</v>
      </c>
      <c r="DD97" s="102" t="str">
        <f>VLOOKUP($CS97,$CU$3:DD$8,8,FALSE)</f>
        <v>$I$1043:$I$1054</v>
      </c>
      <c r="DE97" s="102" t="str">
        <f>VLOOKUP($CS97,$CU$3:DE$8,8,FALSE)</f>
        <v>$I$1043:$I$1054</v>
      </c>
      <c r="DF97" s="102" t="str">
        <f>VLOOKUP($CS97,$CU$3:DF$8,8,FALSE)</f>
        <v>$I$1043:$I$1054</v>
      </c>
      <c r="DG97" s="58">
        <f>COUNTIF($CV$10:CV97,"&lt;&gt;"&amp;"")</f>
        <v>88</v>
      </c>
      <c r="DI97" s="58" t="str">
        <f t="shared" si="75"/>
        <v/>
      </c>
      <c r="DJ97" s="58" t="e">
        <f t="shared" ca="1" si="55"/>
        <v>#N/A</v>
      </c>
    </row>
    <row r="98" spans="13:114" x14ac:dyDescent="0.25">
      <c r="M98" s="58">
        <f>Worksheet!W93</f>
        <v>0</v>
      </c>
      <c r="N98" s="58">
        <f t="shared" ca="1" si="83"/>
        <v>0</v>
      </c>
      <c r="O98" s="213" t="str">
        <f t="shared" ca="1" si="84"/>
        <v>*</v>
      </c>
      <c r="Q98" s="59" t="e">
        <f t="shared" ca="1" si="80"/>
        <v>#N/A</v>
      </c>
      <c r="R98" s="58" t="str">
        <f>IF(Worksheet!J93=$S$2,$S$2,IF(Worksheet!J93=$S$3,$S$3,$S$1))</f>
        <v>5502A</v>
      </c>
      <c r="S98" s="60" t="str">
        <f t="shared" ca="1" si="82"/>
        <v>*</v>
      </c>
      <c r="T98" s="55" t="e">
        <f t="shared" si="56"/>
        <v>#N/A</v>
      </c>
      <c r="U98" s="62">
        <f>IF(Worksheet!T93="%",ABS(Worksheet!AA93),ABS(Worksheet!V93))</f>
        <v>0</v>
      </c>
      <c r="V98" s="155">
        <f>IF(Worksheet!T93="%",Worksheet!AB93,Worksheet!T93)</f>
        <v>0</v>
      </c>
      <c r="W98" s="61" t="str">
        <f>IF(Worksheet!T93="%","",IF(Worksheet!AA93&lt;&gt;"",Worksheet!AA93,""))</f>
        <v/>
      </c>
      <c r="X98" s="61" t="str">
        <f>IF(Worksheet!T93="%","",IF(Worksheet!AB93&lt;&gt;"",Worksheet!AB93,""))</f>
        <v/>
      </c>
      <c r="Y98" s="63" t="str">
        <f t="shared" si="57"/>
        <v/>
      </c>
      <c r="Z98" s="63" t="str">
        <f t="shared" si="52"/>
        <v>0</v>
      </c>
      <c r="AA98" s="63" t="str">
        <f t="shared" si="58"/>
        <v>DC</v>
      </c>
      <c r="AB98" s="63" t="str">
        <f t="shared" si="53"/>
        <v>DC0</v>
      </c>
      <c r="AC98" s="63" t="str">
        <f>IF(Worksheet!I93&lt;&gt;"",Worksheet!I93,"")</f>
        <v/>
      </c>
      <c r="AD98" s="63" t="str">
        <f t="shared" si="54"/>
        <v/>
      </c>
      <c r="AE98" s="134" t="str">
        <f t="shared" si="59"/>
        <v>DC0</v>
      </c>
      <c r="AF98" s="135" t="e">
        <f>HLOOKUP(AE98,$AH$10:BA98,COUNTIF($AE$7:AE98,"&lt;&gt;"&amp;""),FALSE)</f>
        <v>#N/A</v>
      </c>
      <c r="AG98" s="71" t="e">
        <f t="shared" si="60"/>
        <v>#N/A</v>
      </c>
      <c r="AH98" s="102" t="e">
        <f ca="1">VLOOKUP($AG98,INDIRECT(CONCATENATE($CS98,"!",VLOOKUP($CS98,$AG$3:AH$8,AH$2,FALSE))),1,TRUE)</f>
        <v>#N/A</v>
      </c>
      <c r="AI98" s="102" t="e">
        <f ca="1">VLOOKUP($AG98,INDIRECT(CONCATENATE($CS98,"!",VLOOKUP($CS98,$AG$3:AI$8,AI$2,FALSE))),1,TRUE)</f>
        <v>#N/A</v>
      </c>
      <c r="AJ98" s="102" t="e">
        <f ca="1">VLOOKUP($AG98,INDIRECT(CONCATENATE($CS98,"!",VLOOKUP($CS98,$AG$3:AJ$8,AJ$2,FALSE))),1,TRUE)</f>
        <v>#N/A</v>
      </c>
      <c r="AK98" s="102" t="e">
        <f ca="1">VLOOKUP($AG98,INDIRECT(CONCATENATE($CS98,"!",VLOOKUP($CS98,$AG$3:AK$8,AK$2,FALSE))),1,TRUE)</f>
        <v>#N/A</v>
      </c>
      <c r="AL98" s="102" t="e">
        <f ca="1">VLOOKUP($AG98,INDIRECT(CONCATENATE($CS98,"!",VLOOKUP($CS98,$AG$3:AL$8,AL$2,FALSE))),1,TRUE)</f>
        <v>#N/A</v>
      </c>
      <c r="AM98" s="102" t="e">
        <f ca="1">VLOOKUP($AG98,INDIRECT(CONCATENATE($CS98,"!",VLOOKUP($CS98,$AG$3:AM$8,AM$2,FALSE))),1,TRUE)</f>
        <v>#N/A</v>
      </c>
      <c r="AN98" s="102" t="e">
        <f ca="1">VLOOKUP($AG98,INDIRECT(CONCATENATE($CS98,"!",VLOOKUP($CS98,$AG$3:AN$8,AN$2,FALSE))),1,TRUE)</f>
        <v>#N/A</v>
      </c>
      <c r="AO98" s="102" t="e">
        <f ca="1">VLOOKUP($AG98,INDIRECT(CONCATENATE($CS98,"!",VLOOKUP($CS98,$AG$3:AO$8,AO$2,FALSE))),1,TRUE)</f>
        <v>#N/A</v>
      </c>
      <c r="AP98" s="102" t="e">
        <f ca="1">VLOOKUP($AG98,INDIRECT(CONCATENATE($CS98,"!",VLOOKUP($CS98,$AG$3:AP$8,AP$2,FALSE))),1,TRUE)</f>
        <v>#N/A</v>
      </c>
      <c r="AQ98" s="102" t="e">
        <f ca="1">VLOOKUP($AG98,INDIRECT(CONCATENATE($CS98,"!",VLOOKUP($CS98,$AG$3:AQ$8,AQ$2,FALSE))),1,TRUE)</f>
        <v>#N/A</v>
      </c>
      <c r="AR98" s="102" t="e">
        <f ca="1">VLOOKUP($AG98,INDIRECT(CONCATENATE($CS98,"!",VLOOKUP($CS98,$AG$3:AR$8,AR$2,FALSE))),1,TRUE)</f>
        <v>#N/A</v>
      </c>
      <c r="AS98" s="102" t="e">
        <f ca="1">VLOOKUP($AG98,INDIRECT(CONCATENATE($CS98,"!",VLOOKUP($CS98,$AG$3:AS$8,AS$2,FALSE))),1,TRUE)</f>
        <v>#N/A</v>
      </c>
      <c r="AT98" s="102" t="e">
        <f ca="1">VLOOKUP($AG98,INDIRECT(CONCATENATE($CS98,"!",VLOOKUP($CS98,$AG$3:AT$8,AT$2,FALSE))),1,TRUE)</f>
        <v>#N/A</v>
      </c>
      <c r="AU98" s="102" t="e">
        <f ca="1">VLOOKUP($AG98,INDIRECT(CONCATENATE($CS98,"!",VLOOKUP($CS98,$AG$3:AU$8,AU$2,FALSE))),1,TRUE)</f>
        <v>#N/A</v>
      </c>
      <c r="AV98" s="102" t="e">
        <f ca="1">VLOOKUP($AG98,INDIRECT(CONCATENATE($CS98,"!",VLOOKUP($CS98,$AG$3:AV$8,AV$2,FALSE))),1,TRUE)</f>
        <v>#N/A</v>
      </c>
      <c r="AW98" s="102" t="e">
        <f ca="1">VLOOKUP($AG98,INDIRECT(CONCATENATE($CS98,"!",VLOOKUP($CS98,$AG$3:AW$8,AW$2,FALSE))),1,TRUE)</f>
        <v>#N/A</v>
      </c>
      <c r="AX98" s="102" t="e">
        <f ca="1">VLOOKUP($AG98,INDIRECT(CONCATENATE($CS98,"!",VLOOKUP($CS98,$AG$3:AX$8,AX$2,FALSE))),1,TRUE)</f>
        <v>#N/A</v>
      </c>
      <c r="AY98" s="102" t="e">
        <f ca="1">VLOOKUP($AG98,INDIRECT(CONCATENATE($CS98,"!",VLOOKUP($CS98,$AG$3:AY$8,AY$2,FALSE))),1,TRUE)</f>
        <v>#N/A</v>
      </c>
      <c r="AZ98" s="102" t="e">
        <f ca="1">VLOOKUP($AG98,INDIRECT(CONCATENATE($CS98,"!",VLOOKUP($CS98,$AG$3:AZ$8,AZ$2,FALSE))),1,TRUE)</f>
        <v>#N/A</v>
      </c>
      <c r="BA98" s="102"/>
      <c r="BB98" s="66">
        <f t="shared" si="76"/>
        <v>1</v>
      </c>
      <c r="BC98" s="59">
        <f t="shared" si="76"/>
        <v>1</v>
      </c>
      <c r="BD98" s="59">
        <f t="shared" si="77"/>
        <v>1</v>
      </c>
      <c r="BE98" s="59">
        <f t="shared" si="77"/>
        <v>1</v>
      </c>
      <c r="BF98" s="59">
        <f t="shared" si="85"/>
        <v>1</v>
      </c>
      <c r="BG98" s="59">
        <f t="shared" si="86"/>
        <v>1</v>
      </c>
      <c r="BH98" s="59">
        <f t="shared" si="87"/>
        <v>1</v>
      </c>
      <c r="BI98" s="59">
        <f t="shared" si="93"/>
        <v>1</v>
      </c>
      <c r="BJ98" s="59">
        <f t="shared" si="93"/>
        <v>1</v>
      </c>
      <c r="BK98" s="59">
        <f t="shared" si="93"/>
        <v>1</v>
      </c>
      <c r="BL98" s="59">
        <f t="shared" si="93"/>
        <v>1</v>
      </c>
      <c r="BM98" s="59">
        <f t="shared" si="93"/>
        <v>1</v>
      </c>
      <c r="BN98" s="59">
        <f t="shared" si="93"/>
        <v>1</v>
      </c>
      <c r="BO98" s="59">
        <f t="shared" si="93"/>
        <v>1</v>
      </c>
      <c r="BP98" s="59">
        <f t="shared" si="93"/>
        <v>1</v>
      </c>
      <c r="BQ98" s="59">
        <f t="shared" si="93"/>
        <v>1</v>
      </c>
      <c r="BR98" s="59">
        <f t="shared" si="93"/>
        <v>1</v>
      </c>
      <c r="BS98" s="59">
        <f t="shared" si="88"/>
        <v>1</v>
      </c>
      <c r="BT98" s="59">
        <f t="shared" si="88"/>
        <v>1</v>
      </c>
      <c r="BV98" s="67" t="e">
        <f>HLOOKUP(AE98,$BB$10:BU98,COUNTIF($AE$7:AE98,"&lt;&gt;"&amp;""),FALSE)</f>
        <v>#N/A</v>
      </c>
      <c r="BW98" s="59">
        <f t="shared" si="89"/>
        <v>1</v>
      </c>
      <c r="BX98" s="67" t="str">
        <f t="shared" si="91"/>
        <v/>
      </c>
      <c r="BY98" s="136" t="str">
        <f ca="1">IF(OR(AE98=$BC$10,AE98=$BE$10,AE98=$BL$10,AE98=$BM$10,AE98=$BN$10),VLOOKUP(BX98,INDIRECT(CONCATENATE(CS98,"!",HLOOKUP(AE98,$CV$10:CZ98,DG98,FALSE))),1,TRUE),"")</f>
        <v/>
      </c>
      <c r="BZ98" s="102" t="e">
        <f t="shared" ca="1" si="61"/>
        <v>#N/A</v>
      </c>
      <c r="CA98" s="102" t="e">
        <f t="shared" ca="1" si="62"/>
        <v>#N/A</v>
      </c>
      <c r="CB98" s="102" t="e">
        <f t="shared" ca="1" si="63"/>
        <v>#N/A</v>
      </c>
      <c r="CC98" s="102" t="e">
        <f t="shared" ca="1" si="64"/>
        <v>#N/A</v>
      </c>
      <c r="CD98" s="102" t="e">
        <f t="shared" ca="1" si="65"/>
        <v>#VALUE!</v>
      </c>
      <c r="CE98" s="68">
        <f>Worksheet!L93</f>
        <v>0</v>
      </c>
      <c r="CF98" s="68">
        <f>Worksheet!M93</f>
        <v>0</v>
      </c>
      <c r="CG98" s="68">
        <f>Worksheet!N93</f>
        <v>0</v>
      </c>
      <c r="CH98" s="68">
        <f>Worksheet!O93</f>
        <v>0</v>
      </c>
      <c r="CI98" s="68">
        <f>Worksheet!P93</f>
        <v>0</v>
      </c>
      <c r="CJ98" s="154" t="e">
        <f t="shared" ca="1" si="66"/>
        <v>#VALUE!</v>
      </c>
      <c r="CK98" s="154" t="e">
        <f t="shared" ca="1" si="67"/>
        <v>#VALUE!</v>
      </c>
      <c r="CL98" s="154" t="e">
        <f t="shared" ca="1" si="68"/>
        <v>#VALUE!</v>
      </c>
      <c r="CM98" s="154" t="e">
        <f t="shared" ca="1" si="69"/>
        <v>#VALUE!</v>
      </c>
      <c r="CN98" s="154" t="e">
        <f t="shared" ca="1" si="70"/>
        <v>#VALUE!</v>
      </c>
      <c r="CO98" s="131" t="e">
        <f t="shared" ca="1" si="71"/>
        <v>#N/A</v>
      </c>
      <c r="CP98" s="103">
        <f>Worksheet!R93</f>
        <v>0</v>
      </c>
      <c r="CQ98" s="58" t="str">
        <f t="shared" si="72"/>
        <v>1</v>
      </c>
      <c r="CR98" s="133" t="e">
        <f t="shared" si="73"/>
        <v>#N/A</v>
      </c>
      <c r="CS98" s="58" t="str">
        <f t="shared" si="90"/>
        <v>Standard1</v>
      </c>
      <c r="CU98" s="112" t="str">
        <f t="shared" ca="1" si="74"/>
        <v>$B$4:$P$1376</v>
      </c>
      <c r="CV98" s="102" t="str">
        <f>VLOOKUP($CS98,$CU$3:CV$8,2,FALSE)</f>
        <v>$I$230:$I$439</v>
      </c>
      <c r="CW98" s="102" t="str">
        <f>VLOOKUP($CS98,$CU$3:CW$8,3,FALSE)</f>
        <v>$I$471:$I$735</v>
      </c>
      <c r="CX98" s="102" t="str">
        <f>VLOOKUP($CS98,$CU$3:CX$8,4,FALSE)</f>
        <v>$I$736:$I$826</v>
      </c>
      <c r="CY98" s="102" t="str">
        <f>VLOOKUP($CS98,$CU$3:CY$8,5,FALSE)</f>
        <v>$I$827:$I$891</v>
      </c>
      <c r="CZ98" s="102" t="str">
        <f>VLOOKUP($CS98,$CU$3:CZ$8,6,FALSE)</f>
        <v>$I$892:$I$960</v>
      </c>
      <c r="DA98" s="102" t="str">
        <f>VLOOKUP($CS98,$CU$3:DA$8,7,FALSE)</f>
        <v>$I$1055:$I$1066</v>
      </c>
      <c r="DB98" s="102" t="str">
        <f>VLOOKUP($CS98,$CU$3:DB$8,8,FALSE)</f>
        <v>$I$1043:$I$1054</v>
      </c>
      <c r="DC98" s="102" t="str">
        <f>VLOOKUP($CS98,$CU$3:DC$8,8,FALSE)</f>
        <v>$I$1043:$I$1054</v>
      </c>
      <c r="DD98" s="102" t="str">
        <f>VLOOKUP($CS98,$CU$3:DD$8,8,FALSE)</f>
        <v>$I$1043:$I$1054</v>
      </c>
      <c r="DE98" s="102" t="str">
        <f>VLOOKUP($CS98,$CU$3:DE$8,8,FALSE)</f>
        <v>$I$1043:$I$1054</v>
      </c>
      <c r="DF98" s="102" t="str">
        <f>VLOOKUP($CS98,$CU$3:DF$8,8,FALSE)</f>
        <v>$I$1043:$I$1054</v>
      </c>
      <c r="DG98" s="58">
        <f>COUNTIF($CV$10:CV98,"&lt;&gt;"&amp;"")</f>
        <v>89</v>
      </c>
      <c r="DI98" s="58" t="str">
        <f t="shared" si="75"/>
        <v/>
      </c>
      <c r="DJ98" s="58" t="e">
        <f t="shared" ca="1" si="55"/>
        <v>#N/A</v>
      </c>
    </row>
    <row r="99" spans="13:114" x14ac:dyDescent="0.25">
      <c r="M99" s="58">
        <f>Worksheet!W94</f>
        <v>0</v>
      </c>
      <c r="N99" s="58">
        <f t="shared" ca="1" si="83"/>
        <v>0</v>
      </c>
      <c r="O99" s="213" t="str">
        <f t="shared" ca="1" si="84"/>
        <v>*</v>
      </c>
      <c r="Q99" s="59" t="e">
        <f t="shared" ca="1" si="80"/>
        <v>#N/A</v>
      </c>
      <c r="R99" s="58" t="str">
        <f>IF(Worksheet!J94=$S$2,$S$2,IF(Worksheet!J94=$S$3,$S$3,$S$1))</f>
        <v>5502A</v>
      </c>
      <c r="S99" s="60" t="str">
        <f t="shared" ca="1" si="82"/>
        <v>*</v>
      </c>
      <c r="T99" s="55" t="e">
        <f t="shared" si="56"/>
        <v>#N/A</v>
      </c>
      <c r="U99" s="62">
        <f>IF(Worksheet!T94="%",ABS(Worksheet!AA94),ABS(Worksheet!V94))</f>
        <v>0</v>
      </c>
      <c r="V99" s="155">
        <f>IF(Worksheet!T94="%",Worksheet!AB94,Worksheet!T94)</f>
        <v>0</v>
      </c>
      <c r="W99" s="61" t="str">
        <f>IF(Worksheet!T94="%","",IF(Worksheet!AA94&lt;&gt;"",Worksheet!AA94,""))</f>
        <v/>
      </c>
      <c r="X99" s="61" t="str">
        <f>IF(Worksheet!T94="%","",IF(Worksheet!AB94&lt;&gt;"",Worksheet!AB94,""))</f>
        <v/>
      </c>
      <c r="Y99" s="63" t="str">
        <f t="shared" si="57"/>
        <v/>
      </c>
      <c r="Z99" s="63" t="str">
        <f t="shared" si="52"/>
        <v>0</v>
      </c>
      <c r="AA99" s="63" t="str">
        <f t="shared" si="58"/>
        <v>DC</v>
      </c>
      <c r="AB99" s="63" t="str">
        <f t="shared" si="53"/>
        <v>DC0</v>
      </c>
      <c r="AC99" s="63" t="str">
        <f>IF(Worksheet!I94&lt;&gt;"",Worksheet!I94,"")</f>
        <v/>
      </c>
      <c r="AD99" s="63" t="str">
        <f t="shared" si="54"/>
        <v/>
      </c>
      <c r="AE99" s="134" t="str">
        <f t="shared" si="59"/>
        <v>DC0</v>
      </c>
      <c r="AF99" s="135" t="e">
        <f>HLOOKUP(AE99,$AH$10:BA99,COUNTIF($AE$7:AE99,"&lt;&gt;"&amp;""),FALSE)</f>
        <v>#N/A</v>
      </c>
      <c r="AG99" s="71" t="e">
        <f t="shared" si="60"/>
        <v>#N/A</v>
      </c>
      <c r="AH99" s="102" t="e">
        <f ca="1">VLOOKUP($AG99,INDIRECT(CONCATENATE($CS99,"!",VLOOKUP($CS99,$AG$3:AH$8,AH$2,FALSE))),1,TRUE)</f>
        <v>#N/A</v>
      </c>
      <c r="AI99" s="102" t="e">
        <f ca="1">VLOOKUP($AG99,INDIRECT(CONCATENATE($CS99,"!",VLOOKUP($CS99,$AG$3:AI$8,AI$2,FALSE))),1,TRUE)</f>
        <v>#N/A</v>
      </c>
      <c r="AJ99" s="102" t="e">
        <f ca="1">VLOOKUP($AG99,INDIRECT(CONCATENATE($CS99,"!",VLOOKUP($CS99,$AG$3:AJ$8,AJ$2,FALSE))),1,TRUE)</f>
        <v>#N/A</v>
      </c>
      <c r="AK99" s="102" t="e">
        <f ca="1">VLOOKUP($AG99,INDIRECT(CONCATENATE($CS99,"!",VLOOKUP($CS99,$AG$3:AK$8,AK$2,FALSE))),1,TRUE)</f>
        <v>#N/A</v>
      </c>
      <c r="AL99" s="102" t="e">
        <f ca="1">VLOOKUP($AG99,INDIRECT(CONCATENATE($CS99,"!",VLOOKUP($CS99,$AG$3:AL$8,AL$2,FALSE))),1,TRUE)</f>
        <v>#N/A</v>
      </c>
      <c r="AM99" s="102" t="e">
        <f ca="1">VLOOKUP($AG99,INDIRECT(CONCATENATE($CS99,"!",VLOOKUP($CS99,$AG$3:AM$8,AM$2,FALSE))),1,TRUE)</f>
        <v>#N/A</v>
      </c>
      <c r="AN99" s="102" t="e">
        <f ca="1">VLOOKUP($AG99,INDIRECT(CONCATENATE($CS99,"!",VLOOKUP($CS99,$AG$3:AN$8,AN$2,FALSE))),1,TRUE)</f>
        <v>#N/A</v>
      </c>
      <c r="AO99" s="102" t="e">
        <f ca="1">VLOOKUP($AG99,INDIRECT(CONCATENATE($CS99,"!",VLOOKUP($CS99,$AG$3:AO$8,AO$2,FALSE))),1,TRUE)</f>
        <v>#N/A</v>
      </c>
      <c r="AP99" s="102" t="e">
        <f ca="1">VLOOKUP($AG99,INDIRECT(CONCATENATE($CS99,"!",VLOOKUP($CS99,$AG$3:AP$8,AP$2,FALSE))),1,TRUE)</f>
        <v>#N/A</v>
      </c>
      <c r="AQ99" s="102" t="e">
        <f ca="1">VLOOKUP($AG99,INDIRECT(CONCATENATE($CS99,"!",VLOOKUP($CS99,$AG$3:AQ$8,AQ$2,FALSE))),1,TRUE)</f>
        <v>#N/A</v>
      </c>
      <c r="AR99" s="102" t="e">
        <f ca="1">VLOOKUP($AG99,INDIRECT(CONCATENATE($CS99,"!",VLOOKUP($CS99,$AG$3:AR$8,AR$2,FALSE))),1,TRUE)</f>
        <v>#N/A</v>
      </c>
      <c r="AS99" s="102" t="e">
        <f ca="1">VLOOKUP($AG99,INDIRECT(CONCATENATE($CS99,"!",VLOOKUP($CS99,$AG$3:AS$8,AS$2,FALSE))),1,TRUE)</f>
        <v>#N/A</v>
      </c>
      <c r="AT99" s="102" t="e">
        <f ca="1">VLOOKUP($AG99,INDIRECT(CONCATENATE($CS99,"!",VLOOKUP($CS99,$AG$3:AT$8,AT$2,FALSE))),1,TRUE)</f>
        <v>#N/A</v>
      </c>
      <c r="AU99" s="102" t="e">
        <f ca="1">VLOOKUP($AG99,INDIRECT(CONCATENATE($CS99,"!",VLOOKUP($CS99,$AG$3:AU$8,AU$2,FALSE))),1,TRUE)</f>
        <v>#N/A</v>
      </c>
      <c r="AV99" s="102" t="e">
        <f ca="1">VLOOKUP($AG99,INDIRECT(CONCATENATE($CS99,"!",VLOOKUP($CS99,$AG$3:AV$8,AV$2,FALSE))),1,TRUE)</f>
        <v>#N/A</v>
      </c>
      <c r="AW99" s="102" t="e">
        <f ca="1">VLOOKUP($AG99,INDIRECT(CONCATENATE($CS99,"!",VLOOKUP($CS99,$AG$3:AW$8,AW$2,FALSE))),1,TRUE)</f>
        <v>#N/A</v>
      </c>
      <c r="AX99" s="102" t="e">
        <f ca="1">VLOOKUP($AG99,INDIRECT(CONCATENATE($CS99,"!",VLOOKUP($CS99,$AG$3:AX$8,AX$2,FALSE))),1,TRUE)</f>
        <v>#N/A</v>
      </c>
      <c r="AY99" s="102" t="e">
        <f ca="1">VLOOKUP($AG99,INDIRECT(CONCATENATE($CS99,"!",VLOOKUP($CS99,$AG$3:AY$8,AY$2,FALSE))),1,TRUE)</f>
        <v>#N/A</v>
      </c>
      <c r="AZ99" s="102" t="e">
        <f ca="1">VLOOKUP($AG99,INDIRECT(CONCATENATE($CS99,"!",VLOOKUP($CS99,$AG$3:AZ$8,AZ$2,FALSE))),1,TRUE)</f>
        <v>#N/A</v>
      </c>
      <c r="BA99" s="102"/>
      <c r="BB99" s="66">
        <f t="shared" si="76"/>
        <v>1</v>
      </c>
      <c r="BC99" s="59">
        <f t="shared" si="76"/>
        <v>1</v>
      </c>
      <c r="BD99" s="59">
        <f t="shared" si="77"/>
        <v>1</v>
      </c>
      <c r="BE99" s="59">
        <f t="shared" si="77"/>
        <v>1</v>
      </c>
      <c r="BF99" s="59">
        <f t="shared" si="85"/>
        <v>1</v>
      </c>
      <c r="BG99" s="59">
        <f t="shared" si="86"/>
        <v>1</v>
      </c>
      <c r="BH99" s="59">
        <f t="shared" si="87"/>
        <v>1</v>
      </c>
      <c r="BI99" s="59">
        <f t="shared" si="93"/>
        <v>1</v>
      </c>
      <c r="BJ99" s="59">
        <f t="shared" si="93"/>
        <v>1</v>
      </c>
      <c r="BK99" s="59">
        <f t="shared" si="93"/>
        <v>1</v>
      </c>
      <c r="BL99" s="59">
        <f t="shared" si="93"/>
        <v>1</v>
      </c>
      <c r="BM99" s="59">
        <f t="shared" si="93"/>
        <v>1</v>
      </c>
      <c r="BN99" s="59">
        <f t="shared" si="93"/>
        <v>1</v>
      </c>
      <c r="BO99" s="59">
        <f t="shared" si="93"/>
        <v>1</v>
      </c>
      <c r="BP99" s="59">
        <f t="shared" si="93"/>
        <v>1</v>
      </c>
      <c r="BQ99" s="59">
        <f t="shared" si="93"/>
        <v>1</v>
      </c>
      <c r="BR99" s="59">
        <f t="shared" si="93"/>
        <v>1</v>
      </c>
      <c r="BS99" s="59">
        <f t="shared" si="88"/>
        <v>1</v>
      </c>
      <c r="BT99" s="59">
        <f t="shared" si="88"/>
        <v>1</v>
      </c>
      <c r="BV99" s="67" t="e">
        <f>HLOOKUP(AE99,$BB$10:BU99,COUNTIF($AE$7:AE99,"&lt;&gt;"&amp;""),FALSE)</f>
        <v>#N/A</v>
      </c>
      <c r="BW99" s="59">
        <f t="shared" si="89"/>
        <v>1</v>
      </c>
      <c r="BX99" s="67" t="str">
        <f t="shared" si="91"/>
        <v/>
      </c>
      <c r="BY99" s="136" t="str">
        <f ca="1">IF(OR(AE99=$BC$10,AE99=$BE$10,AE99=$BL$10,AE99=$BM$10,AE99=$BN$10),VLOOKUP(BX99,INDIRECT(CONCATENATE(CS99,"!",HLOOKUP(AE99,$CV$10:CZ99,DG99,FALSE))),1,TRUE),"")</f>
        <v/>
      </c>
      <c r="BZ99" s="102" t="e">
        <f t="shared" ca="1" si="61"/>
        <v>#N/A</v>
      </c>
      <c r="CA99" s="102" t="e">
        <f t="shared" ca="1" si="62"/>
        <v>#N/A</v>
      </c>
      <c r="CB99" s="102" t="e">
        <f t="shared" ca="1" si="63"/>
        <v>#N/A</v>
      </c>
      <c r="CC99" s="102" t="e">
        <f t="shared" ca="1" si="64"/>
        <v>#N/A</v>
      </c>
      <c r="CD99" s="102" t="e">
        <f t="shared" ca="1" si="65"/>
        <v>#VALUE!</v>
      </c>
      <c r="CE99" s="68">
        <f>Worksheet!L94</f>
        <v>0</v>
      </c>
      <c r="CF99" s="68">
        <f>Worksheet!M94</f>
        <v>0</v>
      </c>
      <c r="CG99" s="68">
        <f>Worksheet!N94</f>
        <v>0</v>
      </c>
      <c r="CH99" s="68">
        <f>Worksheet!O94</f>
        <v>0</v>
      </c>
      <c r="CI99" s="68">
        <f>Worksheet!P94</f>
        <v>0</v>
      </c>
      <c r="CJ99" s="154" t="e">
        <f t="shared" ca="1" si="66"/>
        <v>#VALUE!</v>
      </c>
      <c r="CK99" s="154" t="e">
        <f t="shared" ca="1" si="67"/>
        <v>#VALUE!</v>
      </c>
      <c r="CL99" s="154" t="e">
        <f t="shared" ca="1" si="68"/>
        <v>#VALUE!</v>
      </c>
      <c r="CM99" s="154" t="e">
        <f t="shared" ca="1" si="69"/>
        <v>#VALUE!</v>
      </c>
      <c r="CN99" s="154" t="e">
        <f t="shared" ca="1" si="70"/>
        <v>#VALUE!</v>
      </c>
      <c r="CO99" s="131" t="e">
        <f t="shared" ca="1" si="71"/>
        <v>#N/A</v>
      </c>
      <c r="CP99" s="103">
        <f>Worksheet!R94</f>
        <v>0</v>
      </c>
      <c r="CQ99" s="58" t="str">
        <f t="shared" si="72"/>
        <v>1</v>
      </c>
      <c r="CR99" s="133" t="e">
        <f t="shared" si="73"/>
        <v>#N/A</v>
      </c>
      <c r="CS99" s="58" t="str">
        <f t="shared" si="90"/>
        <v>Standard1</v>
      </c>
      <c r="CU99" s="112" t="str">
        <f t="shared" ca="1" si="74"/>
        <v>$B$4:$P$1376</v>
      </c>
      <c r="CV99" s="102" t="str">
        <f>VLOOKUP($CS99,$CU$3:CV$8,2,FALSE)</f>
        <v>$I$230:$I$439</v>
      </c>
      <c r="CW99" s="102" t="str">
        <f>VLOOKUP($CS99,$CU$3:CW$8,3,FALSE)</f>
        <v>$I$471:$I$735</v>
      </c>
      <c r="CX99" s="102" t="str">
        <f>VLOOKUP($CS99,$CU$3:CX$8,4,FALSE)</f>
        <v>$I$736:$I$826</v>
      </c>
      <c r="CY99" s="102" t="str">
        <f>VLOOKUP($CS99,$CU$3:CY$8,5,FALSE)</f>
        <v>$I$827:$I$891</v>
      </c>
      <c r="CZ99" s="102" t="str">
        <f>VLOOKUP($CS99,$CU$3:CZ$8,6,FALSE)</f>
        <v>$I$892:$I$960</v>
      </c>
      <c r="DA99" s="102" t="str">
        <f>VLOOKUP($CS99,$CU$3:DA$8,7,FALSE)</f>
        <v>$I$1055:$I$1066</v>
      </c>
      <c r="DB99" s="102" t="str">
        <f>VLOOKUP($CS99,$CU$3:DB$8,8,FALSE)</f>
        <v>$I$1043:$I$1054</v>
      </c>
      <c r="DC99" s="102" t="str">
        <f>VLOOKUP($CS99,$CU$3:DC$8,8,FALSE)</f>
        <v>$I$1043:$I$1054</v>
      </c>
      <c r="DD99" s="102" t="str">
        <f>VLOOKUP($CS99,$CU$3:DD$8,8,FALSE)</f>
        <v>$I$1043:$I$1054</v>
      </c>
      <c r="DE99" s="102" t="str">
        <f>VLOOKUP($CS99,$CU$3:DE$8,8,FALSE)</f>
        <v>$I$1043:$I$1054</v>
      </c>
      <c r="DF99" s="102" t="str">
        <f>VLOOKUP($CS99,$CU$3:DF$8,8,FALSE)</f>
        <v>$I$1043:$I$1054</v>
      </c>
      <c r="DG99" s="58">
        <f>COUNTIF($CV$10:CV99,"&lt;&gt;"&amp;"")</f>
        <v>90</v>
      </c>
      <c r="DI99" s="58" t="str">
        <f t="shared" si="75"/>
        <v/>
      </c>
      <c r="DJ99" s="58" t="e">
        <f t="shared" ca="1" si="55"/>
        <v>#N/A</v>
      </c>
    </row>
    <row r="100" spans="13:114" x14ac:dyDescent="0.25">
      <c r="M100" s="58">
        <f>Worksheet!W95</f>
        <v>0</v>
      </c>
      <c r="N100" s="58">
        <f t="shared" ca="1" si="83"/>
        <v>0</v>
      </c>
      <c r="O100" s="213" t="str">
        <f t="shared" ca="1" si="84"/>
        <v>*</v>
      </c>
      <c r="Q100" s="59" t="e">
        <f t="shared" ca="1" si="80"/>
        <v>#N/A</v>
      </c>
      <c r="R100" s="58" t="str">
        <f>IF(Worksheet!J95=$S$2,$S$2,IF(Worksheet!J95=$S$3,$S$3,$S$1))</f>
        <v>5502A</v>
      </c>
      <c r="S100" s="60" t="str">
        <f t="shared" ca="1" si="82"/>
        <v>*</v>
      </c>
      <c r="T100" s="55" t="e">
        <f t="shared" si="56"/>
        <v>#N/A</v>
      </c>
      <c r="U100" s="62">
        <f>IF(Worksheet!T95="%",ABS(Worksheet!AA95),ABS(Worksheet!V95))</f>
        <v>0</v>
      </c>
      <c r="V100" s="155">
        <f>IF(Worksheet!T95="%",Worksheet!AB95,Worksheet!T95)</f>
        <v>0</v>
      </c>
      <c r="W100" s="61" t="str">
        <f>IF(Worksheet!T95="%","",IF(Worksheet!AA95&lt;&gt;"",Worksheet!AA95,""))</f>
        <v/>
      </c>
      <c r="X100" s="61" t="str">
        <f>IF(Worksheet!T95="%","",IF(Worksheet!AB95&lt;&gt;"",Worksheet!AB95,""))</f>
        <v/>
      </c>
      <c r="Y100" s="63" t="str">
        <f t="shared" si="57"/>
        <v/>
      </c>
      <c r="Z100" s="63" t="str">
        <f t="shared" si="52"/>
        <v>0</v>
      </c>
      <c r="AA100" s="63" t="str">
        <f t="shared" si="58"/>
        <v>DC</v>
      </c>
      <c r="AB100" s="63" t="str">
        <f t="shared" si="53"/>
        <v>DC0</v>
      </c>
      <c r="AC100" s="63" t="str">
        <f>IF(Worksheet!I95&lt;&gt;"",Worksheet!I95,"")</f>
        <v/>
      </c>
      <c r="AD100" s="63" t="str">
        <f t="shared" si="54"/>
        <v/>
      </c>
      <c r="AE100" s="134" t="str">
        <f t="shared" si="59"/>
        <v>DC0</v>
      </c>
      <c r="AF100" s="135" t="e">
        <f>HLOOKUP(AE100,$AH$10:BA100,COUNTIF($AE$7:AE100,"&lt;&gt;"&amp;""),FALSE)</f>
        <v>#N/A</v>
      </c>
      <c r="AG100" s="71" t="e">
        <f t="shared" si="60"/>
        <v>#N/A</v>
      </c>
      <c r="AH100" s="102" t="e">
        <f ca="1">VLOOKUP($AG100,INDIRECT(CONCATENATE($CS100,"!",VLOOKUP($CS100,$AG$3:AH$8,AH$2,FALSE))),1,TRUE)</f>
        <v>#N/A</v>
      </c>
      <c r="AI100" s="102" t="e">
        <f ca="1">VLOOKUP($AG100,INDIRECT(CONCATENATE($CS100,"!",VLOOKUP($CS100,$AG$3:AI$8,AI$2,FALSE))),1,TRUE)</f>
        <v>#N/A</v>
      </c>
      <c r="AJ100" s="102" t="e">
        <f ca="1">VLOOKUP($AG100,INDIRECT(CONCATENATE($CS100,"!",VLOOKUP($CS100,$AG$3:AJ$8,AJ$2,FALSE))),1,TRUE)</f>
        <v>#N/A</v>
      </c>
      <c r="AK100" s="102" t="e">
        <f ca="1">VLOOKUP($AG100,INDIRECT(CONCATENATE($CS100,"!",VLOOKUP($CS100,$AG$3:AK$8,AK$2,FALSE))),1,TRUE)</f>
        <v>#N/A</v>
      </c>
      <c r="AL100" s="102" t="e">
        <f ca="1">VLOOKUP($AG100,INDIRECT(CONCATENATE($CS100,"!",VLOOKUP($CS100,$AG$3:AL$8,AL$2,FALSE))),1,TRUE)</f>
        <v>#N/A</v>
      </c>
      <c r="AM100" s="102" t="e">
        <f ca="1">VLOOKUP($AG100,INDIRECT(CONCATENATE($CS100,"!",VLOOKUP($CS100,$AG$3:AM$8,AM$2,FALSE))),1,TRUE)</f>
        <v>#N/A</v>
      </c>
      <c r="AN100" s="102" t="e">
        <f ca="1">VLOOKUP($AG100,INDIRECT(CONCATENATE($CS100,"!",VLOOKUP($CS100,$AG$3:AN$8,AN$2,FALSE))),1,TRUE)</f>
        <v>#N/A</v>
      </c>
      <c r="AO100" s="102" t="e">
        <f ca="1">VLOOKUP($AG100,INDIRECT(CONCATENATE($CS100,"!",VLOOKUP($CS100,$AG$3:AO$8,AO$2,FALSE))),1,TRUE)</f>
        <v>#N/A</v>
      </c>
      <c r="AP100" s="102" t="e">
        <f ca="1">VLOOKUP($AG100,INDIRECT(CONCATENATE($CS100,"!",VLOOKUP($CS100,$AG$3:AP$8,AP$2,FALSE))),1,TRUE)</f>
        <v>#N/A</v>
      </c>
      <c r="AQ100" s="102" t="e">
        <f ca="1">VLOOKUP($AG100,INDIRECT(CONCATENATE($CS100,"!",VLOOKUP($CS100,$AG$3:AQ$8,AQ$2,FALSE))),1,TRUE)</f>
        <v>#N/A</v>
      </c>
      <c r="AR100" s="102" t="e">
        <f ca="1">VLOOKUP($AG100,INDIRECT(CONCATENATE($CS100,"!",VLOOKUP($CS100,$AG$3:AR$8,AR$2,FALSE))),1,TRUE)</f>
        <v>#N/A</v>
      </c>
      <c r="AS100" s="102" t="e">
        <f ca="1">VLOOKUP($AG100,INDIRECT(CONCATENATE($CS100,"!",VLOOKUP($CS100,$AG$3:AS$8,AS$2,FALSE))),1,TRUE)</f>
        <v>#N/A</v>
      </c>
      <c r="AT100" s="102" t="e">
        <f ca="1">VLOOKUP($AG100,INDIRECT(CONCATENATE($CS100,"!",VLOOKUP($CS100,$AG$3:AT$8,AT$2,FALSE))),1,TRUE)</f>
        <v>#N/A</v>
      </c>
      <c r="AU100" s="102" t="e">
        <f ca="1">VLOOKUP($AG100,INDIRECT(CONCATENATE($CS100,"!",VLOOKUP($CS100,$AG$3:AU$8,AU$2,FALSE))),1,TRUE)</f>
        <v>#N/A</v>
      </c>
      <c r="AV100" s="102" t="e">
        <f ca="1">VLOOKUP($AG100,INDIRECT(CONCATENATE($CS100,"!",VLOOKUP($CS100,$AG$3:AV$8,AV$2,FALSE))),1,TRUE)</f>
        <v>#N/A</v>
      </c>
      <c r="AW100" s="102" t="e">
        <f ca="1">VLOOKUP($AG100,INDIRECT(CONCATENATE($CS100,"!",VLOOKUP($CS100,$AG$3:AW$8,AW$2,FALSE))),1,TRUE)</f>
        <v>#N/A</v>
      </c>
      <c r="AX100" s="102" t="e">
        <f ca="1">VLOOKUP($AG100,INDIRECT(CONCATENATE($CS100,"!",VLOOKUP($CS100,$AG$3:AX$8,AX$2,FALSE))),1,TRUE)</f>
        <v>#N/A</v>
      </c>
      <c r="AY100" s="102" t="e">
        <f ca="1">VLOOKUP($AG100,INDIRECT(CONCATENATE($CS100,"!",VLOOKUP($CS100,$AG$3:AY$8,AY$2,FALSE))),1,TRUE)</f>
        <v>#N/A</v>
      </c>
      <c r="AZ100" s="102" t="e">
        <f ca="1">VLOOKUP($AG100,INDIRECT(CONCATENATE($CS100,"!",VLOOKUP($CS100,$AG$3:AZ$8,AZ$2,FALSE))),1,TRUE)</f>
        <v>#N/A</v>
      </c>
      <c r="BA100" s="102"/>
      <c r="BB100" s="66">
        <f t="shared" si="76"/>
        <v>1</v>
      </c>
      <c r="BC100" s="59">
        <f t="shared" si="76"/>
        <v>1</v>
      </c>
      <c r="BD100" s="59">
        <f t="shared" si="77"/>
        <v>1</v>
      </c>
      <c r="BE100" s="59">
        <f t="shared" si="77"/>
        <v>1</v>
      </c>
      <c r="BF100" s="59">
        <f t="shared" si="85"/>
        <v>1</v>
      </c>
      <c r="BG100" s="59">
        <f t="shared" si="86"/>
        <v>1</v>
      </c>
      <c r="BH100" s="59">
        <f t="shared" si="87"/>
        <v>1</v>
      </c>
      <c r="BI100" s="59">
        <f t="shared" si="93"/>
        <v>1</v>
      </c>
      <c r="BJ100" s="59">
        <f t="shared" si="93"/>
        <v>1</v>
      </c>
      <c r="BK100" s="59">
        <f t="shared" si="93"/>
        <v>1</v>
      </c>
      <c r="BL100" s="59">
        <f t="shared" si="93"/>
        <v>1</v>
      </c>
      <c r="BM100" s="59">
        <f t="shared" si="93"/>
        <v>1</v>
      </c>
      <c r="BN100" s="59">
        <f t="shared" si="93"/>
        <v>1</v>
      </c>
      <c r="BO100" s="59">
        <f t="shared" si="93"/>
        <v>1</v>
      </c>
      <c r="BP100" s="59">
        <f t="shared" si="93"/>
        <v>1</v>
      </c>
      <c r="BQ100" s="59">
        <f t="shared" si="93"/>
        <v>1</v>
      </c>
      <c r="BR100" s="59">
        <f t="shared" si="93"/>
        <v>1</v>
      </c>
      <c r="BS100" s="59">
        <f t="shared" si="88"/>
        <v>1</v>
      </c>
      <c r="BT100" s="59">
        <f t="shared" si="88"/>
        <v>1</v>
      </c>
      <c r="BV100" s="67" t="e">
        <f>HLOOKUP(AE100,$BB$10:BU100,COUNTIF($AE$7:AE100,"&lt;&gt;"&amp;""),FALSE)</f>
        <v>#N/A</v>
      </c>
      <c r="BW100" s="59">
        <f t="shared" si="89"/>
        <v>1</v>
      </c>
      <c r="BX100" s="67" t="str">
        <f t="shared" si="91"/>
        <v/>
      </c>
      <c r="BY100" s="136" t="str">
        <f ca="1">IF(OR(AE100=$BC$10,AE100=$BE$10,AE100=$BL$10,AE100=$BM$10,AE100=$BN$10),VLOOKUP(BX100,INDIRECT(CONCATENATE(CS100,"!",HLOOKUP(AE100,$CV$10:CZ100,DG100,FALSE))),1,TRUE),"")</f>
        <v/>
      </c>
      <c r="BZ100" s="102" t="e">
        <f t="shared" ca="1" si="61"/>
        <v>#N/A</v>
      </c>
      <c r="CA100" s="102" t="e">
        <f t="shared" ca="1" si="62"/>
        <v>#N/A</v>
      </c>
      <c r="CB100" s="102" t="e">
        <f t="shared" ca="1" si="63"/>
        <v>#N/A</v>
      </c>
      <c r="CC100" s="102" t="e">
        <f t="shared" ca="1" si="64"/>
        <v>#N/A</v>
      </c>
      <c r="CD100" s="102" t="e">
        <f t="shared" ca="1" si="65"/>
        <v>#VALUE!</v>
      </c>
      <c r="CE100" s="68">
        <f>Worksheet!L95</f>
        <v>0</v>
      </c>
      <c r="CF100" s="68">
        <f>Worksheet!M95</f>
        <v>0</v>
      </c>
      <c r="CG100" s="68">
        <f>Worksheet!N95</f>
        <v>0</v>
      </c>
      <c r="CH100" s="68">
        <f>Worksheet!O95</f>
        <v>0</v>
      </c>
      <c r="CI100" s="68">
        <f>Worksheet!P95</f>
        <v>0</v>
      </c>
      <c r="CJ100" s="154" t="e">
        <f t="shared" ca="1" si="66"/>
        <v>#VALUE!</v>
      </c>
      <c r="CK100" s="154" t="e">
        <f t="shared" ca="1" si="67"/>
        <v>#VALUE!</v>
      </c>
      <c r="CL100" s="154" t="e">
        <f t="shared" ca="1" si="68"/>
        <v>#VALUE!</v>
      </c>
      <c r="CM100" s="154" t="e">
        <f t="shared" ca="1" si="69"/>
        <v>#VALUE!</v>
      </c>
      <c r="CN100" s="154" t="e">
        <f t="shared" ca="1" si="70"/>
        <v>#VALUE!</v>
      </c>
      <c r="CO100" s="131" t="e">
        <f t="shared" ca="1" si="71"/>
        <v>#N/A</v>
      </c>
      <c r="CP100" s="103">
        <f>Worksheet!R95</f>
        <v>0</v>
      </c>
      <c r="CQ100" s="58" t="str">
        <f t="shared" si="72"/>
        <v>1</v>
      </c>
      <c r="CR100" s="133" t="e">
        <f t="shared" si="73"/>
        <v>#N/A</v>
      </c>
      <c r="CS100" s="58" t="str">
        <f t="shared" si="90"/>
        <v>Standard1</v>
      </c>
      <c r="CU100" s="112" t="str">
        <f t="shared" ca="1" si="74"/>
        <v>$B$4:$P$1376</v>
      </c>
      <c r="CV100" s="102" t="str">
        <f>VLOOKUP($CS100,$CU$3:CV$8,2,FALSE)</f>
        <v>$I$230:$I$439</v>
      </c>
      <c r="CW100" s="102" t="str">
        <f>VLOOKUP($CS100,$CU$3:CW$8,3,FALSE)</f>
        <v>$I$471:$I$735</v>
      </c>
      <c r="CX100" s="102" t="str">
        <f>VLOOKUP($CS100,$CU$3:CX$8,4,FALSE)</f>
        <v>$I$736:$I$826</v>
      </c>
      <c r="CY100" s="102" t="str">
        <f>VLOOKUP($CS100,$CU$3:CY$8,5,FALSE)</f>
        <v>$I$827:$I$891</v>
      </c>
      <c r="CZ100" s="102" t="str">
        <f>VLOOKUP($CS100,$CU$3:CZ$8,6,FALSE)</f>
        <v>$I$892:$I$960</v>
      </c>
      <c r="DA100" s="102" t="str">
        <f>VLOOKUP($CS100,$CU$3:DA$8,7,FALSE)</f>
        <v>$I$1055:$I$1066</v>
      </c>
      <c r="DB100" s="102" t="str">
        <f>VLOOKUP($CS100,$CU$3:DB$8,8,FALSE)</f>
        <v>$I$1043:$I$1054</v>
      </c>
      <c r="DC100" s="102" t="str">
        <f>VLOOKUP($CS100,$CU$3:DC$8,8,FALSE)</f>
        <v>$I$1043:$I$1054</v>
      </c>
      <c r="DD100" s="102" t="str">
        <f>VLOOKUP($CS100,$CU$3:DD$8,8,FALSE)</f>
        <v>$I$1043:$I$1054</v>
      </c>
      <c r="DE100" s="102" t="str">
        <f>VLOOKUP($CS100,$CU$3:DE$8,8,FALSE)</f>
        <v>$I$1043:$I$1054</v>
      </c>
      <c r="DF100" s="102" t="str">
        <f>VLOOKUP($CS100,$CU$3:DF$8,8,FALSE)</f>
        <v>$I$1043:$I$1054</v>
      </c>
      <c r="DG100" s="58">
        <f>COUNTIF($CV$10:CV100,"&lt;&gt;"&amp;"")</f>
        <v>91</v>
      </c>
      <c r="DI100" s="58" t="str">
        <f t="shared" si="75"/>
        <v/>
      </c>
      <c r="DJ100" s="58" t="e">
        <f t="shared" ca="1" si="55"/>
        <v>#N/A</v>
      </c>
    </row>
    <row r="101" spans="13:114" x14ac:dyDescent="0.25">
      <c r="M101" s="58">
        <f>Worksheet!W96</f>
        <v>0</v>
      </c>
      <c r="N101" s="58">
        <f t="shared" ca="1" si="83"/>
        <v>0</v>
      </c>
      <c r="O101" s="213" t="str">
        <f t="shared" ca="1" si="84"/>
        <v>*</v>
      </c>
      <c r="Q101" s="59" t="e">
        <f t="shared" ref="Q101:Q120" ca="1" si="94">CONCATENATE(AE101,CR101,AF101,BY101)</f>
        <v>#N/A</v>
      </c>
      <c r="R101" s="58" t="str">
        <f>IF(Worksheet!J96=$S$2,$S$2,IF(Worksheet!J96=$S$3,$S$3,$S$1))</f>
        <v>5502A</v>
      </c>
      <c r="S101" s="60" t="str">
        <f t="shared" ca="1" si="82"/>
        <v>*</v>
      </c>
      <c r="T101" s="55" t="e">
        <f t="shared" ref="T101:T120" si="95">CR101</f>
        <v>#N/A</v>
      </c>
      <c r="U101" s="62">
        <f>IF(Worksheet!T96="%",ABS(Worksheet!AA96),ABS(Worksheet!V96))</f>
        <v>0</v>
      </c>
      <c r="V101" s="155">
        <f>IF(Worksheet!T96="%",Worksheet!AB96,Worksheet!T96)</f>
        <v>0</v>
      </c>
      <c r="W101" s="61" t="str">
        <f>IF(Worksheet!T96="%","",IF(Worksheet!AA96&lt;&gt;"",Worksheet!AA96,""))</f>
        <v/>
      </c>
      <c r="X101" s="61" t="str">
        <f>IF(Worksheet!T96="%","",IF(Worksheet!AB96&lt;&gt;"",Worksheet!AB96,""))</f>
        <v/>
      </c>
      <c r="Y101" s="63" t="str">
        <f t="shared" ref="Y101:Y120" si="96">IF(OR(LEFT(RIGHT(V101,2),1)="°",LEFT(RIGHT(V101,2),1)="Ω",LEFT(RIGHT(V101,2),1)=Z101),"",LEFT(RIGHT(V101,2),1))</f>
        <v/>
      </c>
      <c r="Z101" s="63" t="str">
        <f t="shared" si="52"/>
        <v>0</v>
      </c>
      <c r="AA101" s="63" t="str">
        <f t="shared" ref="AA101:AA120" si="97">IF(X101&lt;&gt;"","AC","DC")</f>
        <v>DC</v>
      </c>
      <c r="AB101" s="63" t="str">
        <f t="shared" si="53"/>
        <v>DC0</v>
      </c>
      <c r="AC101" s="63" t="str">
        <f>IF(Worksheet!I96&lt;&gt;"",Worksheet!I96,"")</f>
        <v/>
      </c>
      <c r="AD101" s="63" t="str">
        <f t="shared" ref="AD101:AD120" si="98">IF(RIGHT(AB101,2)="f","Capacitance",IF(RIGHT(AB101,1)="Z","Frequency",IF(RIGHT(AB101,1)="O","Resistance",IF(AND(RIGHT(AB101,1)="A",AC101&lt;&gt;""),CONCATENATE(AB101,$R$5,AC101,$R$5,"TURN"),""))))</f>
        <v/>
      </c>
      <c r="AE101" s="134" t="str">
        <f t="shared" ref="AE101:AE120" si="99">IF(AD101&lt;&gt;"",AD101,AB101)</f>
        <v>DC0</v>
      </c>
      <c r="AF101" s="135" t="e">
        <f>HLOOKUP(AE101,$AH$10:BA101,COUNTIF($AE$7:AE101,"&lt;&gt;"&amp;""),FALSE)</f>
        <v>#N/A</v>
      </c>
      <c r="AG101" s="71" t="e">
        <f t="shared" ref="AG101:AG120" si="100">U101*BV101</f>
        <v>#N/A</v>
      </c>
      <c r="AH101" s="102" t="e">
        <f ca="1">VLOOKUP($AG101,INDIRECT(CONCATENATE($CS101,"!",VLOOKUP($CS101,$AG$3:AH$8,AH$2,FALSE))),1,TRUE)</f>
        <v>#N/A</v>
      </c>
      <c r="AI101" s="102" t="e">
        <f ca="1">VLOOKUP($AG101,INDIRECT(CONCATENATE($CS101,"!",VLOOKUP($CS101,$AG$3:AI$8,AI$2,FALSE))),1,TRUE)</f>
        <v>#N/A</v>
      </c>
      <c r="AJ101" s="102" t="e">
        <f ca="1">VLOOKUP($AG101,INDIRECT(CONCATENATE($CS101,"!",VLOOKUP($CS101,$AG$3:AJ$8,AJ$2,FALSE))),1,TRUE)</f>
        <v>#N/A</v>
      </c>
      <c r="AK101" s="102" t="e">
        <f ca="1">VLOOKUP($AG101,INDIRECT(CONCATENATE($CS101,"!",VLOOKUP($CS101,$AG$3:AK$8,AK$2,FALSE))),1,TRUE)</f>
        <v>#N/A</v>
      </c>
      <c r="AL101" s="102" t="e">
        <f ca="1">VLOOKUP($AG101,INDIRECT(CONCATENATE($CS101,"!",VLOOKUP($CS101,$AG$3:AL$8,AL$2,FALSE))),1,TRUE)</f>
        <v>#N/A</v>
      </c>
      <c r="AM101" s="102" t="e">
        <f ca="1">VLOOKUP($AG101,INDIRECT(CONCATENATE($CS101,"!",VLOOKUP($CS101,$AG$3:AM$8,AM$2,FALSE))),1,TRUE)</f>
        <v>#N/A</v>
      </c>
      <c r="AN101" s="102" t="e">
        <f ca="1">VLOOKUP($AG101,INDIRECT(CONCATENATE($CS101,"!",VLOOKUP($CS101,$AG$3:AN$8,AN$2,FALSE))),1,TRUE)</f>
        <v>#N/A</v>
      </c>
      <c r="AO101" s="102" t="e">
        <f ca="1">VLOOKUP($AG101,INDIRECT(CONCATENATE($CS101,"!",VLOOKUP($CS101,$AG$3:AO$8,AO$2,FALSE))),1,TRUE)</f>
        <v>#N/A</v>
      </c>
      <c r="AP101" s="102" t="e">
        <f ca="1">VLOOKUP($AG101,INDIRECT(CONCATENATE($CS101,"!",VLOOKUP($CS101,$AG$3:AP$8,AP$2,FALSE))),1,TRUE)</f>
        <v>#N/A</v>
      </c>
      <c r="AQ101" s="102" t="e">
        <f ca="1">VLOOKUP($AG101,INDIRECT(CONCATENATE($CS101,"!",VLOOKUP($CS101,$AG$3:AQ$8,AQ$2,FALSE))),1,TRUE)</f>
        <v>#N/A</v>
      </c>
      <c r="AR101" s="102" t="e">
        <f ca="1">VLOOKUP($AG101,INDIRECT(CONCATENATE($CS101,"!",VLOOKUP($CS101,$AG$3:AR$8,AR$2,FALSE))),1,TRUE)</f>
        <v>#N/A</v>
      </c>
      <c r="AS101" s="102" t="e">
        <f ca="1">VLOOKUP($AG101,INDIRECT(CONCATENATE($CS101,"!",VLOOKUP($CS101,$AG$3:AS$8,AS$2,FALSE))),1,TRUE)</f>
        <v>#N/A</v>
      </c>
      <c r="AT101" s="102" t="e">
        <f ca="1">VLOOKUP($AG101,INDIRECT(CONCATENATE($CS101,"!",VLOOKUP($CS101,$AG$3:AT$8,AT$2,FALSE))),1,TRUE)</f>
        <v>#N/A</v>
      </c>
      <c r="AU101" s="102" t="e">
        <f ca="1">VLOOKUP($AG101,INDIRECT(CONCATENATE($CS101,"!",VLOOKUP($CS101,$AG$3:AU$8,AU$2,FALSE))),1,TRUE)</f>
        <v>#N/A</v>
      </c>
      <c r="AV101" s="102" t="e">
        <f ca="1">VLOOKUP($AG101,INDIRECT(CONCATENATE($CS101,"!",VLOOKUP($CS101,$AG$3:AV$8,AV$2,FALSE))),1,TRUE)</f>
        <v>#N/A</v>
      </c>
      <c r="AW101" s="102" t="e">
        <f ca="1">VLOOKUP($AG101,INDIRECT(CONCATENATE($CS101,"!",VLOOKUP($CS101,$AG$3:AW$8,AW$2,FALSE))),1,TRUE)</f>
        <v>#N/A</v>
      </c>
      <c r="AX101" s="102" t="e">
        <f ca="1">VLOOKUP($AG101,INDIRECT(CONCATENATE($CS101,"!",VLOOKUP($CS101,$AG$3:AX$8,AX$2,FALSE))),1,TRUE)</f>
        <v>#N/A</v>
      </c>
      <c r="AY101" s="102" t="e">
        <f ca="1">VLOOKUP($AG101,INDIRECT(CONCATENATE($CS101,"!",VLOOKUP($CS101,$AG$3:AY$8,AY$2,FALSE))),1,TRUE)</f>
        <v>#N/A</v>
      </c>
      <c r="AZ101" s="102" t="e">
        <f ca="1">VLOOKUP($AG101,INDIRECT(CONCATENATE($CS101,"!",VLOOKUP($CS101,$AG$3:AZ$8,AZ$2,FALSE))),1,TRUE)</f>
        <v>#N/A</v>
      </c>
      <c r="BA101" s="102"/>
      <c r="BB101" s="66">
        <f t="shared" si="76"/>
        <v>1</v>
      </c>
      <c r="BC101" s="59">
        <f t="shared" si="76"/>
        <v>1</v>
      </c>
      <c r="BD101" s="59">
        <f t="shared" si="77"/>
        <v>1</v>
      </c>
      <c r="BE101" s="59">
        <f t="shared" si="77"/>
        <v>1</v>
      </c>
      <c r="BF101" s="59">
        <f t="shared" si="85"/>
        <v>1</v>
      </c>
      <c r="BG101" s="59">
        <f t="shared" si="86"/>
        <v>1</v>
      </c>
      <c r="BH101" s="59">
        <f t="shared" si="87"/>
        <v>1</v>
      </c>
      <c r="BI101" s="59">
        <f t="shared" si="93"/>
        <v>1</v>
      </c>
      <c r="BJ101" s="59">
        <f t="shared" si="93"/>
        <v>1</v>
      </c>
      <c r="BK101" s="59">
        <f t="shared" si="93"/>
        <v>1</v>
      </c>
      <c r="BL101" s="59">
        <f t="shared" si="93"/>
        <v>1</v>
      </c>
      <c r="BM101" s="59">
        <f t="shared" si="93"/>
        <v>1</v>
      </c>
      <c r="BN101" s="59">
        <f t="shared" si="93"/>
        <v>1</v>
      </c>
      <c r="BO101" s="59">
        <f t="shared" si="93"/>
        <v>1</v>
      </c>
      <c r="BP101" s="59">
        <f t="shared" si="93"/>
        <v>1</v>
      </c>
      <c r="BQ101" s="59">
        <f t="shared" si="93"/>
        <v>1</v>
      </c>
      <c r="BR101" s="59">
        <f t="shared" si="93"/>
        <v>1</v>
      </c>
      <c r="BS101" s="59">
        <f t="shared" si="88"/>
        <v>1</v>
      </c>
      <c r="BT101" s="59">
        <f t="shared" si="88"/>
        <v>1</v>
      </c>
      <c r="BV101" s="67" t="e">
        <f>HLOOKUP(AE101,$BB$10:BU101,COUNTIF($AE$7:AE101,"&lt;&gt;"&amp;""),FALSE)</f>
        <v>#N/A</v>
      </c>
      <c r="BW101" s="59">
        <f t="shared" si="89"/>
        <v>1</v>
      </c>
      <c r="BX101" s="67" t="str">
        <f t="shared" si="91"/>
        <v/>
      </c>
      <c r="BY101" s="136" t="str">
        <f ca="1">IF(OR(AE101=$BC$10,AE101=$BE$10,AE101=$BL$10,AE101=$BM$10,AE101=$BN$10),VLOOKUP(BX101,INDIRECT(CONCATENATE(CS101,"!",HLOOKUP(AE101,$CV$10:CZ101,DG101,FALSE))),1,TRUE),"")</f>
        <v/>
      </c>
      <c r="BZ101" s="102" t="e">
        <f t="shared" ref="BZ101:BZ120" ca="1" si="101">VLOOKUP(Q101,INDIRECT(CONCATENATE(CS101,"!",$CU101)),11,FALSE)</f>
        <v>#N/A</v>
      </c>
      <c r="CA101" s="102" t="e">
        <f t="shared" ref="CA101:CA120" ca="1" si="102">VLOOKUP(Q101,INDIRECT(CONCATENATE(CS101,"!",$CU101)),12,FALSE)</f>
        <v>#N/A</v>
      </c>
      <c r="CB101" s="102" t="e">
        <f t="shared" ref="CB101:CB120" ca="1" si="103">VLOOKUP(Q101,INDIRECT(CONCATENATE(CS101,"!",$CU101)),13,FALSE)</f>
        <v>#N/A</v>
      </c>
      <c r="CC101" s="102" t="e">
        <f t="shared" ref="CC101:CC120" ca="1" si="104">VLOOKUP(Q101,INDIRECT(CONCATENATE(CS101,"!",$CU101)),14,FALSE)</f>
        <v>#N/A</v>
      </c>
      <c r="CD101" s="102" t="e">
        <f t="shared" ref="CD101:CD120" ca="1" si="105">DI101/DJ101</f>
        <v>#VALUE!</v>
      </c>
      <c r="CE101" s="68">
        <f>Worksheet!L96</f>
        <v>0</v>
      </c>
      <c r="CF101" s="68">
        <f>Worksheet!M96</f>
        <v>0</v>
      </c>
      <c r="CG101" s="68">
        <f>Worksheet!N96</f>
        <v>0</v>
      </c>
      <c r="CH101" s="68">
        <f>Worksheet!O96</f>
        <v>0</v>
      </c>
      <c r="CI101" s="68">
        <f>Worksheet!P96</f>
        <v>0</v>
      </c>
      <c r="CJ101" s="154" t="e">
        <f t="shared" ref="CJ101:CJ120" ca="1" si="106">CE101*$CD101</f>
        <v>#VALUE!</v>
      </c>
      <c r="CK101" s="154" t="e">
        <f t="shared" ref="CK101:CK120" ca="1" si="107">CF101*$CD101</f>
        <v>#VALUE!</v>
      </c>
      <c r="CL101" s="154" t="e">
        <f t="shared" ref="CL101:CL120" ca="1" si="108">CG101*$CD101</f>
        <v>#VALUE!</v>
      </c>
      <c r="CM101" s="154" t="e">
        <f t="shared" ref="CM101:CM120" ca="1" si="109">CH101*$CD101</f>
        <v>#VALUE!</v>
      </c>
      <c r="CN101" s="154" t="e">
        <f t="shared" ref="CN101:CN120" ca="1" si="110">CI101*$CD101</f>
        <v>#VALUE!</v>
      </c>
      <c r="CO101" s="131" t="e">
        <f t="shared" ref="CO101:CO120" ca="1" si="111">VLOOKUP(Q101,INDIRECT(CONCATENATE(CS101,"!",$CU101)),7,FALSE)</f>
        <v>#N/A</v>
      </c>
      <c r="CP101" s="103">
        <f>Worksheet!R96</f>
        <v>0</v>
      </c>
      <c r="CQ101" s="58" t="str">
        <f t="shared" ref="CQ101:CQ120" si="112">CONCATENATE(LEFT(CP101,LEN(CP101)-1),1)</f>
        <v>1</v>
      </c>
      <c r="CR101" s="133" t="e">
        <f t="shared" ref="CR101:CR120" si="113">VALUE(CQ101)*BV101</f>
        <v>#N/A</v>
      </c>
      <c r="CS101" s="58" t="str">
        <f t="shared" si="90"/>
        <v>Standard1</v>
      </c>
      <c r="CU101" s="112" t="str">
        <f t="shared" ref="CU101:CU120" ca="1" si="114">ADDRESS(4,2,1)&amp;":"&amp;ADDRESS(COUNTIF(INDIRECT(CONCATENATE(CS101,"!","C:C")),"&lt;&gt;"&amp;""),16,1)</f>
        <v>$B$4:$P$1376</v>
      </c>
      <c r="CV101" s="102" t="str">
        <f>VLOOKUP($CS101,$CU$3:CV$8,2,FALSE)</f>
        <v>$I$230:$I$439</v>
      </c>
      <c r="CW101" s="102" t="str">
        <f>VLOOKUP($CS101,$CU$3:CW$8,3,FALSE)</f>
        <v>$I$471:$I$735</v>
      </c>
      <c r="CX101" s="102" t="str">
        <f>VLOOKUP($CS101,$CU$3:CX$8,4,FALSE)</f>
        <v>$I$736:$I$826</v>
      </c>
      <c r="CY101" s="102" t="str">
        <f>VLOOKUP($CS101,$CU$3:CY$8,5,FALSE)</f>
        <v>$I$827:$I$891</v>
      </c>
      <c r="CZ101" s="102" t="str">
        <f>VLOOKUP($CS101,$CU$3:CZ$8,6,FALSE)</f>
        <v>$I$892:$I$960</v>
      </c>
      <c r="DA101" s="102" t="str">
        <f>VLOOKUP($CS101,$CU$3:DA$8,7,FALSE)</f>
        <v>$I$1055:$I$1066</v>
      </c>
      <c r="DB101" s="102" t="str">
        <f>VLOOKUP($CS101,$CU$3:DB$8,8,FALSE)</f>
        <v>$I$1043:$I$1054</v>
      </c>
      <c r="DC101" s="102" t="str">
        <f>VLOOKUP($CS101,$CU$3:DC$8,8,FALSE)</f>
        <v>$I$1043:$I$1054</v>
      </c>
      <c r="DD101" s="102" t="str">
        <f>VLOOKUP($CS101,$CU$3:DD$8,8,FALSE)</f>
        <v>$I$1043:$I$1054</v>
      </c>
      <c r="DE101" s="102" t="str">
        <f>VLOOKUP($CS101,$CU$3:DE$8,8,FALSE)</f>
        <v>$I$1043:$I$1054</v>
      </c>
      <c r="DF101" s="102" t="str">
        <f>VLOOKUP($CS101,$CU$3:DF$8,8,FALSE)</f>
        <v>$I$1043:$I$1054</v>
      </c>
      <c r="DG101" s="58">
        <f>COUNTIF($CV$10:CV101,"&lt;&gt;"&amp;"")</f>
        <v>92</v>
      </c>
      <c r="DI101" s="58" t="str">
        <f t="shared" ref="DI101:DI120" si="115">IF(LEFT(V101,1)="p",0.000000000001,IF(LEFT(V101)="n",0.000000001,IF(LEFT(V101,1)="µ",0.000001,IF(EXACT(LEFT(V101),"m")=TRUE,0.001,IF(OR(V101="V",V101="A",V101="Ω",V101="O",V101="Hz",V101="F",V101="DGC",V101="DGF",V101="°F",V101="°C"),1,IF(EXACT(LEFT(V101,1),"k")=TRUE,1000,IF(EXACT(LEFT(V101,1),"M")=TRUE,1000000,"")))))))</f>
        <v/>
      </c>
      <c r="DJ101" s="58" t="e">
        <f t="shared" ca="1" si="55"/>
        <v>#N/A</v>
      </c>
    </row>
    <row r="102" spans="13:114" x14ac:dyDescent="0.25">
      <c r="M102" s="58">
        <f>Worksheet!W97</f>
        <v>0</v>
      </c>
      <c r="N102" s="58">
        <f t="shared" ca="1" si="83"/>
        <v>0</v>
      </c>
      <c r="O102" s="213" t="str">
        <f t="shared" ca="1" si="84"/>
        <v>*</v>
      </c>
      <c r="Q102" s="59" t="e">
        <f t="shared" ca="1" si="94"/>
        <v>#N/A</v>
      </c>
      <c r="R102" s="58" t="str">
        <f>IF(Worksheet!J97=$S$2,$S$2,IF(Worksheet!J97=$S$3,$S$3,$S$1))</f>
        <v>5502A</v>
      </c>
      <c r="S102" s="60" t="str">
        <f t="shared" ca="1" si="82"/>
        <v>*</v>
      </c>
      <c r="T102" s="55" t="e">
        <f t="shared" si="95"/>
        <v>#N/A</v>
      </c>
      <c r="U102" s="62">
        <f>IF(Worksheet!T97="%",ABS(Worksheet!AA97),ABS(Worksheet!V97))</f>
        <v>0</v>
      </c>
      <c r="V102" s="155">
        <f>IF(Worksheet!T97="%",Worksheet!AB97,Worksheet!T97)</f>
        <v>0</v>
      </c>
      <c r="W102" s="61" t="str">
        <f>IF(Worksheet!T97="%","",IF(Worksheet!AA97&lt;&gt;"",Worksheet!AA97,""))</f>
        <v/>
      </c>
      <c r="X102" s="61" t="str">
        <f>IF(Worksheet!T97="%","",IF(Worksheet!AB97&lt;&gt;"",Worksheet!AB97,""))</f>
        <v/>
      </c>
      <c r="Y102" s="63" t="str">
        <f t="shared" si="96"/>
        <v/>
      </c>
      <c r="Z102" s="63" t="str">
        <f t="shared" si="52"/>
        <v>0</v>
      </c>
      <c r="AA102" s="63" t="str">
        <f t="shared" si="97"/>
        <v>DC</v>
      </c>
      <c r="AB102" s="63" t="str">
        <f t="shared" si="53"/>
        <v>DC0</v>
      </c>
      <c r="AC102" s="63" t="str">
        <f>IF(Worksheet!I97&lt;&gt;"",Worksheet!I97,"")</f>
        <v/>
      </c>
      <c r="AD102" s="63" t="str">
        <f t="shared" si="98"/>
        <v/>
      </c>
      <c r="AE102" s="134" t="str">
        <f t="shared" si="99"/>
        <v>DC0</v>
      </c>
      <c r="AF102" s="135" t="e">
        <f>HLOOKUP(AE102,$AH$10:BA102,COUNTIF($AE$7:AE102,"&lt;&gt;"&amp;""),FALSE)</f>
        <v>#N/A</v>
      </c>
      <c r="AG102" s="71" t="e">
        <f t="shared" si="100"/>
        <v>#N/A</v>
      </c>
      <c r="AH102" s="102" t="e">
        <f ca="1">VLOOKUP($AG102,INDIRECT(CONCATENATE($CS102,"!",VLOOKUP($CS102,$AG$3:AH$8,AH$2,FALSE))),1,TRUE)</f>
        <v>#N/A</v>
      </c>
      <c r="AI102" s="102" t="e">
        <f ca="1">VLOOKUP($AG102,INDIRECT(CONCATENATE($CS102,"!",VLOOKUP($CS102,$AG$3:AI$8,AI$2,FALSE))),1,TRUE)</f>
        <v>#N/A</v>
      </c>
      <c r="AJ102" s="102" t="e">
        <f ca="1">VLOOKUP($AG102,INDIRECT(CONCATENATE($CS102,"!",VLOOKUP($CS102,$AG$3:AJ$8,AJ$2,FALSE))),1,TRUE)</f>
        <v>#N/A</v>
      </c>
      <c r="AK102" s="102" t="e">
        <f ca="1">VLOOKUP($AG102,INDIRECT(CONCATENATE($CS102,"!",VLOOKUP($CS102,$AG$3:AK$8,AK$2,FALSE))),1,TRUE)</f>
        <v>#N/A</v>
      </c>
      <c r="AL102" s="102" t="e">
        <f ca="1">VLOOKUP($AG102,INDIRECT(CONCATENATE($CS102,"!",VLOOKUP($CS102,$AG$3:AL$8,AL$2,FALSE))),1,TRUE)</f>
        <v>#N/A</v>
      </c>
      <c r="AM102" s="102" t="e">
        <f ca="1">VLOOKUP($AG102,INDIRECT(CONCATENATE($CS102,"!",VLOOKUP($CS102,$AG$3:AM$8,AM$2,FALSE))),1,TRUE)</f>
        <v>#N/A</v>
      </c>
      <c r="AN102" s="102" t="e">
        <f ca="1">VLOOKUP($AG102,INDIRECT(CONCATENATE($CS102,"!",VLOOKUP($CS102,$AG$3:AN$8,AN$2,FALSE))),1,TRUE)</f>
        <v>#N/A</v>
      </c>
      <c r="AO102" s="102" t="e">
        <f ca="1">VLOOKUP($AG102,INDIRECT(CONCATENATE($CS102,"!",VLOOKUP($CS102,$AG$3:AO$8,AO$2,FALSE))),1,TRUE)</f>
        <v>#N/A</v>
      </c>
      <c r="AP102" s="102" t="e">
        <f ca="1">VLOOKUP($AG102,INDIRECT(CONCATENATE($CS102,"!",VLOOKUP($CS102,$AG$3:AP$8,AP$2,FALSE))),1,TRUE)</f>
        <v>#N/A</v>
      </c>
      <c r="AQ102" s="102" t="e">
        <f ca="1">VLOOKUP($AG102,INDIRECT(CONCATENATE($CS102,"!",VLOOKUP($CS102,$AG$3:AQ$8,AQ$2,FALSE))),1,TRUE)</f>
        <v>#N/A</v>
      </c>
      <c r="AR102" s="102" t="e">
        <f ca="1">VLOOKUP($AG102,INDIRECT(CONCATENATE($CS102,"!",VLOOKUP($CS102,$AG$3:AR$8,AR$2,FALSE))),1,TRUE)</f>
        <v>#N/A</v>
      </c>
      <c r="AS102" s="102" t="e">
        <f ca="1">VLOOKUP($AG102,INDIRECT(CONCATENATE($CS102,"!",VLOOKUP($CS102,$AG$3:AS$8,AS$2,FALSE))),1,TRUE)</f>
        <v>#N/A</v>
      </c>
      <c r="AT102" s="102" t="e">
        <f ca="1">VLOOKUP($AG102,INDIRECT(CONCATENATE($CS102,"!",VLOOKUP($CS102,$AG$3:AT$8,AT$2,FALSE))),1,TRUE)</f>
        <v>#N/A</v>
      </c>
      <c r="AU102" s="102" t="e">
        <f ca="1">VLOOKUP($AG102,INDIRECT(CONCATENATE($CS102,"!",VLOOKUP($CS102,$AG$3:AU$8,AU$2,FALSE))),1,TRUE)</f>
        <v>#N/A</v>
      </c>
      <c r="AV102" s="102" t="e">
        <f ca="1">VLOOKUP($AG102,INDIRECT(CONCATENATE($CS102,"!",VLOOKUP($CS102,$AG$3:AV$8,AV$2,FALSE))),1,TRUE)</f>
        <v>#N/A</v>
      </c>
      <c r="AW102" s="102" t="e">
        <f ca="1">VLOOKUP($AG102,INDIRECT(CONCATENATE($CS102,"!",VLOOKUP($CS102,$AG$3:AW$8,AW$2,FALSE))),1,TRUE)</f>
        <v>#N/A</v>
      </c>
      <c r="AX102" s="102" t="e">
        <f ca="1">VLOOKUP($AG102,INDIRECT(CONCATENATE($CS102,"!",VLOOKUP($CS102,$AG$3:AX$8,AX$2,FALSE))),1,TRUE)</f>
        <v>#N/A</v>
      </c>
      <c r="AY102" s="102" t="e">
        <f ca="1">VLOOKUP($AG102,INDIRECT(CONCATENATE($CS102,"!",VLOOKUP($CS102,$AG$3:AY$8,AY$2,FALSE))),1,TRUE)</f>
        <v>#N/A</v>
      </c>
      <c r="AZ102" s="102" t="e">
        <f ca="1">VLOOKUP($AG102,INDIRECT(CONCATENATE($CS102,"!",VLOOKUP($CS102,$AG$3:AZ$8,AZ$2,FALSE))),1,TRUE)</f>
        <v>#N/A</v>
      </c>
      <c r="BA102" s="102"/>
      <c r="BB102" s="66">
        <f t="shared" ref="BB102:BC120" si="116">IF($V102="mV",0.001,IF($V102="µV",0.000001,IF($V102="kV",1000,1)))</f>
        <v>1</v>
      </c>
      <c r="BC102" s="59">
        <f t="shared" si="116"/>
        <v>1</v>
      </c>
      <c r="BD102" s="59">
        <f t="shared" ref="BD102:BE120" si="117">IF($V102="mA",0.001,IF($V102="µA",0.000001,IF($V102="kA",1000,1)))</f>
        <v>1</v>
      </c>
      <c r="BE102" s="59">
        <f t="shared" si="117"/>
        <v>1</v>
      </c>
      <c r="BF102" s="59">
        <f t="shared" si="85"/>
        <v>1</v>
      </c>
      <c r="BG102" s="59">
        <f t="shared" si="86"/>
        <v>1</v>
      </c>
      <c r="BH102" s="59">
        <f t="shared" si="87"/>
        <v>1</v>
      </c>
      <c r="BI102" s="59">
        <f t="shared" si="93"/>
        <v>1</v>
      </c>
      <c r="BJ102" s="59">
        <f t="shared" si="93"/>
        <v>1</v>
      </c>
      <c r="BK102" s="59">
        <f t="shared" si="93"/>
        <v>1</v>
      </c>
      <c r="BL102" s="59">
        <f t="shared" si="93"/>
        <v>1</v>
      </c>
      <c r="BM102" s="59">
        <f t="shared" si="93"/>
        <v>1</v>
      </c>
      <c r="BN102" s="59">
        <f t="shared" si="93"/>
        <v>1</v>
      </c>
      <c r="BO102" s="59">
        <f t="shared" si="93"/>
        <v>1</v>
      </c>
      <c r="BP102" s="59">
        <f t="shared" si="93"/>
        <v>1</v>
      </c>
      <c r="BQ102" s="59">
        <f t="shared" si="93"/>
        <v>1</v>
      </c>
      <c r="BR102" s="59">
        <f t="shared" si="93"/>
        <v>1</v>
      </c>
      <c r="BS102" s="59">
        <f t="shared" si="88"/>
        <v>1</v>
      </c>
      <c r="BT102" s="59">
        <f t="shared" si="88"/>
        <v>1</v>
      </c>
      <c r="BV102" s="67" t="e">
        <f>HLOOKUP(AE102,$BB$10:BU102,COUNTIF($AE$7:AE102,"&lt;&gt;"&amp;""),FALSE)</f>
        <v>#N/A</v>
      </c>
      <c r="BW102" s="59">
        <f t="shared" si="89"/>
        <v>1</v>
      </c>
      <c r="BX102" s="67" t="str">
        <f t="shared" si="91"/>
        <v/>
      </c>
      <c r="BY102" s="136" t="str">
        <f ca="1">IF(OR(AE102=$BC$10,AE102=$BE$10,AE102=$BL$10,AE102=$BM$10,AE102=$BN$10),VLOOKUP(BX102,INDIRECT(CONCATENATE(CS102,"!",HLOOKUP(AE102,$CV$10:CZ102,DG102,FALSE))),1,TRUE),"")</f>
        <v/>
      </c>
      <c r="BZ102" s="102" t="e">
        <f t="shared" ca="1" si="101"/>
        <v>#N/A</v>
      </c>
      <c r="CA102" s="102" t="e">
        <f t="shared" ca="1" si="102"/>
        <v>#N/A</v>
      </c>
      <c r="CB102" s="102" t="e">
        <f t="shared" ca="1" si="103"/>
        <v>#N/A</v>
      </c>
      <c r="CC102" s="102" t="e">
        <f t="shared" ca="1" si="104"/>
        <v>#N/A</v>
      </c>
      <c r="CD102" s="102" t="e">
        <f t="shared" ca="1" si="105"/>
        <v>#VALUE!</v>
      </c>
      <c r="CE102" s="68">
        <f>Worksheet!L97</f>
        <v>0</v>
      </c>
      <c r="CF102" s="68">
        <f>Worksheet!M97</f>
        <v>0</v>
      </c>
      <c r="CG102" s="68">
        <f>Worksheet!N97</f>
        <v>0</v>
      </c>
      <c r="CH102" s="68">
        <f>Worksheet!O97</f>
        <v>0</v>
      </c>
      <c r="CI102" s="68">
        <f>Worksheet!P97</f>
        <v>0</v>
      </c>
      <c r="CJ102" s="154" t="e">
        <f t="shared" ca="1" si="106"/>
        <v>#VALUE!</v>
      </c>
      <c r="CK102" s="154" t="e">
        <f t="shared" ca="1" si="107"/>
        <v>#VALUE!</v>
      </c>
      <c r="CL102" s="154" t="e">
        <f t="shared" ca="1" si="108"/>
        <v>#VALUE!</v>
      </c>
      <c r="CM102" s="154" t="e">
        <f t="shared" ca="1" si="109"/>
        <v>#VALUE!</v>
      </c>
      <c r="CN102" s="154" t="e">
        <f t="shared" ca="1" si="110"/>
        <v>#VALUE!</v>
      </c>
      <c r="CO102" s="131" t="e">
        <f t="shared" ca="1" si="111"/>
        <v>#N/A</v>
      </c>
      <c r="CP102" s="103">
        <f>Worksheet!R97</f>
        <v>0</v>
      </c>
      <c r="CQ102" s="58" t="str">
        <f t="shared" si="112"/>
        <v>1</v>
      </c>
      <c r="CR102" s="133" t="e">
        <f t="shared" si="113"/>
        <v>#N/A</v>
      </c>
      <c r="CS102" s="58" t="str">
        <f t="shared" si="90"/>
        <v>Standard1</v>
      </c>
      <c r="CU102" s="112" t="str">
        <f t="shared" ca="1" si="114"/>
        <v>$B$4:$P$1376</v>
      </c>
      <c r="CV102" s="102" t="str">
        <f>VLOOKUP($CS102,$CU$3:CV$8,2,FALSE)</f>
        <v>$I$230:$I$439</v>
      </c>
      <c r="CW102" s="102" t="str">
        <f>VLOOKUP($CS102,$CU$3:CW$8,3,FALSE)</f>
        <v>$I$471:$I$735</v>
      </c>
      <c r="CX102" s="102" t="str">
        <f>VLOOKUP($CS102,$CU$3:CX$8,4,FALSE)</f>
        <v>$I$736:$I$826</v>
      </c>
      <c r="CY102" s="102" t="str">
        <f>VLOOKUP($CS102,$CU$3:CY$8,5,FALSE)</f>
        <v>$I$827:$I$891</v>
      </c>
      <c r="CZ102" s="102" t="str">
        <f>VLOOKUP($CS102,$CU$3:CZ$8,6,FALSE)</f>
        <v>$I$892:$I$960</v>
      </c>
      <c r="DA102" s="102" t="str">
        <f>VLOOKUP($CS102,$CU$3:DA$8,7,FALSE)</f>
        <v>$I$1055:$I$1066</v>
      </c>
      <c r="DB102" s="102" t="str">
        <f>VLOOKUP($CS102,$CU$3:DB$8,8,FALSE)</f>
        <v>$I$1043:$I$1054</v>
      </c>
      <c r="DC102" s="102" t="str">
        <f>VLOOKUP($CS102,$CU$3:DC$8,8,FALSE)</f>
        <v>$I$1043:$I$1054</v>
      </c>
      <c r="DD102" s="102" t="str">
        <f>VLOOKUP($CS102,$CU$3:DD$8,8,FALSE)</f>
        <v>$I$1043:$I$1054</v>
      </c>
      <c r="DE102" s="102" t="str">
        <f>VLOOKUP($CS102,$CU$3:DE$8,8,FALSE)</f>
        <v>$I$1043:$I$1054</v>
      </c>
      <c r="DF102" s="102" t="str">
        <f>VLOOKUP($CS102,$CU$3:DF$8,8,FALSE)</f>
        <v>$I$1043:$I$1054</v>
      </c>
      <c r="DG102" s="58">
        <f>COUNTIF($CV$10:CV102,"&lt;&gt;"&amp;"")</f>
        <v>93</v>
      </c>
      <c r="DI102" s="58" t="str">
        <f t="shared" si="115"/>
        <v/>
      </c>
      <c r="DJ102" s="58" t="e">
        <f t="shared" ca="1" si="55"/>
        <v>#N/A</v>
      </c>
    </row>
    <row r="103" spans="13:114" x14ac:dyDescent="0.25">
      <c r="M103" s="58">
        <f>Worksheet!W98</f>
        <v>0</v>
      </c>
      <c r="N103" s="58">
        <f t="shared" ca="1" si="83"/>
        <v>0</v>
      </c>
      <c r="O103" s="213" t="str">
        <f t="shared" ca="1" si="84"/>
        <v>*</v>
      </c>
      <c r="Q103" s="59" t="e">
        <f t="shared" ca="1" si="94"/>
        <v>#N/A</v>
      </c>
      <c r="R103" s="58" t="str">
        <f>IF(Worksheet!J98=$S$2,$S$2,IF(Worksheet!J98=$S$3,$S$3,$S$1))</f>
        <v>5502A</v>
      </c>
      <c r="S103" s="60" t="str">
        <f t="shared" ca="1" si="82"/>
        <v>*</v>
      </c>
      <c r="T103" s="55" t="e">
        <f t="shared" si="95"/>
        <v>#N/A</v>
      </c>
      <c r="U103" s="62">
        <f>IF(Worksheet!T98="%",ABS(Worksheet!AA98),ABS(Worksheet!V98))</f>
        <v>0</v>
      </c>
      <c r="V103" s="155">
        <f>IF(Worksheet!T98="%",Worksheet!AB98,Worksheet!T98)</f>
        <v>0</v>
      </c>
      <c r="W103" s="61" t="str">
        <f>IF(Worksheet!T98="%","",IF(Worksheet!AA98&lt;&gt;"",Worksheet!AA98,""))</f>
        <v/>
      </c>
      <c r="X103" s="61" t="str">
        <f>IF(Worksheet!T98="%","",IF(Worksheet!AB98&lt;&gt;"",Worksheet!AB98,""))</f>
        <v/>
      </c>
      <c r="Y103" s="63" t="str">
        <f t="shared" si="96"/>
        <v/>
      </c>
      <c r="Z103" s="63" t="str">
        <f t="shared" si="52"/>
        <v>0</v>
      </c>
      <c r="AA103" s="63" t="str">
        <f t="shared" si="97"/>
        <v>DC</v>
      </c>
      <c r="AB103" s="63" t="str">
        <f t="shared" si="53"/>
        <v>DC0</v>
      </c>
      <c r="AC103" s="63" t="str">
        <f>IF(Worksheet!I98&lt;&gt;"",Worksheet!I98,"")</f>
        <v/>
      </c>
      <c r="AD103" s="63" t="str">
        <f t="shared" si="98"/>
        <v/>
      </c>
      <c r="AE103" s="134" t="str">
        <f t="shared" si="99"/>
        <v>DC0</v>
      </c>
      <c r="AF103" s="135" t="e">
        <f>HLOOKUP(AE103,$AH$10:BA103,COUNTIF($AE$7:AE103,"&lt;&gt;"&amp;""),FALSE)</f>
        <v>#N/A</v>
      </c>
      <c r="AG103" s="71" t="e">
        <f t="shared" si="100"/>
        <v>#N/A</v>
      </c>
      <c r="AH103" s="102" t="e">
        <f ca="1">VLOOKUP($AG103,INDIRECT(CONCATENATE($CS103,"!",VLOOKUP($CS103,$AG$3:AH$8,AH$2,FALSE))),1,TRUE)</f>
        <v>#N/A</v>
      </c>
      <c r="AI103" s="102" t="e">
        <f ca="1">VLOOKUP($AG103,INDIRECT(CONCATENATE($CS103,"!",VLOOKUP($CS103,$AG$3:AI$8,AI$2,FALSE))),1,TRUE)</f>
        <v>#N/A</v>
      </c>
      <c r="AJ103" s="102" t="e">
        <f ca="1">VLOOKUP($AG103,INDIRECT(CONCATENATE($CS103,"!",VLOOKUP($CS103,$AG$3:AJ$8,AJ$2,FALSE))),1,TRUE)</f>
        <v>#N/A</v>
      </c>
      <c r="AK103" s="102" t="e">
        <f ca="1">VLOOKUP($AG103,INDIRECT(CONCATENATE($CS103,"!",VLOOKUP($CS103,$AG$3:AK$8,AK$2,FALSE))),1,TRUE)</f>
        <v>#N/A</v>
      </c>
      <c r="AL103" s="102" t="e">
        <f ca="1">VLOOKUP($AG103,INDIRECT(CONCATENATE($CS103,"!",VLOOKUP($CS103,$AG$3:AL$8,AL$2,FALSE))),1,TRUE)</f>
        <v>#N/A</v>
      </c>
      <c r="AM103" s="102" t="e">
        <f ca="1">VLOOKUP($AG103,INDIRECT(CONCATENATE($CS103,"!",VLOOKUP($CS103,$AG$3:AM$8,AM$2,FALSE))),1,TRUE)</f>
        <v>#N/A</v>
      </c>
      <c r="AN103" s="102" t="e">
        <f ca="1">VLOOKUP($AG103,INDIRECT(CONCATENATE($CS103,"!",VLOOKUP($CS103,$AG$3:AN$8,AN$2,FALSE))),1,TRUE)</f>
        <v>#N/A</v>
      </c>
      <c r="AO103" s="102" t="e">
        <f ca="1">VLOOKUP($AG103,INDIRECT(CONCATENATE($CS103,"!",VLOOKUP($CS103,$AG$3:AO$8,AO$2,FALSE))),1,TRUE)</f>
        <v>#N/A</v>
      </c>
      <c r="AP103" s="102" t="e">
        <f ca="1">VLOOKUP($AG103,INDIRECT(CONCATENATE($CS103,"!",VLOOKUP($CS103,$AG$3:AP$8,AP$2,FALSE))),1,TRUE)</f>
        <v>#N/A</v>
      </c>
      <c r="AQ103" s="102" t="e">
        <f ca="1">VLOOKUP($AG103,INDIRECT(CONCATENATE($CS103,"!",VLOOKUP($CS103,$AG$3:AQ$8,AQ$2,FALSE))),1,TRUE)</f>
        <v>#N/A</v>
      </c>
      <c r="AR103" s="102" t="e">
        <f ca="1">VLOOKUP($AG103,INDIRECT(CONCATENATE($CS103,"!",VLOOKUP($CS103,$AG$3:AR$8,AR$2,FALSE))),1,TRUE)</f>
        <v>#N/A</v>
      </c>
      <c r="AS103" s="102" t="e">
        <f ca="1">VLOOKUP($AG103,INDIRECT(CONCATENATE($CS103,"!",VLOOKUP($CS103,$AG$3:AS$8,AS$2,FALSE))),1,TRUE)</f>
        <v>#N/A</v>
      </c>
      <c r="AT103" s="102" t="e">
        <f ca="1">VLOOKUP($AG103,INDIRECT(CONCATENATE($CS103,"!",VLOOKUP($CS103,$AG$3:AT$8,AT$2,FALSE))),1,TRUE)</f>
        <v>#N/A</v>
      </c>
      <c r="AU103" s="102" t="e">
        <f ca="1">VLOOKUP($AG103,INDIRECT(CONCATENATE($CS103,"!",VLOOKUP($CS103,$AG$3:AU$8,AU$2,FALSE))),1,TRUE)</f>
        <v>#N/A</v>
      </c>
      <c r="AV103" s="102" t="e">
        <f ca="1">VLOOKUP($AG103,INDIRECT(CONCATENATE($CS103,"!",VLOOKUP($CS103,$AG$3:AV$8,AV$2,FALSE))),1,TRUE)</f>
        <v>#N/A</v>
      </c>
      <c r="AW103" s="102" t="e">
        <f ca="1">VLOOKUP($AG103,INDIRECT(CONCATENATE($CS103,"!",VLOOKUP($CS103,$AG$3:AW$8,AW$2,FALSE))),1,TRUE)</f>
        <v>#N/A</v>
      </c>
      <c r="AX103" s="102" t="e">
        <f ca="1">VLOOKUP($AG103,INDIRECT(CONCATENATE($CS103,"!",VLOOKUP($CS103,$AG$3:AX$8,AX$2,FALSE))),1,TRUE)</f>
        <v>#N/A</v>
      </c>
      <c r="AY103" s="102" t="e">
        <f ca="1">VLOOKUP($AG103,INDIRECT(CONCATENATE($CS103,"!",VLOOKUP($CS103,$AG$3:AY$8,AY$2,FALSE))),1,TRUE)</f>
        <v>#N/A</v>
      </c>
      <c r="AZ103" s="102" t="e">
        <f ca="1">VLOOKUP($AG103,INDIRECT(CONCATENATE($CS103,"!",VLOOKUP($CS103,$AG$3:AZ$8,AZ$2,FALSE))),1,TRUE)</f>
        <v>#N/A</v>
      </c>
      <c r="BA103" s="102"/>
      <c r="BB103" s="66">
        <f t="shared" si="116"/>
        <v>1</v>
      </c>
      <c r="BC103" s="59">
        <f t="shared" si="116"/>
        <v>1</v>
      </c>
      <c r="BD103" s="59">
        <f t="shared" si="117"/>
        <v>1</v>
      </c>
      <c r="BE103" s="59">
        <f t="shared" si="117"/>
        <v>1</v>
      </c>
      <c r="BF103" s="59">
        <f t="shared" si="85"/>
        <v>1</v>
      </c>
      <c r="BG103" s="59">
        <f t="shared" si="86"/>
        <v>1</v>
      </c>
      <c r="BH103" s="59">
        <f t="shared" si="87"/>
        <v>1</v>
      </c>
      <c r="BI103" s="59">
        <f t="shared" si="93"/>
        <v>1</v>
      </c>
      <c r="BJ103" s="59">
        <f t="shared" si="93"/>
        <v>1</v>
      </c>
      <c r="BK103" s="59">
        <f t="shared" si="93"/>
        <v>1</v>
      </c>
      <c r="BL103" s="59">
        <f t="shared" si="93"/>
        <v>1</v>
      </c>
      <c r="BM103" s="59">
        <f t="shared" si="93"/>
        <v>1</v>
      </c>
      <c r="BN103" s="59">
        <f t="shared" si="93"/>
        <v>1</v>
      </c>
      <c r="BO103" s="59">
        <f t="shared" si="93"/>
        <v>1</v>
      </c>
      <c r="BP103" s="59">
        <f t="shared" si="93"/>
        <v>1</v>
      </c>
      <c r="BQ103" s="59">
        <f t="shared" si="93"/>
        <v>1</v>
      </c>
      <c r="BR103" s="59">
        <f t="shared" si="93"/>
        <v>1</v>
      </c>
      <c r="BS103" s="59">
        <f t="shared" si="88"/>
        <v>1</v>
      </c>
      <c r="BT103" s="59">
        <f t="shared" si="88"/>
        <v>1</v>
      </c>
      <c r="BV103" s="67" t="e">
        <f>HLOOKUP(AE103,$BB$10:BU103,COUNTIF($AE$7:AE103,"&lt;&gt;"&amp;""),FALSE)</f>
        <v>#N/A</v>
      </c>
      <c r="BW103" s="59">
        <f t="shared" si="89"/>
        <v>1</v>
      </c>
      <c r="BX103" s="67" t="str">
        <f t="shared" si="91"/>
        <v/>
      </c>
      <c r="BY103" s="136" t="str">
        <f ca="1">IF(OR(AE103=$BC$10,AE103=$BE$10,AE103=$BL$10,AE103=$BM$10,AE103=$BN$10),VLOOKUP(BX103,INDIRECT(CONCATENATE(CS103,"!",HLOOKUP(AE103,$CV$10:CZ103,DG103,FALSE))),1,TRUE),"")</f>
        <v/>
      </c>
      <c r="BZ103" s="102" t="e">
        <f t="shared" ca="1" si="101"/>
        <v>#N/A</v>
      </c>
      <c r="CA103" s="102" t="e">
        <f t="shared" ca="1" si="102"/>
        <v>#N/A</v>
      </c>
      <c r="CB103" s="102" t="e">
        <f t="shared" ca="1" si="103"/>
        <v>#N/A</v>
      </c>
      <c r="CC103" s="102" t="e">
        <f t="shared" ca="1" si="104"/>
        <v>#N/A</v>
      </c>
      <c r="CD103" s="102" t="e">
        <f t="shared" ca="1" si="105"/>
        <v>#VALUE!</v>
      </c>
      <c r="CE103" s="68">
        <f>Worksheet!L98</f>
        <v>0</v>
      </c>
      <c r="CF103" s="68">
        <f>Worksheet!M98</f>
        <v>0</v>
      </c>
      <c r="CG103" s="68">
        <f>Worksheet!N98</f>
        <v>0</v>
      </c>
      <c r="CH103" s="68">
        <f>Worksheet!O98</f>
        <v>0</v>
      </c>
      <c r="CI103" s="68">
        <f>Worksheet!P98</f>
        <v>0</v>
      </c>
      <c r="CJ103" s="154" t="e">
        <f t="shared" ca="1" si="106"/>
        <v>#VALUE!</v>
      </c>
      <c r="CK103" s="154" t="e">
        <f t="shared" ca="1" si="107"/>
        <v>#VALUE!</v>
      </c>
      <c r="CL103" s="154" t="e">
        <f t="shared" ca="1" si="108"/>
        <v>#VALUE!</v>
      </c>
      <c r="CM103" s="154" t="e">
        <f t="shared" ca="1" si="109"/>
        <v>#VALUE!</v>
      </c>
      <c r="CN103" s="154" t="e">
        <f t="shared" ca="1" si="110"/>
        <v>#VALUE!</v>
      </c>
      <c r="CO103" s="131" t="e">
        <f t="shared" ca="1" si="111"/>
        <v>#N/A</v>
      </c>
      <c r="CP103" s="103">
        <f>Worksheet!R98</f>
        <v>0</v>
      </c>
      <c r="CQ103" s="58" t="str">
        <f t="shared" si="112"/>
        <v>1</v>
      </c>
      <c r="CR103" s="133" t="e">
        <f t="shared" si="113"/>
        <v>#N/A</v>
      </c>
      <c r="CS103" s="58" t="str">
        <f t="shared" si="90"/>
        <v>Standard1</v>
      </c>
      <c r="CU103" s="112" t="str">
        <f t="shared" ca="1" si="114"/>
        <v>$B$4:$P$1376</v>
      </c>
      <c r="CV103" s="102" t="str">
        <f>VLOOKUP($CS103,$CU$3:CV$8,2,FALSE)</f>
        <v>$I$230:$I$439</v>
      </c>
      <c r="CW103" s="102" t="str">
        <f>VLOOKUP($CS103,$CU$3:CW$8,3,FALSE)</f>
        <v>$I$471:$I$735</v>
      </c>
      <c r="CX103" s="102" t="str">
        <f>VLOOKUP($CS103,$CU$3:CX$8,4,FALSE)</f>
        <v>$I$736:$I$826</v>
      </c>
      <c r="CY103" s="102" t="str">
        <f>VLOOKUP($CS103,$CU$3:CY$8,5,FALSE)</f>
        <v>$I$827:$I$891</v>
      </c>
      <c r="CZ103" s="102" t="str">
        <f>VLOOKUP($CS103,$CU$3:CZ$8,6,FALSE)</f>
        <v>$I$892:$I$960</v>
      </c>
      <c r="DA103" s="102" t="str">
        <f>VLOOKUP($CS103,$CU$3:DA$8,7,FALSE)</f>
        <v>$I$1055:$I$1066</v>
      </c>
      <c r="DB103" s="102" t="str">
        <f>VLOOKUP($CS103,$CU$3:DB$8,8,FALSE)</f>
        <v>$I$1043:$I$1054</v>
      </c>
      <c r="DC103" s="102" t="str">
        <f>VLOOKUP($CS103,$CU$3:DC$8,8,FALSE)</f>
        <v>$I$1043:$I$1054</v>
      </c>
      <c r="DD103" s="102" t="str">
        <f>VLOOKUP($CS103,$CU$3:DD$8,8,FALSE)</f>
        <v>$I$1043:$I$1054</v>
      </c>
      <c r="DE103" s="102" t="str">
        <f>VLOOKUP($CS103,$CU$3:DE$8,8,FALSE)</f>
        <v>$I$1043:$I$1054</v>
      </c>
      <c r="DF103" s="102" t="str">
        <f>VLOOKUP($CS103,$CU$3:DF$8,8,FALSE)</f>
        <v>$I$1043:$I$1054</v>
      </c>
      <c r="DG103" s="58">
        <f>COUNTIF($CV$10:CV103,"&lt;&gt;"&amp;"")</f>
        <v>94</v>
      </c>
      <c r="DI103" s="58" t="str">
        <f t="shared" si="115"/>
        <v/>
      </c>
      <c r="DJ103" s="58" t="e">
        <f t="shared" ca="1" si="55"/>
        <v>#N/A</v>
      </c>
    </row>
    <row r="104" spans="13:114" x14ac:dyDescent="0.25">
      <c r="M104" s="58">
        <f>Worksheet!W99</f>
        <v>0</v>
      </c>
      <c r="N104" s="58">
        <f t="shared" ca="1" si="83"/>
        <v>0</v>
      </c>
      <c r="O104" s="213" t="str">
        <f t="shared" ca="1" si="84"/>
        <v>*</v>
      </c>
      <c r="Q104" s="59" t="e">
        <f t="shared" ca="1" si="94"/>
        <v>#N/A</v>
      </c>
      <c r="R104" s="58" t="str">
        <f>IF(Worksheet!J99=$S$2,$S$2,IF(Worksheet!J99=$S$3,$S$3,$S$1))</f>
        <v>5502A</v>
      </c>
      <c r="S104" s="60" t="str">
        <f t="shared" ca="1" si="82"/>
        <v>*</v>
      </c>
      <c r="T104" s="55" t="e">
        <f t="shared" si="95"/>
        <v>#N/A</v>
      </c>
      <c r="U104" s="62">
        <f>IF(Worksheet!T99="%",ABS(Worksheet!AA99),ABS(Worksheet!V99))</f>
        <v>0</v>
      </c>
      <c r="V104" s="155">
        <f>IF(Worksheet!T99="%",Worksheet!AB99,Worksheet!T99)</f>
        <v>0</v>
      </c>
      <c r="W104" s="61" t="str">
        <f>IF(Worksheet!T99="%","",IF(Worksheet!AA99&lt;&gt;"",Worksheet!AA99,""))</f>
        <v/>
      </c>
      <c r="X104" s="61" t="str">
        <f>IF(Worksheet!T99="%","",IF(Worksheet!AB99&lt;&gt;"",Worksheet!AB99,""))</f>
        <v/>
      </c>
      <c r="Y104" s="63" t="str">
        <f t="shared" si="96"/>
        <v/>
      </c>
      <c r="Z104" s="63" t="str">
        <f t="shared" si="52"/>
        <v>0</v>
      </c>
      <c r="AA104" s="63" t="str">
        <f t="shared" si="97"/>
        <v>DC</v>
      </c>
      <c r="AB104" s="63" t="str">
        <f t="shared" si="53"/>
        <v>DC0</v>
      </c>
      <c r="AC104" s="63" t="str">
        <f>IF(Worksheet!I99&lt;&gt;"",Worksheet!I99,"")</f>
        <v/>
      </c>
      <c r="AD104" s="63" t="str">
        <f t="shared" si="98"/>
        <v/>
      </c>
      <c r="AE104" s="134" t="str">
        <f t="shared" si="99"/>
        <v>DC0</v>
      </c>
      <c r="AF104" s="135" t="e">
        <f>HLOOKUP(AE104,$AH$10:BA104,COUNTIF($AE$7:AE104,"&lt;&gt;"&amp;""),FALSE)</f>
        <v>#N/A</v>
      </c>
      <c r="AG104" s="71" t="e">
        <f t="shared" si="100"/>
        <v>#N/A</v>
      </c>
      <c r="AH104" s="102" t="e">
        <f ca="1">VLOOKUP($AG104,INDIRECT(CONCATENATE($CS104,"!",VLOOKUP($CS104,$AG$3:AH$8,AH$2,FALSE))),1,TRUE)</f>
        <v>#N/A</v>
      </c>
      <c r="AI104" s="102" t="e">
        <f ca="1">VLOOKUP($AG104,INDIRECT(CONCATENATE($CS104,"!",VLOOKUP($CS104,$AG$3:AI$8,AI$2,FALSE))),1,TRUE)</f>
        <v>#N/A</v>
      </c>
      <c r="AJ104" s="102" t="e">
        <f ca="1">VLOOKUP($AG104,INDIRECT(CONCATENATE($CS104,"!",VLOOKUP($CS104,$AG$3:AJ$8,AJ$2,FALSE))),1,TRUE)</f>
        <v>#N/A</v>
      </c>
      <c r="AK104" s="102" t="e">
        <f ca="1">VLOOKUP($AG104,INDIRECT(CONCATENATE($CS104,"!",VLOOKUP($CS104,$AG$3:AK$8,AK$2,FALSE))),1,TRUE)</f>
        <v>#N/A</v>
      </c>
      <c r="AL104" s="102" t="e">
        <f ca="1">VLOOKUP($AG104,INDIRECT(CONCATENATE($CS104,"!",VLOOKUP($CS104,$AG$3:AL$8,AL$2,FALSE))),1,TRUE)</f>
        <v>#N/A</v>
      </c>
      <c r="AM104" s="102" t="e">
        <f ca="1">VLOOKUP($AG104,INDIRECT(CONCATENATE($CS104,"!",VLOOKUP($CS104,$AG$3:AM$8,AM$2,FALSE))),1,TRUE)</f>
        <v>#N/A</v>
      </c>
      <c r="AN104" s="102" t="e">
        <f ca="1">VLOOKUP($AG104,INDIRECT(CONCATENATE($CS104,"!",VLOOKUP($CS104,$AG$3:AN$8,AN$2,FALSE))),1,TRUE)</f>
        <v>#N/A</v>
      </c>
      <c r="AO104" s="102" t="e">
        <f ca="1">VLOOKUP($AG104,INDIRECT(CONCATENATE($CS104,"!",VLOOKUP($CS104,$AG$3:AO$8,AO$2,FALSE))),1,TRUE)</f>
        <v>#N/A</v>
      </c>
      <c r="AP104" s="102" t="e">
        <f ca="1">VLOOKUP($AG104,INDIRECT(CONCATENATE($CS104,"!",VLOOKUP($CS104,$AG$3:AP$8,AP$2,FALSE))),1,TRUE)</f>
        <v>#N/A</v>
      </c>
      <c r="AQ104" s="102" t="e">
        <f ca="1">VLOOKUP($AG104,INDIRECT(CONCATENATE($CS104,"!",VLOOKUP($CS104,$AG$3:AQ$8,AQ$2,FALSE))),1,TRUE)</f>
        <v>#N/A</v>
      </c>
      <c r="AR104" s="102" t="e">
        <f ca="1">VLOOKUP($AG104,INDIRECT(CONCATENATE($CS104,"!",VLOOKUP($CS104,$AG$3:AR$8,AR$2,FALSE))),1,TRUE)</f>
        <v>#N/A</v>
      </c>
      <c r="AS104" s="102" t="e">
        <f ca="1">VLOOKUP($AG104,INDIRECT(CONCATENATE($CS104,"!",VLOOKUP($CS104,$AG$3:AS$8,AS$2,FALSE))),1,TRUE)</f>
        <v>#N/A</v>
      </c>
      <c r="AT104" s="102" t="e">
        <f ca="1">VLOOKUP($AG104,INDIRECT(CONCATENATE($CS104,"!",VLOOKUP($CS104,$AG$3:AT$8,AT$2,FALSE))),1,TRUE)</f>
        <v>#N/A</v>
      </c>
      <c r="AU104" s="102" t="e">
        <f ca="1">VLOOKUP($AG104,INDIRECT(CONCATENATE($CS104,"!",VLOOKUP($CS104,$AG$3:AU$8,AU$2,FALSE))),1,TRUE)</f>
        <v>#N/A</v>
      </c>
      <c r="AV104" s="102" t="e">
        <f ca="1">VLOOKUP($AG104,INDIRECT(CONCATENATE($CS104,"!",VLOOKUP($CS104,$AG$3:AV$8,AV$2,FALSE))),1,TRUE)</f>
        <v>#N/A</v>
      </c>
      <c r="AW104" s="102" t="e">
        <f ca="1">VLOOKUP($AG104,INDIRECT(CONCATENATE($CS104,"!",VLOOKUP($CS104,$AG$3:AW$8,AW$2,FALSE))),1,TRUE)</f>
        <v>#N/A</v>
      </c>
      <c r="AX104" s="102" t="e">
        <f ca="1">VLOOKUP($AG104,INDIRECT(CONCATENATE($CS104,"!",VLOOKUP($CS104,$AG$3:AX$8,AX$2,FALSE))),1,TRUE)</f>
        <v>#N/A</v>
      </c>
      <c r="AY104" s="102" t="e">
        <f ca="1">VLOOKUP($AG104,INDIRECT(CONCATENATE($CS104,"!",VLOOKUP($CS104,$AG$3:AY$8,AY$2,FALSE))),1,TRUE)</f>
        <v>#N/A</v>
      </c>
      <c r="AZ104" s="102" t="e">
        <f ca="1">VLOOKUP($AG104,INDIRECT(CONCATENATE($CS104,"!",VLOOKUP($CS104,$AG$3:AZ$8,AZ$2,FALSE))),1,TRUE)</f>
        <v>#N/A</v>
      </c>
      <c r="BA104" s="102"/>
      <c r="BB104" s="66">
        <f t="shared" si="116"/>
        <v>1</v>
      </c>
      <c r="BC104" s="59">
        <f t="shared" si="116"/>
        <v>1</v>
      </c>
      <c r="BD104" s="59">
        <f t="shared" si="117"/>
        <v>1</v>
      </c>
      <c r="BE104" s="59">
        <f t="shared" si="117"/>
        <v>1</v>
      </c>
      <c r="BF104" s="59">
        <f t="shared" si="85"/>
        <v>1</v>
      </c>
      <c r="BG104" s="59">
        <f t="shared" si="86"/>
        <v>1</v>
      </c>
      <c r="BH104" s="59">
        <f t="shared" si="87"/>
        <v>1</v>
      </c>
      <c r="BI104" s="59">
        <f t="shared" si="93"/>
        <v>1</v>
      </c>
      <c r="BJ104" s="59">
        <f t="shared" si="93"/>
        <v>1</v>
      </c>
      <c r="BK104" s="59">
        <f t="shared" si="93"/>
        <v>1</v>
      </c>
      <c r="BL104" s="59">
        <f t="shared" si="93"/>
        <v>1</v>
      </c>
      <c r="BM104" s="59">
        <f t="shared" si="93"/>
        <v>1</v>
      </c>
      <c r="BN104" s="59">
        <f t="shared" si="93"/>
        <v>1</v>
      </c>
      <c r="BO104" s="59">
        <f t="shared" si="93"/>
        <v>1</v>
      </c>
      <c r="BP104" s="59">
        <f t="shared" si="93"/>
        <v>1</v>
      </c>
      <c r="BQ104" s="59">
        <f t="shared" si="93"/>
        <v>1</v>
      </c>
      <c r="BR104" s="59">
        <f t="shared" si="93"/>
        <v>1</v>
      </c>
      <c r="BS104" s="59">
        <f t="shared" si="88"/>
        <v>1</v>
      </c>
      <c r="BT104" s="59">
        <f t="shared" si="88"/>
        <v>1</v>
      </c>
      <c r="BV104" s="67" t="e">
        <f>HLOOKUP(AE104,$BB$10:BU104,COUNTIF($AE$7:AE104,"&lt;&gt;"&amp;""),FALSE)</f>
        <v>#N/A</v>
      </c>
      <c r="BW104" s="59">
        <f t="shared" si="89"/>
        <v>1</v>
      </c>
      <c r="BX104" s="67" t="str">
        <f t="shared" si="91"/>
        <v/>
      </c>
      <c r="BY104" s="136" t="str">
        <f ca="1">IF(OR(AE104=$BC$10,AE104=$BE$10,AE104=$BL$10,AE104=$BM$10,AE104=$BN$10),VLOOKUP(BX104,INDIRECT(CONCATENATE(CS104,"!",HLOOKUP(AE104,$CV$10:CZ104,DG104,FALSE))),1,TRUE),"")</f>
        <v/>
      </c>
      <c r="BZ104" s="102" t="e">
        <f t="shared" ca="1" si="101"/>
        <v>#N/A</v>
      </c>
      <c r="CA104" s="102" t="e">
        <f t="shared" ca="1" si="102"/>
        <v>#N/A</v>
      </c>
      <c r="CB104" s="102" t="e">
        <f t="shared" ca="1" si="103"/>
        <v>#N/A</v>
      </c>
      <c r="CC104" s="102" t="e">
        <f t="shared" ca="1" si="104"/>
        <v>#N/A</v>
      </c>
      <c r="CD104" s="102" t="e">
        <f t="shared" ca="1" si="105"/>
        <v>#VALUE!</v>
      </c>
      <c r="CE104" s="68">
        <f>Worksheet!L99</f>
        <v>0</v>
      </c>
      <c r="CF104" s="68">
        <f>Worksheet!M99</f>
        <v>0</v>
      </c>
      <c r="CG104" s="68">
        <f>Worksheet!N99</f>
        <v>0</v>
      </c>
      <c r="CH104" s="68">
        <f>Worksheet!O99</f>
        <v>0</v>
      </c>
      <c r="CI104" s="68">
        <f>Worksheet!P99</f>
        <v>0</v>
      </c>
      <c r="CJ104" s="154" t="e">
        <f t="shared" ca="1" si="106"/>
        <v>#VALUE!</v>
      </c>
      <c r="CK104" s="154" t="e">
        <f t="shared" ca="1" si="107"/>
        <v>#VALUE!</v>
      </c>
      <c r="CL104" s="154" t="e">
        <f t="shared" ca="1" si="108"/>
        <v>#VALUE!</v>
      </c>
      <c r="CM104" s="154" t="e">
        <f t="shared" ca="1" si="109"/>
        <v>#VALUE!</v>
      </c>
      <c r="CN104" s="154" t="e">
        <f t="shared" ca="1" si="110"/>
        <v>#VALUE!</v>
      </c>
      <c r="CO104" s="131" t="e">
        <f t="shared" ca="1" si="111"/>
        <v>#N/A</v>
      </c>
      <c r="CP104" s="103">
        <f>Worksheet!R99</f>
        <v>0</v>
      </c>
      <c r="CQ104" s="58" t="str">
        <f t="shared" si="112"/>
        <v>1</v>
      </c>
      <c r="CR104" s="133" t="e">
        <f t="shared" si="113"/>
        <v>#N/A</v>
      </c>
      <c r="CS104" s="58" t="str">
        <f t="shared" si="90"/>
        <v>Standard1</v>
      </c>
      <c r="CU104" s="112" t="str">
        <f t="shared" ca="1" si="114"/>
        <v>$B$4:$P$1376</v>
      </c>
      <c r="CV104" s="102" t="str">
        <f>VLOOKUP($CS104,$CU$3:CV$8,2,FALSE)</f>
        <v>$I$230:$I$439</v>
      </c>
      <c r="CW104" s="102" t="str">
        <f>VLOOKUP($CS104,$CU$3:CW$8,3,FALSE)</f>
        <v>$I$471:$I$735</v>
      </c>
      <c r="CX104" s="102" t="str">
        <f>VLOOKUP($CS104,$CU$3:CX$8,4,FALSE)</f>
        <v>$I$736:$I$826</v>
      </c>
      <c r="CY104" s="102" t="str">
        <f>VLOOKUP($CS104,$CU$3:CY$8,5,FALSE)</f>
        <v>$I$827:$I$891</v>
      </c>
      <c r="CZ104" s="102" t="str">
        <f>VLOOKUP($CS104,$CU$3:CZ$8,6,FALSE)</f>
        <v>$I$892:$I$960</v>
      </c>
      <c r="DA104" s="102" t="str">
        <f>VLOOKUP($CS104,$CU$3:DA$8,7,FALSE)</f>
        <v>$I$1055:$I$1066</v>
      </c>
      <c r="DB104" s="102" t="str">
        <f>VLOOKUP($CS104,$CU$3:DB$8,8,FALSE)</f>
        <v>$I$1043:$I$1054</v>
      </c>
      <c r="DC104" s="102" t="str">
        <f>VLOOKUP($CS104,$CU$3:DC$8,8,FALSE)</f>
        <v>$I$1043:$I$1054</v>
      </c>
      <c r="DD104" s="102" t="str">
        <f>VLOOKUP($CS104,$CU$3:DD$8,8,FALSE)</f>
        <v>$I$1043:$I$1054</v>
      </c>
      <c r="DE104" s="102" t="str">
        <f>VLOOKUP($CS104,$CU$3:DE$8,8,FALSE)</f>
        <v>$I$1043:$I$1054</v>
      </c>
      <c r="DF104" s="102" t="str">
        <f>VLOOKUP($CS104,$CU$3:DF$8,8,FALSE)</f>
        <v>$I$1043:$I$1054</v>
      </c>
      <c r="DG104" s="58">
        <f>COUNTIF($CV$10:CV104,"&lt;&gt;"&amp;"")</f>
        <v>95</v>
      </c>
      <c r="DI104" s="58" t="str">
        <f t="shared" si="115"/>
        <v/>
      </c>
      <c r="DJ104" s="58" t="e">
        <f t="shared" ca="1" si="55"/>
        <v>#N/A</v>
      </c>
    </row>
    <row r="105" spans="13:114" x14ac:dyDescent="0.25">
      <c r="M105" s="58">
        <f>Worksheet!W100</f>
        <v>0</v>
      </c>
      <c r="N105" s="58">
        <f t="shared" ca="1" si="83"/>
        <v>0</v>
      </c>
      <c r="O105" s="213" t="str">
        <f t="shared" ca="1" si="84"/>
        <v>*</v>
      </c>
      <c r="Q105" s="59" t="e">
        <f t="shared" ca="1" si="94"/>
        <v>#N/A</v>
      </c>
      <c r="R105" s="58" t="str">
        <f>IF(Worksheet!J100=$S$2,$S$2,IF(Worksheet!J100=$S$3,$S$3,$S$1))</f>
        <v>5502A</v>
      </c>
      <c r="S105" s="60" t="str">
        <f t="shared" ca="1" si="82"/>
        <v>*</v>
      </c>
      <c r="T105" s="55" t="e">
        <f t="shared" si="95"/>
        <v>#N/A</v>
      </c>
      <c r="U105" s="62">
        <f>IF(Worksheet!T100="%",ABS(Worksheet!AA100),ABS(Worksheet!V100))</f>
        <v>0</v>
      </c>
      <c r="V105" s="155">
        <f>IF(Worksheet!T100="%",Worksheet!AB100,Worksheet!T100)</f>
        <v>0</v>
      </c>
      <c r="W105" s="61" t="str">
        <f>IF(Worksheet!T100="%","",IF(Worksheet!AA100&lt;&gt;"",Worksheet!AA100,""))</f>
        <v/>
      </c>
      <c r="X105" s="61" t="str">
        <f>IF(Worksheet!T100="%","",IF(Worksheet!AB100&lt;&gt;"",Worksheet!AB100,""))</f>
        <v/>
      </c>
      <c r="Y105" s="63" t="str">
        <f t="shared" si="96"/>
        <v/>
      </c>
      <c r="Z105" s="63" t="str">
        <f t="shared" si="52"/>
        <v>0</v>
      </c>
      <c r="AA105" s="63" t="str">
        <f t="shared" si="97"/>
        <v>DC</v>
      </c>
      <c r="AB105" s="63" t="str">
        <f t="shared" si="53"/>
        <v>DC0</v>
      </c>
      <c r="AC105" s="63" t="str">
        <f>IF(Worksheet!I100&lt;&gt;"",Worksheet!I100,"")</f>
        <v/>
      </c>
      <c r="AD105" s="63" t="str">
        <f t="shared" si="98"/>
        <v/>
      </c>
      <c r="AE105" s="134" t="str">
        <f t="shared" si="99"/>
        <v>DC0</v>
      </c>
      <c r="AF105" s="135" t="e">
        <f>HLOOKUP(AE105,$AH$10:BA105,COUNTIF($AE$7:AE105,"&lt;&gt;"&amp;""),FALSE)</f>
        <v>#N/A</v>
      </c>
      <c r="AG105" s="71" t="e">
        <f t="shared" si="100"/>
        <v>#N/A</v>
      </c>
      <c r="AH105" s="102" t="e">
        <f ca="1">VLOOKUP($AG105,INDIRECT(CONCATENATE($CS105,"!",VLOOKUP($CS105,$AG$3:AH$8,AH$2,FALSE))),1,TRUE)</f>
        <v>#N/A</v>
      </c>
      <c r="AI105" s="102" t="e">
        <f ca="1">VLOOKUP($AG105,INDIRECT(CONCATENATE($CS105,"!",VLOOKUP($CS105,$AG$3:AI$8,AI$2,FALSE))),1,TRUE)</f>
        <v>#N/A</v>
      </c>
      <c r="AJ105" s="102" t="e">
        <f ca="1">VLOOKUP($AG105,INDIRECT(CONCATENATE($CS105,"!",VLOOKUP($CS105,$AG$3:AJ$8,AJ$2,FALSE))),1,TRUE)</f>
        <v>#N/A</v>
      </c>
      <c r="AK105" s="102" t="e">
        <f ca="1">VLOOKUP($AG105,INDIRECT(CONCATENATE($CS105,"!",VLOOKUP($CS105,$AG$3:AK$8,AK$2,FALSE))),1,TRUE)</f>
        <v>#N/A</v>
      </c>
      <c r="AL105" s="102" t="e">
        <f ca="1">VLOOKUP($AG105,INDIRECT(CONCATENATE($CS105,"!",VLOOKUP($CS105,$AG$3:AL$8,AL$2,FALSE))),1,TRUE)</f>
        <v>#N/A</v>
      </c>
      <c r="AM105" s="102" t="e">
        <f ca="1">VLOOKUP($AG105,INDIRECT(CONCATENATE($CS105,"!",VLOOKUP($CS105,$AG$3:AM$8,AM$2,FALSE))),1,TRUE)</f>
        <v>#N/A</v>
      </c>
      <c r="AN105" s="102" t="e">
        <f ca="1">VLOOKUP($AG105,INDIRECT(CONCATENATE($CS105,"!",VLOOKUP($CS105,$AG$3:AN$8,AN$2,FALSE))),1,TRUE)</f>
        <v>#N/A</v>
      </c>
      <c r="AO105" s="102" t="e">
        <f ca="1">VLOOKUP($AG105,INDIRECT(CONCATENATE($CS105,"!",VLOOKUP($CS105,$AG$3:AO$8,AO$2,FALSE))),1,TRUE)</f>
        <v>#N/A</v>
      </c>
      <c r="AP105" s="102" t="e">
        <f ca="1">VLOOKUP($AG105,INDIRECT(CONCATENATE($CS105,"!",VLOOKUP($CS105,$AG$3:AP$8,AP$2,FALSE))),1,TRUE)</f>
        <v>#N/A</v>
      </c>
      <c r="AQ105" s="102" t="e">
        <f ca="1">VLOOKUP($AG105,INDIRECT(CONCATENATE($CS105,"!",VLOOKUP($CS105,$AG$3:AQ$8,AQ$2,FALSE))),1,TRUE)</f>
        <v>#N/A</v>
      </c>
      <c r="AR105" s="102" t="e">
        <f ca="1">VLOOKUP($AG105,INDIRECT(CONCATENATE($CS105,"!",VLOOKUP($CS105,$AG$3:AR$8,AR$2,FALSE))),1,TRUE)</f>
        <v>#N/A</v>
      </c>
      <c r="AS105" s="102" t="e">
        <f ca="1">VLOOKUP($AG105,INDIRECT(CONCATENATE($CS105,"!",VLOOKUP($CS105,$AG$3:AS$8,AS$2,FALSE))),1,TRUE)</f>
        <v>#N/A</v>
      </c>
      <c r="AT105" s="102" t="e">
        <f ca="1">VLOOKUP($AG105,INDIRECT(CONCATENATE($CS105,"!",VLOOKUP($CS105,$AG$3:AT$8,AT$2,FALSE))),1,TRUE)</f>
        <v>#N/A</v>
      </c>
      <c r="AU105" s="102" t="e">
        <f ca="1">VLOOKUP($AG105,INDIRECT(CONCATENATE($CS105,"!",VLOOKUP($CS105,$AG$3:AU$8,AU$2,FALSE))),1,TRUE)</f>
        <v>#N/A</v>
      </c>
      <c r="AV105" s="102" t="e">
        <f ca="1">VLOOKUP($AG105,INDIRECT(CONCATENATE($CS105,"!",VLOOKUP($CS105,$AG$3:AV$8,AV$2,FALSE))),1,TRUE)</f>
        <v>#N/A</v>
      </c>
      <c r="AW105" s="102" t="e">
        <f ca="1">VLOOKUP($AG105,INDIRECT(CONCATENATE($CS105,"!",VLOOKUP($CS105,$AG$3:AW$8,AW$2,FALSE))),1,TRUE)</f>
        <v>#N/A</v>
      </c>
      <c r="AX105" s="102" t="e">
        <f ca="1">VLOOKUP($AG105,INDIRECT(CONCATENATE($CS105,"!",VLOOKUP($CS105,$AG$3:AX$8,AX$2,FALSE))),1,TRUE)</f>
        <v>#N/A</v>
      </c>
      <c r="AY105" s="102" t="e">
        <f ca="1">VLOOKUP($AG105,INDIRECT(CONCATENATE($CS105,"!",VLOOKUP($CS105,$AG$3:AY$8,AY$2,FALSE))),1,TRUE)</f>
        <v>#N/A</v>
      </c>
      <c r="AZ105" s="102" t="e">
        <f ca="1">VLOOKUP($AG105,INDIRECT(CONCATENATE($CS105,"!",VLOOKUP($CS105,$AG$3:AZ$8,AZ$2,FALSE))),1,TRUE)</f>
        <v>#N/A</v>
      </c>
      <c r="BA105" s="102"/>
      <c r="BB105" s="66">
        <f t="shared" si="116"/>
        <v>1</v>
      </c>
      <c r="BC105" s="59">
        <f t="shared" si="116"/>
        <v>1</v>
      </c>
      <c r="BD105" s="59">
        <f t="shared" si="117"/>
        <v>1</v>
      </c>
      <c r="BE105" s="59">
        <f t="shared" si="117"/>
        <v>1</v>
      </c>
      <c r="BF105" s="59">
        <f t="shared" si="85"/>
        <v>1</v>
      </c>
      <c r="BG105" s="59">
        <f t="shared" si="86"/>
        <v>1</v>
      </c>
      <c r="BH105" s="59">
        <f t="shared" si="87"/>
        <v>1</v>
      </c>
      <c r="BI105" s="59">
        <f t="shared" si="93"/>
        <v>1</v>
      </c>
      <c r="BJ105" s="59">
        <f t="shared" si="93"/>
        <v>1</v>
      </c>
      <c r="BK105" s="59">
        <f t="shared" si="93"/>
        <v>1</v>
      </c>
      <c r="BL105" s="59">
        <f t="shared" si="93"/>
        <v>1</v>
      </c>
      <c r="BM105" s="59">
        <f t="shared" si="93"/>
        <v>1</v>
      </c>
      <c r="BN105" s="59">
        <f t="shared" si="93"/>
        <v>1</v>
      </c>
      <c r="BO105" s="59">
        <f t="shared" si="93"/>
        <v>1</v>
      </c>
      <c r="BP105" s="59">
        <f t="shared" si="93"/>
        <v>1</v>
      </c>
      <c r="BQ105" s="59">
        <f t="shared" si="93"/>
        <v>1</v>
      </c>
      <c r="BR105" s="59">
        <f t="shared" si="93"/>
        <v>1</v>
      </c>
      <c r="BS105" s="59">
        <f t="shared" si="88"/>
        <v>1</v>
      </c>
      <c r="BT105" s="59">
        <f t="shared" si="88"/>
        <v>1</v>
      </c>
      <c r="BV105" s="67" t="e">
        <f>HLOOKUP(AE105,$BB$10:BU105,COUNTIF($AE$7:AE105,"&lt;&gt;"&amp;""),FALSE)</f>
        <v>#N/A</v>
      </c>
      <c r="BW105" s="59">
        <f t="shared" si="89"/>
        <v>1</v>
      </c>
      <c r="BX105" s="67" t="str">
        <f t="shared" si="91"/>
        <v/>
      </c>
      <c r="BY105" s="136" t="str">
        <f ca="1">IF(OR(AE105=$BC$10,AE105=$BE$10,AE105=$BL$10,AE105=$BM$10,AE105=$BN$10),VLOOKUP(BX105,INDIRECT(CONCATENATE(CS105,"!",HLOOKUP(AE105,$CV$10:CZ105,DG105,FALSE))),1,TRUE),"")</f>
        <v/>
      </c>
      <c r="BZ105" s="102" t="e">
        <f t="shared" ca="1" si="101"/>
        <v>#N/A</v>
      </c>
      <c r="CA105" s="102" t="e">
        <f t="shared" ca="1" si="102"/>
        <v>#N/A</v>
      </c>
      <c r="CB105" s="102" t="e">
        <f t="shared" ca="1" si="103"/>
        <v>#N/A</v>
      </c>
      <c r="CC105" s="102" t="e">
        <f t="shared" ca="1" si="104"/>
        <v>#N/A</v>
      </c>
      <c r="CD105" s="102" t="e">
        <f t="shared" ca="1" si="105"/>
        <v>#VALUE!</v>
      </c>
      <c r="CE105" s="68">
        <f>Worksheet!L100</f>
        <v>0</v>
      </c>
      <c r="CF105" s="68">
        <f>Worksheet!M100</f>
        <v>0</v>
      </c>
      <c r="CG105" s="68">
        <f>Worksheet!N100</f>
        <v>0</v>
      </c>
      <c r="CH105" s="68">
        <f>Worksheet!O100</f>
        <v>0</v>
      </c>
      <c r="CI105" s="68">
        <f>Worksheet!P100</f>
        <v>0</v>
      </c>
      <c r="CJ105" s="154" t="e">
        <f t="shared" ca="1" si="106"/>
        <v>#VALUE!</v>
      </c>
      <c r="CK105" s="154" t="e">
        <f t="shared" ca="1" si="107"/>
        <v>#VALUE!</v>
      </c>
      <c r="CL105" s="154" t="e">
        <f t="shared" ca="1" si="108"/>
        <v>#VALUE!</v>
      </c>
      <c r="CM105" s="154" t="e">
        <f t="shared" ca="1" si="109"/>
        <v>#VALUE!</v>
      </c>
      <c r="CN105" s="154" t="e">
        <f t="shared" ca="1" si="110"/>
        <v>#VALUE!</v>
      </c>
      <c r="CO105" s="131" t="e">
        <f t="shared" ca="1" si="111"/>
        <v>#N/A</v>
      </c>
      <c r="CP105" s="103">
        <f>Worksheet!R100</f>
        <v>0</v>
      </c>
      <c r="CQ105" s="58" t="str">
        <f t="shared" si="112"/>
        <v>1</v>
      </c>
      <c r="CR105" s="133" t="e">
        <f t="shared" si="113"/>
        <v>#N/A</v>
      </c>
      <c r="CS105" s="58" t="str">
        <f t="shared" si="90"/>
        <v>Standard1</v>
      </c>
      <c r="CU105" s="112" t="str">
        <f t="shared" ca="1" si="114"/>
        <v>$B$4:$P$1376</v>
      </c>
      <c r="CV105" s="102" t="str">
        <f>VLOOKUP($CS105,$CU$3:CV$8,2,FALSE)</f>
        <v>$I$230:$I$439</v>
      </c>
      <c r="CW105" s="102" t="str">
        <f>VLOOKUP($CS105,$CU$3:CW$8,3,FALSE)</f>
        <v>$I$471:$I$735</v>
      </c>
      <c r="CX105" s="102" t="str">
        <f>VLOOKUP($CS105,$CU$3:CX$8,4,FALSE)</f>
        <v>$I$736:$I$826</v>
      </c>
      <c r="CY105" s="102" t="str">
        <f>VLOOKUP($CS105,$CU$3:CY$8,5,FALSE)</f>
        <v>$I$827:$I$891</v>
      </c>
      <c r="CZ105" s="102" t="str">
        <f>VLOOKUP($CS105,$CU$3:CZ$8,6,FALSE)</f>
        <v>$I$892:$I$960</v>
      </c>
      <c r="DA105" s="102" t="str">
        <f>VLOOKUP($CS105,$CU$3:DA$8,7,FALSE)</f>
        <v>$I$1055:$I$1066</v>
      </c>
      <c r="DB105" s="102" t="str">
        <f>VLOOKUP($CS105,$CU$3:DB$8,8,FALSE)</f>
        <v>$I$1043:$I$1054</v>
      </c>
      <c r="DC105" s="102" t="str">
        <f>VLOOKUP($CS105,$CU$3:DC$8,8,FALSE)</f>
        <v>$I$1043:$I$1054</v>
      </c>
      <c r="DD105" s="102" t="str">
        <f>VLOOKUP($CS105,$CU$3:DD$8,8,FALSE)</f>
        <v>$I$1043:$I$1054</v>
      </c>
      <c r="DE105" s="102" t="str">
        <f>VLOOKUP($CS105,$CU$3:DE$8,8,FALSE)</f>
        <v>$I$1043:$I$1054</v>
      </c>
      <c r="DF105" s="102" t="str">
        <f>VLOOKUP($CS105,$CU$3:DF$8,8,FALSE)</f>
        <v>$I$1043:$I$1054</v>
      </c>
      <c r="DG105" s="58">
        <f>COUNTIF($CV$10:CV105,"&lt;&gt;"&amp;"")</f>
        <v>96</v>
      </c>
      <c r="DI105" s="58" t="str">
        <f t="shared" si="115"/>
        <v/>
      </c>
      <c r="DJ105" s="58" t="e">
        <f t="shared" ca="1" si="55"/>
        <v>#N/A</v>
      </c>
    </row>
    <row r="106" spans="13:114" x14ac:dyDescent="0.25">
      <c r="M106" s="58">
        <f>Worksheet!W101</f>
        <v>0</v>
      </c>
      <c r="N106" s="58">
        <f t="shared" ca="1" si="83"/>
        <v>0</v>
      </c>
      <c r="O106" s="213" t="str">
        <f t="shared" ca="1" si="84"/>
        <v>*</v>
      </c>
      <c r="Q106" s="59" t="e">
        <f t="shared" ca="1" si="94"/>
        <v>#N/A</v>
      </c>
      <c r="R106" s="58" t="str">
        <f>IF(Worksheet!J101=$S$2,$S$2,IF(Worksheet!J101=$S$3,$S$3,$S$1))</f>
        <v>5502A</v>
      </c>
      <c r="S106" s="60" t="str">
        <f t="shared" ca="1" si="82"/>
        <v>*</v>
      </c>
      <c r="T106" s="55" t="e">
        <f t="shared" si="95"/>
        <v>#N/A</v>
      </c>
      <c r="U106" s="62">
        <f>IF(Worksheet!T101="%",ABS(Worksheet!AA101),ABS(Worksheet!V101))</f>
        <v>0</v>
      </c>
      <c r="V106" s="155">
        <f>IF(Worksheet!T101="%",Worksheet!AB101,Worksheet!T101)</f>
        <v>0</v>
      </c>
      <c r="W106" s="61" t="str">
        <f>IF(Worksheet!T101="%","",IF(Worksheet!AA101&lt;&gt;"",Worksheet!AA101,""))</f>
        <v/>
      </c>
      <c r="X106" s="61" t="str">
        <f>IF(Worksheet!T101="%","",IF(Worksheet!AB101&lt;&gt;"",Worksheet!AB101,""))</f>
        <v/>
      </c>
      <c r="Y106" s="63" t="str">
        <f t="shared" si="96"/>
        <v/>
      </c>
      <c r="Z106" s="63" t="str">
        <f t="shared" si="52"/>
        <v>0</v>
      </c>
      <c r="AA106" s="63" t="str">
        <f t="shared" si="97"/>
        <v>DC</v>
      </c>
      <c r="AB106" s="63" t="str">
        <f t="shared" si="53"/>
        <v>DC0</v>
      </c>
      <c r="AC106" s="63" t="str">
        <f>IF(Worksheet!I101&lt;&gt;"",Worksheet!I101,"")</f>
        <v/>
      </c>
      <c r="AD106" s="63" t="str">
        <f t="shared" si="98"/>
        <v/>
      </c>
      <c r="AE106" s="134" t="str">
        <f t="shared" si="99"/>
        <v>DC0</v>
      </c>
      <c r="AF106" s="135" t="e">
        <f>HLOOKUP(AE106,$AH$10:BA106,COUNTIF($AE$7:AE106,"&lt;&gt;"&amp;""),FALSE)</f>
        <v>#N/A</v>
      </c>
      <c r="AG106" s="71" t="e">
        <f t="shared" si="100"/>
        <v>#N/A</v>
      </c>
      <c r="AH106" s="102" t="e">
        <f ca="1">VLOOKUP($AG106,INDIRECT(CONCATENATE($CS106,"!",VLOOKUP($CS106,$AG$3:AH$8,AH$2,FALSE))),1,TRUE)</f>
        <v>#N/A</v>
      </c>
      <c r="AI106" s="102" t="e">
        <f ca="1">VLOOKUP($AG106,INDIRECT(CONCATENATE($CS106,"!",VLOOKUP($CS106,$AG$3:AI$8,AI$2,FALSE))),1,TRUE)</f>
        <v>#N/A</v>
      </c>
      <c r="AJ106" s="102" t="e">
        <f ca="1">VLOOKUP($AG106,INDIRECT(CONCATENATE($CS106,"!",VLOOKUP($CS106,$AG$3:AJ$8,AJ$2,FALSE))),1,TRUE)</f>
        <v>#N/A</v>
      </c>
      <c r="AK106" s="102" t="e">
        <f ca="1">VLOOKUP($AG106,INDIRECT(CONCATENATE($CS106,"!",VLOOKUP($CS106,$AG$3:AK$8,AK$2,FALSE))),1,TRUE)</f>
        <v>#N/A</v>
      </c>
      <c r="AL106" s="102" t="e">
        <f ca="1">VLOOKUP($AG106,INDIRECT(CONCATENATE($CS106,"!",VLOOKUP($CS106,$AG$3:AL$8,AL$2,FALSE))),1,TRUE)</f>
        <v>#N/A</v>
      </c>
      <c r="AM106" s="102" t="e">
        <f ca="1">VLOOKUP($AG106,INDIRECT(CONCATENATE($CS106,"!",VLOOKUP($CS106,$AG$3:AM$8,AM$2,FALSE))),1,TRUE)</f>
        <v>#N/A</v>
      </c>
      <c r="AN106" s="102" t="e">
        <f ca="1">VLOOKUP($AG106,INDIRECT(CONCATENATE($CS106,"!",VLOOKUP($CS106,$AG$3:AN$8,AN$2,FALSE))),1,TRUE)</f>
        <v>#N/A</v>
      </c>
      <c r="AO106" s="102" t="e">
        <f ca="1">VLOOKUP($AG106,INDIRECT(CONCATENATE($CS106,"!",VLOOKUP($CS106,$AG$3:AO$8,AO$2,FALSE))),1,TRUE)</f>
        <v>#N/A</v>
      </c>
      <c r="AP106" s="102" t="e">
        <f ca="1">VLOOKUP($AG106,INDIRECT(CONCATENATE($CS106,"!",VLOOKUP($CS106,$AG$3:AP$8,AP$2,FALSE))),1,TRUE)</f>
        <v>#N/A</v>
      </c>
      <c r="AQ106" s="102" t="e">
        <f ca="1">VLOOKUP($AG106,INDIRECT(CONCATENATE($CS106,"!",VLOOKUP($CS106,$AG$3:AQ$8,AQ$2,FALSE))),1,TRUE)</f>
        <v>#N/A</v>
      </c>
      <c r="AR106" s="102" t="e">
        <f ca="1">VLOOKUP($AG106,INDIRECT(CONCATENATE($CS106,"!",VLOOKUP($CS106,$AG$3:AR$8,AR$2,FALSE))),1,TRUE)</f>
        <v>#N/A</v>
      </c>
      <c r="AS106" s="102" t="e">
        <f ca="1">VLOOKUP($AG106,INDIRECT(CONCATENATE($CS106,"!",VLOOKUP($CS106,$AG$3:AS$8,AS$2,FALSE))),1,TRUE)</f>
        <v>#N/A</v>
      </c>
      <c r="AT106" s="102" t="e">
        <f ca="1">VLOOKUP($AG106,INDIRECT(CONCATENATE($CS106,"!",VLOOKUP($CS106,$AG$3:AT$8,AT$2,FALSE))),1,TRUE)</f>
        <v>#N/A</v>
      </c>
      <c r="AU106" s="102" t="e">
        <f ca="1">VLOOKUP($AG106,INDIRECT(CONCATENATE($CS106,"!",VLOOKUP($CS106,$AG$3:AU$8,AU$2,FALSE))),1,TRUE)</f>
        <v>#N/A</v>
      </c>
      <c r="AV106" s="102" t="e">
        <f ca="1">VLOOKUP($AG106,INDIRECT(CONCATENATE($CS106,"!",VLOOKUP($CS106,$AG$3:AV$8,AV$2,FALSE))),1,TRUE)</f>
        <v>#N/A</v>
      </c>
      <c r="AW106" s="102" t="e">
        <f ca="1">VLOOKUP($AG106,INDIRECT(CONCATENATE($CS106,"!",VLOOKUP($CS106,$AG$3:AW$8,AW$2,FALSE))),1,TRUE)</f>
        <v>#N/A</v>
      </c>
      <c r="AX106" s="102" t="e">
        <f ca="1">VLOOKUP($AG106,INDIRECT(CONCATENATE($CS106,"!",VLOOKUP($CS106,$AG$3:AX$8,AX$2,FALSE))),1,TRUE)</f>
        <v>#N/A</v>
      </c>
      <c r="AY106" s="102" t="e">
        <f ca="1">VLOOKUP($AG106,INDIRECT(CONCATENATE($CS106,"!",VLOOKUP($CS106,$AG$3:AY$8,AY$2,FALSE))),1,TRUE)</f>
        <v>#N/A</v>
      </c>
      <c r="AZ106" s="102" t="e">
        <f ca="1">VLOOKUP($AG106,INDIRECT(CONCATENATE($CS106,"!",VLOOKUP($CS106,$AG$3:AZ$8,AZ$2,FALSE))),1,TRUE)</f>
        <v>#N/A</v>
      </c>
      <c r="BA106" s="102"/>
      <c r="BB106" s="66">
        <f t="shared" si="116"/>
        <v>1</v>
      </c>
      <c r="BC106" s="59">
        <f t="shared" si="116"/>
        <v>1</v>
      </c>
      <c r="BD106" s="59">
        <f t="shared" si="117"/>
        <v>1</v>
      </c>
      <c r="BE106" s="59">
        <f t="shared" si="117"/>
        <v>1</v>
      </c>
      <c r="BF106" s="59">
        <f t="shared" si="85"/>
        <v>1</v>
      </c>
      <c r="BG106" s="59">
        <f t="shared" si="86"/>
        <v>1</v>
      </c>
      <c r="BH106" s="59">
        <f t="shared" si="87"/>
        <v>1</v>
      </c>
      <c r="BI106" s="59">
        <f t="shared" si="93"/>
        <v>1</v>
      </c>
      <c r="BJ106" s="59">
        <f t="shared" si="93"/>
        <v>1</v>
      </c>
      <c r="BK106" s="59">
        <f t="shared" si="93"/>
        <v>1</v>
      </c>
      <c r="BL106" s="59">
        <f t="shared" si="93"/>
        <v>1</v>
      </c>
      <c r="BM106" s="59">
        <f t="shared" si="93"/>
        <v>1</v>
      </c>
      <c r="BN106" s="59">
        <f t="shared" si="93"/>
        <v>1</v>
      </c>
      <c r="BO106" s="59">
        <f t="shared" si="93"/>
        <v>1</v>
      </c>
      <c r="BP106" s="59">
        <f t="shared" si="93"/>
        <v>1</v>
      </c>
      <c r="BQ106" s="59">
        <f t="shared" si="93"/>
        <v>1</v>
      </c>
      <c r="BR106" s="59">
        <f t="shared" si="93"/>
        <v>1</v>
      </c>
      <c r="BS106" s="59">
        <f t="shared" si="88"/>
        <v>1</v>
      </c>
      <c r="BT106" s="59">
        <f t="shared" si="88"/>
        <v>1</v>
      </c>
      <c r="BV106" s="67" t="e">
        <f>HLOOKUP(AE106,$BB$10:BU106,COUNTIF($AE$7:AE106,"&lt;&gt;"&amp;""),FALSE)</f>
        <v>#N/A</v>
      </c>
      <c r="BW106" s="59">
        <f t="shared" si="89"/>
        <v>1</v>
      </c>
      <c r="BX106" s="67" t="str">
        <f t="shared" si="91"/>
        <v/>
      </c>
      <c r="BY106" s="136" t="str">
        <f ca="1">IF(OR(AE106=$BC$10,AE106=$BE$10,AE106=$BL$10,AE106=$BM$10,AE106=$BN$10),VLOOKUP(BX106,INDIRECT(CONCATENATE(CS106,"!",HLOOKUP(AE106,$CV$10:CZ106,DG106,FALSE))),1,TRUE),"")</f>
        <v/>
      </c>
      <c r="BZ106" s="102" t="e">
        <f t="shared" ca="1" si="101"/>
        <v>#N/A</v>
      </c>
      <c r="CA106" s="102" t="e">
        <f t="shared" ca="1" si="102"/>
        <v>#N/A</v>
      </c>
      <c r="CB106" s="102" t="e">
        <f t="shared" ca="1" si="103"/>
        <v>#N/A</v>
      </c>
      <c r="CC106" s="102" t="e">
        <f t="shared" ca="1" si="104"/>
        <v>#N/A</v>
      </c>
      <c r="CD106" s="102" t="e">
        <f t="shared" ca="1" si="105"/>
        <v>#VALUE!</v>
      </c>
      <c r="CE106" s="68">
        <f>Worksheet!L101</f>
        <v>0</v>
      </c>
      <c r="CF106" s="68">
        <f>Worksheet!M101</f>
        <v>0</v>
      </c>
      <c r="CG106" s="68">
        <f>Worksheet!N101</f>
        <v>0</v>
      </c>
      <c r="CH106" s="68">
        <f>Worksheet!O101</f>
        <v>0</v>
      </c>
      <c r="CI106" s="68">
        <f>Worksheet!P101</f>
        <v>0</v>
      </c>
      <c r="CJ106" s="154" t="e">
        <f t="shared" ca="1" si="106"/>
        <v>#VALUE!</v>
      </c>
      <c r="CK106" s="154" t="e">
        <f t="shared" ca="1" si="107"/>
        <v>#VALUE!</v>
      </c>
      <c r="CL106" s="154" t="e">
        <f t="shared" ca="1" si="108"/>
        <v>#VALUE!</v>
      </c>
      <c r="CM106" s="154" t="e">
        <f t="shared" ca="1" si="109"/>
        <v>#VALUE!</v>
      </c>
      <c r="CN106" s="154" t="e">
        <f t="shared" ca="1" si="110"/>
        <v>#VALUE!</v>
      </c>
      <c r="CO106" s="131" t="e">
        <f t="shared" ca="1" si="111"/>
        <v>#N/A</v>
      </c>
      <c r="CP106" s="103">
        <f>Worksheet!R101</f>
        <v>0</v>
      </c>
      <c r="CQ106" s="58" t="str">
        <f t="shared" si="112"/>
        <v>1</v>
      </c>
      <c r="CR106" s="133" t="e">
        <f t="shared" si="113"/>
        <v>#N/A</v>
      </c>
      <c r="CS106" s="58" t="str">
        <f t="shared" si="90"/>
        <v>Standard1</v>
      </c>
      <c r="CU106" s="112" t="str">
        <f t="shared" ca="1" si="114"/>
        <v>$B$4:$P$1376</v>
      </c>
      <c r="CV106" s="102" t="str">
        <f>VLOOKUP($CS106,$CU$3:CV$8,2,FALSE)</f>
        <v>$I$230:$I$439</v>
      </c>
      <c r="CW106" s="102" t="str">
        <f>VLOOKUP($CS106,$CU$3:CW$8,3,FALSE)</f>
        <v>$I$471:$I$735</v>
      </c>
      <c r="CX106" s="102" t="str">
        <f>VLOOKUP($CS106,$CU$3:CX$8,4,FALSE)</f>
        <v>$I$736:$I$826</v>
      </c>
      <c r="CY106" s="102" t="str">
        <f>VLOOKUP($CS106,$CU$3:CY$8,5,FALSE)</f>
        <v>$I$827:$I$891</v>
      </c>
      <c r="CZ106" s="102" t="str">
        <f>VLOOKUP($CS106,$CU$3:CZ$8,6,FALSE)</f>
        <v>$I$892:$I$960</v>
      </c>
      <c r="DA106" s="102" t="str">
        <f>VLOOKUP($CS106,$CU$3:DA$8,7,FALSE)</f>
        <v>$I$1055:$I$1066</v>
      </c>
      <c r="DB106" s="102" t="str">
        <f>VLOOKUP($CS106,$CU$3:DB$8,8,FALSE)</f>
        <v>$I$1043:$I$1054</v>
      </c>
      <c r="DC106" s="102" t="str">
        <f>VLOOKUP($CS106,$CU$3:DC$8,8,FALSE)</f>
        <v>$I$1043:$I$1054</v>
      </c>
      <c r="DD106" s="102" t="str">
        <f>VLOOKUP($CS106,$CU$3:DD$8,8,FALSE)</f>
        <v>$I$1043:$I$1054</v>
      </c>
      <c r="DE106" s="102" t="str">
        <f>VLOOKUP($CS106,$CU$3:DE$8,8,FALSE)</f>
        <v>$I$1043:$I$1054</v>
      </c>
      <c r="DF106" s="102" t="str">
        <f>VLOOKUP($CS106,$CU$3:DF$8,8,FALSE)</f>
        <v>$I$1043:$I$1054</v>
      </c>
      <c r="DG106" s="58">
        <f>COUNTIF($CV$10:CV106,"&lt;&gt;"&amp;"")</f>
        <v>97</v>
      </c>
      <c r="DI106" s="58" t="str">
        <f t="shared" si="115"/>
        <v/>
      </c>
      <c r="DJ106" s="58" t="e">
        <f t="shared" ca="1" si="55"/>
        <v>#N/A</v>
      </c>
    </row>
    <row r="107" spans="13:114" x14ac:dyDescent="0.25">
      <c r="M107" s="58">
        <f>Worksheet!W102</f>
        <v>0</v>
      </c>
      <c r="N107" s="58">
        <f t="shared" ca="1" si="83"/>
        <v>0</v>
      </c>
      <c r="O107" s="213" t="str">
        <f t="shared" ca="1" si="84"/>
        <v>*</v>
      </c>
      <c r="Q107" s="59" t="e">
        <f t="shared" ca="1" si="94"/>
        <v>#N/A</v>
      </c>
      <c r="R107" s="58" t="str">
        <f>IF(Worksheet!J102=$S$2,$S$2,IF(Worksheet!J102=$S$3,$S$3,$S$1))</f>
        <v>5502A</v>
      </c>
      <c r="S107" s="60" t="str">
        <f t="shared" ca="1" si="82"/>
        <v>*</v>
      </c>
      <c r="T107" s="55" t="e">
        <f t="shared" si="95"/>
        <v>#N/A</v>
      </c>
      <c r="U107" s="62">
        <f>IF(Worksheet!T102="%",ABS(Worksheet!AA102),ABS(Worksheet!V102))</f>
        <v>0</v>
      </c>
      <c r="V107" s="155">
        <f>IF(Worksheet!T102="%",Worksheet!AB102,Worksheet!T102)</f>
        <v>0</v>
      </c>
      <c r="W107" s="61" t="str">
        <f>IF(Worksheet!T102="%","",IF(Worksheet!AA102&lt;&gt;"",Worksheet!AA102,""))</f>
        <v/>
      </c>
      <c r="X107" s="61" t="str">
        <f>IF(Worksheet!T102="%","",IF(Worksheet!AB102&lt;&gt;"",Worksheet!AB102,""))</f>
        <v/>
      </c>
      <c r="Y107" s="63" t="str">
        <f t="shared" si="96"/>
        <v/>
      </c>
      <c r="Z107" s="63" t="str">
        <f t="shared" si="52"/>
        <v>0</v>
      </c>
      <c r="AA107" s="63" t="str">
        <f t="shared" si="97"/>
        <v>DC</v>
      </c>
      <c r="AB107" s="63" t="str">
        <f t="shared" si="53"/>
        <v>DC0</v>
      </c>
      <c r="AC107" s="63" t="str">
        <f>IF(Worksheet!I102&lt;&gt;"",Worksheet!I102,"")</f>
        <v/>
      </c>
      <c r="AD107" s="63" t="str">
        <f t="shared" si="98"/>
        <v/>
      </c>
      <c r="AE107" s="134" t="str">
        <f t="shared" si="99"/>
        <v>DC0</v>
      </c>
      <c r="AF107" s="135" t="e">
        <f>HLOOKUP(AE107,$AH$10:BA107,COUNTIF($AE$7:AE107,"&lt;&gt;"&amp;""),FALSE)</f>
        <v>#N/A</v>
      </c>
      <c r="AG107" s="71" t="e">
        <f t="shared" si="100"/>
        <v>#N/A</v>
      </c>
      <c r="AH107" s="102" t="e">
        <f ca="1">VLOOKUP($AG107,INDIRECT(CONCATENATE($CS107,"!",VLOOKUP($CS107,$AG$3:AH$8,AH$2,FALSE))),1,TRUE)</f>
        <v>#N/A</v>
      </c>
      <c r="AI107" s="102" t="e">
        <f ca="1">VLOOKUP($AG107,INDIRECT(CONCATENATE($CS107,"!",VLOOKUP($CS107,$AG$3:AI$8,AI$2,FALSE))),1,TRUE)</f>
        <v>#N/A</v>
      </c>
      <c r="AJ107" s="102" t="e">
        <f ca="1">VLOOKUP($AG107,INDIRECT(CONCATENATE($CS107,"!",VLOOKUP($CS107,$AG$3:AJ$8,AJ$2,FALSE))),1,TRUE)</f>
        <v>#N/A</v>
      </c>
      <c r="AK107" s="102" t="e">
        <f ca="1">VLOOKUP($AG107,INDIRECT(CONCATENATE($CS107,"!",VLOOKUP($CS107,$AG$3:AK$8,AK$2,FALSE))),1,TRUE)</f>
        <v>#N/A</v>
      </c>
      <c r="AL107" s="102" t="e">
        <f ca="1">VLOOKUP($AG107,INDIRECT(CONCATENATE($CS107,"!",VLOOKUP($CS107,$AG$3:AL$8,AL$2,FALSE))),1,TRUE)</f>
        <v>#N/A</v>
      </c>
      <c r="AM107" s="102" t="e">
        <f ca="1">VLOOKUP($AG107,INDIRECT(CONCATENATE($CS107,"!",VLOOKUP($CS107,$AG$3:AM$8,AM$2,FALSE))),1,TRUE)</f>
        <v>#N/A</v>
      </c>
      <c r="AN107" s="102" t="e">
        <f ca="1">VLOOKUP($AG107,INDIRECT(CONCATENATE($CS107,"!",VLOOKUP($CS107,$AG$3:AN$8,AN$2,FALSE))),1,TRUE)</f>
        <v>#N/A</v>
      </c>
      <c r="AO107" s="102" t="e">
        <f ca="1">VLOOKUP($AG107,INDIRECT(CONCATENATE($CS107,"!",VLOOKUP($CS107,$AG$3:AO$8,AO$2,FALSE))),1,TRUE)</f>
        <v>#N/A</v>
      </c>
      <c r="AP107" s="102" t="e">
        <f ca="1">VLOOKUP($AG107,INDIRECT(CONCATENATE($CS107,"!",VLOOKUP($CS107,$AG$3:AP$8,AP$2,FALSE))),1,TRUE)</f>
        <v>#N/A</v>
      </c>
      <c r="AQ107" s="102" t="e">
        <f ca="1">VLOOKUP($AG107,INDIRECT(CONCATENATE($CS107,"!",VLOOKUP($CS107,$AG$3:AQ$8,AQ$2,FALSE))),1,TRUE)</f>
        <v>#N/A</v>
      </c>
      <c r="AR107" s="102" t="e">
        <f ca="1">VLOOKUP($AG107,INDIRECT(CONCATENATE($CS107,"!",VLOOKUP($CS107,$AG$3:AR$8,AR$2,FALSE))),1,TRUE)</f>
        <v>#N/A</v>
      </c>
      <c r="AS107" s="102" t="e">
        <f ca="1">VLOOKUP($AG107,INDIRECT(CONCATENATE($CS107,"!",VLOOKUP($CS107,$AG$3:AS$8,AS$2,FALSE))),1,TRUE)</f>
        <v>#N/A</v>
      </c>
      <c r="AT107" s="102" t="e">
        <f ca="1">VLOOKUP($AG107,INDIRECT(CONCATENATE($CS107,"!",VLOOKUP($CS107,$AG$3:AT$8,AT$2,FALSE))),1,TRUE)</f>
        <v>#N/A</v>
      </c>
      <c r="AU107" s="102" t="e">
        <f ca="1">VLOOKUP($AG107,INDIRECT(CONCATENATE($CS107,"!",VLOOKUP($CS107,$AG$3:AU$8,AU$2,FALSE))),1,TRUE)</f>
        <v>#N/A</v>
      </c>
      <c r="AV107" s="102" t="e">
        <f ca="1">VLOOKUP($AG107,INDIRECT(CONCATENATE($CS107,"!",VLOOKUP($CS107,$AG$3:AV$8,AV$2,FALSE))),1,TRUE)</f>
        <v>#N/A</v>
      </c>
      <c r="AW107" s="102" t="e">
        <f ca="1">VLOOKUP($AG107,INDIRECT(CONCATENATE($CS107,"!",VLOOKUP($CS107,$AG$3:AW$8,AW$2,FALSE))),1,TRUE)</f>
        <v>#N/A</v>
      </c>
      <c r="AX107" s="102" t="e">
        <f ca="1">VLOOKUP($AG107,INDIRECT(CONCATENATE($CS107,"!",VLOOKUP($CS107,$AG$3:AX$8,AX$2,FALSE))),1,TRUE)</f>
        <v>#N/A</v>
      </c>
      <c r="AY107" s="102" t="e">
        <f ca="1">VLOOKUP($AG107,INDIRECT(CONCATENATE($CS107,"!",VLOOKUP($CS107,$AG$3:AY$8,AY$2,FALSE))),1,TRUE)</f>
        <v>#N/A</v>
      </c>
      <c r="AZ107" s="102" t="e">
        <f ca="1">VLOOKUP($AG107,INDIRECT(CONCATENATE($CS107,"!",VLOOKUP($CS107,$AG$3:AZ$8,AZ$2,FALSE))),1,TRUE)</f>
        <v>#N/A</v>
      </c>
      <c r="BA107" s="102"/>
      <c r="BB107" s="66">
        <f t="shared" si="116"/>
        <v>1</v>
      </c>
      <c r="BC107" s="59">
        <f t="shared" si="116"/>
        <v>1</v>
      </c>
      <c r="BD107" s="59">
        <f t="shared" si="117"/>
        <v>1</v>
      </c>
      <c r="BE107" s="59">
        <f t="shared" si="117"/>
        <v>1</v>
      </c>
      <c r="BF107" s="59">
        <f t="shared" si="85"/>
        <v>1</v>
      </c>
      <c r="BG107" s="59">
        <f t="shared" si="86"/>
        <v>1</v>
      </c>
      <c r="BH107" s="59">
        <f t="shared" si="87"/>
        <v>1</v>
      </c>
      <c r="BI107" s="59">
        <f t="shared" si="93"/>
        <v>1</v>
      </c>
      <c r="BJ107" s="59">
        <f t="shared" si="93"/>
        <v>1</v>
      </c>
      <c r="BK107" s="59">
        <f t="shared" si="93"/>
        <v>1</v>
      </c>
      <c r="BL107" s="59">
        <f t="shared" si="93"/>
        <v>1</v>
      </c>
      <c r="BM107" s="59">
        <f t="shared" si="93"/>
        <v>1</v>
      </c>
      <c r="BN107" s="59">
        <f t="shared" si="93"/>
        <v>1</v>
      </c>
      <c r="BO107" s="59">
        <f t="shared" si="93"/>
        <v>1</v>
      </c>
      <c r="BP107" s="59">
        <f t="shared" si="93"/>
        <v>1</v>
      </c>
      <c r="BQ107" s="59">
        <f t="shared" si="93"/>
        <v>1</v>
      </c>
      <c r="BR107" s="59">
        <f t="shared" si="93"/>
        <v>1</v>
      </c>
      <c r="BS107" s="59">
        <f t="shared" si="88"/>
        <v>1</v>
      </c>
      <c r="BT107" s="59">
        <f t="shared" si="88"/>
        <v>1</v>
      </c>
      <c r="BV107" s="67" t="e">
        <f>HLOOKUP(AE107,$BB$10:BU107,COUNTIF($AE$7:AE107,"&lt;&gt;"&amp;""),FALSE)</f>
        <v>#N/A</v>
      </c>
      <c r="BW107" s="59">
        <f t="shared" si="89"/>
        <v>1</v>
      </c>
      <c r="BX107" s="67" t="str">
        <f t="shared" si="91"/>
        <v/>
      </c>
      <c r="BY107" s="136" t="str">
        <f ca="1">IF(OR(AE107=$BC$10,AE107=$BE$10,AE107=$BL$10,AE107=$BM$10,AE107=$BN$10),VLOOKUP(BX107,INDIRECT(CONCATENATE(CS107,"!",HLOOKUP(AE107,$CV$10:CZ107,DG107,FALSE))),1,TRUE),"")</f>
        <v/>
      </c>
      <c r="BZ107" s="102" t="e">
        <f t="shared" ca="1" si="101"/>
        <v>#N/A</v>
      </c>
      <c r="CA107" s="102" t="e">
        <f t="shared" ca="1" si="102"/>
        <v>#N/A</v>
      </c>
      <c r="CB107" s="102" t="e">
        <f t="shared" ca="1" si="103"/>
        <v>#N/A</v>
      </c>
      <c r="CC107" s="102" t="e">
        <f t="shared" ca="1" si="104"/>
        <v>#N/A</v>
      </c>
      <c r="CD107" s="102" t="e">
        <f t="shared" ca="1" si="105"/>
        <v>#VALUE!</v>
      </c>
      <c r="CE107" s="68">
        <f>Worksheet!L102</f>
        <v>0</v>
      </c>
      <c r="CF107" s="68">
        <f>Worksheet!M102</f>
        <v>0</v>
      </c>
      <c r="CG107" s="68">
        <f>Worksheet!N102</f>
        <v>0</v>
      </c>
      <c r="CH107" s="68">
        <f>Worksheet!O102</f>
        <v>0</v>
      </c>
      <c r="CI107" s="68">
        <f>Worksheet!P102</f>
        <v>0</v>
      </c>
      <c r="CJ107" s="154" t="e">
        <f t="shared" ca="1" si="106"/>
        <v>#VALUE!</v>
      </c>
      <c r="CK107" s="154" t="e">
        <f t="shared" ca="1" si="107"/>
        <v>#VALUE!</v>
      </c>
      <c r="CL107" s="154" t="e">
        <f t="shared" ca="1" si="108"/>
        <v>#VALUE!</v>
      </c>
      <c r="CM107" s="154" t="e">
        <f t="shared" ca="1" si="109"/>
        <v>#VALUE!</v>
      </c>
      <c r="CN107" s="154" t="e">
        <f t="shared" ca="1" si="110"/>
        <v>#VALUE!</v>
      </c>
      <c r="CO107" s="131" t="e">
        <f t="shared" ca="1" si="111"/>
        <v>#N/A</v>
      </c>
      <c r="CP107" s="103">
        <f>Worksheet!R102</f>
        <v>0</v>
      </c>
      <c r="CQ107" s="58" t="str">
        <f t="shared" si="112"/>
        <v>1</v>
      </c>
      <c r="CR107" s="133" t="e">
        <f t="shared" si="113"/>
        <v>#N/A</v>
      </c>
      <c r="CS107" s="58" t="str">
        <f t="shared" si="90"/>
        <v>Standard1</v>
      </c>
      <c r="CU107" s="112" t="str">
        <f t="shared" ca="1" si="114"/>
        <v>$B$4:$P$1376</v>
      </c>
      <c r="CV107" s="102" t="str">
        <f>VLOOKUP($CS107,$CU$3:CV$8,2,FALSE)</f>
        <v>$I$230:$I$439</v>
      </c>
      <c r="CW107" s="102" t="str">
        <f>VLOOKUP($CS107,$CU$3:CW$8,3,FALSE)</f>
        <v>$I$471:$I$735</v>
      </c>
      <c r="CX107" s="102" t="str">
        <f>VLOOKUP($CS107,$CU$3:CX$8,4,FALSE)</f>
        <v>$I$736:$I$826</v>
      </c>
      <c r="CY107" s="102" t="str">
        <f>VLOOKUP($CS107,$CU$3:CY$8,5,FALSE)</f>
        <v>$I$827:$I$891</v>
      </c>
      <c r="CZ107" s="102" t="str">
        <f>VLOOKUP($CS107,$CU$3:CZ$8,6,FALSE)</f>
        <v>$I$892:$I$960</v>
      </c>
      <c r="DA107" s="102" t="str">
        <f>VLOOKUP($CS107,$CU$3:DA$8,7,FALSE)</f>
        <v>$I$1055:$I$1066</v>
      </c>
      <c r="DB107" s="102" t="str">
        <f>VLOOKUP($CS107,$CU$3:DB$8,8,FALSE)</f>
        <v>$I$1043:$I$1054</v>
      </c>
      <c r="DC107" s="102" t="str">
        <f>VLOOKUP($CS107,$CU$3:DC$8,8,FALSE)</f>
        <v>$I$1043:$I$1054</v>
      </c>
      <c r="DD107" s="102" t="str">
        <f>VLOOKUP($CS107,$CU$3:DD$8,8,FALSE)</f>
        <v>$I$1043:$I$1054</v>
      </c>
      <c r="DE107" s="102" t="str">
        <f>VLOOKUP($CS107,$CU$3:DE$8,8,FALSE)</f>
        <v>$I$1043:$I$1054</v>
      </c>
      <c r="DF107" s="102" t="str">
        <f>VLOOKUP($CS107,$CU$3:DF$8,8,FALSE)</f>
        <v>$I$1043:$I$1054</v>
      </c>
      <c r="DG107" s="58">
        <f>COUNTIF($CV$10:CV107,"&lt;&gt;"&amp;"")</f>
        <v>98</v>
      </c>
      <c r="DI107" s="58" t="str">
        <f t="shared" si="115"/>
        <v/>
      </c>
      <c r="DJ107" s="58" t="e">
        <f t="shared" ca="1" si="55"/>
        <v>#N/A</v>
      </c>
    </row>
    <row r="108" spans="13:114" x14ac:dyDescent="0.25">
      <c r="M108" s="58">
        <f>Worksheet!W103</f>
        <v>0</v>
      </c>
      <c r="N108" s="58">
        <f t="shared" ca="1" si="83"/>
        <v>0</v>
      </c>
      <c r="O108" s="213" t="str">
        <f t="shared" ca="1" si="84"/>
        <v>*</v>
      </c>
      <c r="Q108" s="59" t="e">
        <f t="shared" ca="1" si="94"/>
        <v>#N/A</v>
      </c>
      <c r="R108" s="58" t="str">
        <f>IF(Worksheet!J103=$S$2,$S$2,IF(Worksheet!J103=$S$3,$S$3,$S$1))</f>
        <v>5502A</v>
      </c>
      <c r="S108" s="60" t="str">
        <f t="shared" ca="1" si="82"/>
        <v>*</v>
      </c>
      <c r="T108" s="55" t="e">
        <f t="shared" si="95"/>
        <v>#N/A</v>
      </c>
      <c r="U108" s="62">
        <f>IF(Worksheet!T103="%",ABS(Worksheet!AA103),ABS(Worksheet!V103))</f>
        <v>0</v>
      </c>
      <c r="V108" s="155">
        <f>IF(Worksheet!T103="%",Worksheet!AB103,Worksheet!T103)</f>
        <v>0</v>
      </c>
      <c r="W108" s="61" t="str">
        <f>IF(Worksheet!T103="%","",IF(Worksheet!AA103&lt;&gt;"",Worksheet!AA103,""))</f>
        <v/>
      </c>
      <c r="X108" s="61" t="str">
        <f>IF(Worksheet!T103="%","",IF(Worksheet!AB103&lt;&gt;"",Worksheet!AB103,""))</f>
        <v/>
      </c>
      <c r="Y108" s="63" t="str">
        <f t="shared" si="96"/>
        <v/>
      </c>
      <c r="Z108" s="63" t="str">
        <f t="shared" si="52"/>
        <v>0</v>
      </c>
      <c r="AA108" s="63" t="str">
        <f t="shared" si="97"/>
        <v>DC</v>
      </c>
      <c r="AB108" s="63" t="str">
        <f t="shared" si="53"/>
        <v>DC0</v>
      </c>
      <c r="AC108" s="63" t="str">
        <f>IF(Worksheet!I103&lt;&gt;"",Worksheet!I103,"")</f>
        <v/>
      </c>
      <c r="AD108" s="63" t="str">
        <f t="shared" si="98"/>
        <v/>
      </c>
      <c r="AE108" s="134" t="str">
        <f t="shared" si="99"/>
        <v>DC0</v>
      </c>
      <c r="AF108" s="135" t="e">
        <f>HLOOKUP(AE108,$AH$10:BA108,COUNTIF($AE$7:AE108,"&lt;&gt;"&amp;""),FALSE)</f>
        <v>#N/A</v>
      </c>
      <c r="AG108" s="71" t="e">
        <f t="shared" si="100"/>
        <v>#N/A</v>
      </c>
      <c r="AH108" s="102" t="e">
        <f ca="1">VLOOKUP($AG108,INDIRECT(CONCATENATE($CS108,"!",VLOOKUP($CS108,$AG$3:AH$8,AH$2,FALSE))),1,TRUE)</f>
        <v>#N/A</v>
      </c>
      <c r="AI108" s="102" t="e">
        <f ca="1">VLOOKUP($AG108,INDIRECT(CONCATENATE($CS108,"!",VLOOKUP($CS108,$AG$3:AI$8,AI$2,FALSE))),1,TRUE)</f>
        <v>#N/A</v>
      </c>
      <c r="AJ108" s="102" t="e">
        <f ca="1">VLOOKUP($AG108,INDIRECT(CONCATENATE($CS108,"!",VLOOKUP($CS108,$AG$3:AJ$8,AJ$2,FALSE))),1,TRUE)</f>
        <v>#N/A</v>
      </c>
      <c r="AK108" s="102" t="e">
        <f ca="1">VLOOKUP($AG108,INDIRECT(CONCATENATE($CS108,"!",VLOOKUP($CS108,$AG$3:AK$8,AK$2,FALSE))),1,TRUE)</f>
        <v>#N/A</v>
      </c>
      <c r="AL108" s="102" t="e">
        <f ca="1">VLOOKUP($AG108,INDIRECT(CONCATENATE($CS108,"!",VLOOKUP($CS108,$AG$3:AL$8,AL$2,FALSE))),1,TRUE)</f>
        <v>#N/A</v>
      </c>
      <c r="AM108" s="102" t="e">
        <f ca="1">VLOOKUP($AG108,INDIRECT(CONCATENATE($CS108,"!",VLOOKUP($CS108,$AG$3:AM$8,AM$2,FALSE))),1,TRUE)</f>
        <v>#N/A</v>
      </c>
      <c r="AN108" s="102" t="e">
        <f ca="1">VLOOKUP($AG108,INDIRECT(CONCATENATE($CS108,"!",VLOOKUP($CS108,$AG$3:AN$8,AN$2,FALSE))),1,TRUE)</f>
        <v>#N/A</v>
      </c>
      <c r="AO108" s="102" t="e">
        <f ca="1">VLOOKUP($AG108,INDIRECT(CONCATENATE($CS108,"!",VLOOKUP($CS108,$AG$3:AO$8,AO$2,FALSE))),1,TRUE)</f>
        <v>#N/A</v>
      </c>
      <c r="AP108" s="102" t="e">
        <f ca="1">VLOOKUP($AG108,INDIRECT(CONCATENATE($CS108,"!",VLOOKUP($CS108,$AG$3:AP$8,AP$2,FALSE))),1,TRUE)</f>
        <v>#N/A</v>
      </c>
      <c r="AQ108" s="102" t="e">
        <f ca="1">VLOOKUP($AG108,INDIRECT(CONCATENATE($CS108,"!",VLOOKUP($CS108,$AG$3:AQ$8,AQ$2,FALSE))),1,TRUE)</f>
        <v>#N/A</v>
      </c>
      <c r="AR108" s="102" t="e">
        <f ca="1">VLOOKUP($AG108,INDIRECT(CONCATENATE($CS108,"!",VLOOKUP($CS108,$AG$3:AR$8,AR$2,FALSE))),1,TRUE)</f>
        <v>#N/A</v>
      </c>
      <c r="AS108" s="102" t="e">
        <f ca="1">VLOOKUP($AG108,INDIRECT(CONCATENATE($CS108,"!",VLOOKUP($CS108,$AG$3:AS$8,AS$2,FALSE))),1,TRUE)</f>
        <v>#N/A</v>
      </c>
      <c r="AT108" s="102" t="e">
        <f ca="1">VLOOKUP($AG108,INDIRECT(CONCATENATE($CS108,"!",VLOOKUP($CS108,$AG$3:AT$8,AT$2,FALSE))),1,TRUE)</f>
        <v>#N/A</v>
      </c>
      <c r="AU108" s="102" t="e">
        <f ca="1">VLOOKUP($AG108,INDIRECT(CONCATENATE($CS108,"!",VLOOKUP($CS108,$AG$3:AU$8,AU$2,FALSE))),1,TRUE)</f>
        <v>#N/A</v>
      </c>
      <c r="AV108" s="102" t="e">
        <f ca="1">VLOOKUP($AG108,INDIRECT(CONCATENATE($CS108,"!",VLOOKUP($CS108,$AG$3:AV$8,AV$2,FALSE))),1,TRUE)</f>
        <v>#N/A</v>
      </c>
      <c r="AW108" s="102" t="e">
        <f ca="1">VLOOKUP($AG108,INDIRECT(CONCATENATE($CS108,"!",VLOOKUP($CS108,$AG$3:AW$8,AW$2,FALSE))),1,TRUE)</f>
        <v>#N/A</v>
      </c>
      <c r="AX108" s="102" t="e">
        <f ca="1">VLOOKUP($AG108,INDIRECT(CONCATENATE($CS108,"!",VLOOKUP($CS108,$AG$3:AX$8,AX$2,FALSE))),1,TRUE)</f>
        <v>#N/A</v>
      </c>
      <c r="AY108" s="102" t="e">
        <f ca="1">VLOOKUP($AG108,INDIRECT(CONCATENATE($CS108,"!",VLOOKUP($CS108,$AG$3:AY$8,AY$2,FALSE))),1,TRUE)</f>
        <v>#N/A</v>
      </c>
      <c r="AZ108" s="102" t="e">
        <f ca="1">VLOOKUP($AG108,INDIRECT(CONCATENATE($CS108,"!",VLOOKUP($CS108,$AG$3:AZ$8,AZ$2,FALSE))),1,TRUE)</f>
        <v>#N/A</v>
      </c>
      <c r="BA108" s="102"/>
      <c r="BB108" s="66">
        <f t="shared" si="116"/>
        <v>1</v>
      </c>
      <c r="BC108" s="59">
        <f t="shared" si="116"/>
        <v>1</v>
      </c>
      <c r="BD108" s="59">
        <f t="shared" si="117"/>
        <v>1</v>
      </c>
      <c r="BE108" s="59">
        <f t="shared" si="117"/>
        <v>1</v>
      </c>
      <c r="BF108" s="59">
        <f t="shared" si="85"/>
        <v>1</v>
      </c>
      <c r="BG108" s="59">
        <f t="shared" si="86"/>
        <v>1</v>
      </c>
      <c r="BH108" s="59">
        <f t="shared" si="87"/>
        <v>1</v>
      </c>
      <c r="BI108" s="59">
        <f t="shared" si="93"/>
        <v>1</v>
      </c>
      <c r="BJ108" s="59">
        <f t="shared" si="93"/>
        <v>1</v>
      </c>
      <c r="BK108" s="59">
        <f t="shared" si="93"/>
        <v>1</v>
      </c>
      <c r="BL108" s="59">
        <f t="shared" si="93"/>
        <v>1</v>
      </c>
      <c r="BM108" s="59">
        <f t="shared" si="93"/>
        <v>1</v>
      </c>
      <c r="BN108" s="59">
        <f t="shared" si="93"/>
        <v>1</v>
      </c>
      <c r="BO108" s="59">
        <f t="shared" si="93"/>
        <v>1</v>
      </c>
      <c r="BP108" s="59">
        <f t="shared" si="93"/>
        <v>1</v>
      </c>
      <c r="BQ108" s="59">
        <f t="shared" si="93"/>
        <v>1</v>
      </c>
      <c r="BR108" s="59">
        <f t="shared" si="93"/>
        <v>1</v>
      </c>
      <c r="BS108" s="59">
        <f t="shared" si="88"/>
        <v>1</v>
      </c>
      <c r="BT108" s="59">
        <f t="shared" si="88"/>
        <v>1</v>
      </c>
      <c r="BV108" s="67" t="e">
        <f>HLOOKUP(AE108,$BB$10:BU108,COUNTIF($AE$7:AE108,"&lt;&gt;"&amp;""),FALSE)</f>
        <v>#N/A</v>
      </c>
      <c r="BW108" s="59">
        <f t="shared" si="89"/>
        <v>1</v>
      </c>
      <c r="BX108" s="67" t="str">
        <f t="shared" si="91"/>
        <v/>
      </c>
      <c r="BY108" s="136" t="str">
        <f ca="1">IF(OR(AE108=$BC$10,AE108=$BE$10,AE108=$BL$10,AE108=$BM$10,AE108=$BN$10),VLOOKUP(BX108,INDIRECT(CONCATENATE(CS108,"!",HLOOKUP(AE108,$CV$10:CZ108,DG108,FALSE))),1,TRUE),"")</f>
        <v/>
      </c>
      <c r="BZ108" s="102" t="e">
        <f t="shared" ca="1" si="101"/>
        <v>#N/A</v>
      </c>
      <c r="CA108" s="102" t="e">
        <f t="shared" ca="1" si="102"/>
        <v>#N/A</v>
      </c>
      <c r="CB108" s="102" t="e">
        <f t="shared" ca="1" si="103"/>
        <v>#N/A</v>
      </c>
      <c r="CC108" s="102" t="e">
        <f t="shared" ca="1" si="104"/>
        <v>#N/A</v>
      </c>
      <c r="CD108" s="102" t="e">
        <f t="shared" ca="1" si="105"/>
        <v>#VALUE!</v>
      </c>
      <c r="CE108" s="68">
        <f>Worksheet!L103</f>
        <v>0</v>
      </c>
      <c r="CF108" s="68">
        <f>Worksheet!M103</f>
        <v>0</v>
      </c>
      <c r="CG108" s="68">
        <f>Worksheet!N103</f>
        <v>0</v>
      </c>
      <c r="CH108" s="68">
        <f>Worksheet!O103</f>
        <v>0</v>
      </c>
      <c r="CI108" s="68">
        <f>Worksheet!P103</f>
        <v>0</v>
      </c>
      <c r="CJ108" s="154" t="e">
        <f t="shared" ca="1" si="106"/>
        <v>#VALUE!</v>
      </c>
      <c r="CK108" s="154" t="e">
        <f t="shared" ca="1" si="107"/>
        <v>#VALUE!</v>
      </c>
      <c r="CL108" s="154" t="e">
        <f t="shared" ca="1" si="108"/>
        <v>#VALUE!</v>
      </c>
      <c r="CM108" s="154" t="e">
        <f t="shared" ca="1" si="109"/>
        <v>#VALUE!</v>
      </c>
      <c r="CN108" s="154" t="e">
        <f t="shared" ca="1" si="110"/>
        <v>#VALUE!</v>
      </c>
      <c r="CO108" s="131" t="e">
        <f t="shared" ca="1" si="111"/>
        <v>#N/A</v>
      </c>
      <c r="CP108" s="103">
        <f>Worksheet!R103</f>
        <v>0</v>
      </c>
      <c r="CQ108" s="58" t="str">
        <f t="shared" si="112"/>
        <v>1</v>
      </c>
      <c r="CR108" s="133" t="e">
        <f t="shared" si="113"/>
        <v>#N/A</v>
      </c>
      <c r="CS108" s="58" t="str">
        <f t="shared" si="90"/>
        <v>Standard1</v>
      </c>
      <c r="CU108" s="112" t="str">
        <f t="shared" ca="1" si="114"/>
        <v>$B$4:$P$1376</v>
      </c>
      <c r="CV108" s="102" t="str">
        <f>VLOOKUP($CS108,$CU$3:CV$8,2,FALSE)</f>
        <v>$I$230:$I$439</v>
      </c>
      <c r="CW108" s="102" t="str">
        <f>VLOOKUP($CS108,$CU$3:CW$8,3,FALSE)</f>
        <v>$I$471:$I$735</v>
      </c>
      <c r="CX108" s="102" t="str">
        <f>VLOOKUP($CS108,$CU$3:CX$8,4,FALSE)</f>
        <v>$I$736:$I$826</v>
      </c>
      <c r="CY108" s="102" t="str">
        <f>VLOOKUP($CS108,$CU$3:CY$8,5,FALSE)</f>
        <v>$I$827:$I$891</v>
      </c>
      <c r="CZ108" s="102" t="str">
        <f>VLOOKUP($CS108,$CU$3:CZ$8,6,FALSE)</f>
        <v>$I$892:$I$960</v>
      </c>
      <c r="DA108" s="102" t="str">
        <f>VLOOKUP($CS108,$CU$3:DA$8,7,FALSE)</f>
        <v>$I$1055:$I$1066</v>
      </c>
      <c r="DB108" s="102" t="str">
        <f>VLOOKUP($CS108,$CU$3:DB$8,8,FALSE)</f>
        <v>$I$1043:$I$1054</v>
      </c>
      <c r="DC108" s="102" t="str">
        <f>VLOOKUP($CS108,$CU$3:DC$8,8,FALSE)</f>
        <v>$I$1043:$I$1054</v>
      </c>
      <c r="DD108" s="102" t="str">
        <f>VLOOKUP($CS108,$CU$3:DD$8,8,FALSE)</f>
        <v>$I$1043:$I$1054</v>
      </c>
      <c r="DE108" s="102" t="str">
        <f>VLOOKUP($CS108,$CU$3:DE$8,8,FALSE)</f>
        <v>$I$1043:$I$1054</v>
      </c>
      <c r="DF108" s="102" t="str">
        <f>VLOOKUP($CS108,$CU$3:DF$8,8,FALSE)</f>
        <v>$I$1043:$I$1054</v>
      </c>
      <c r="DG108" s="58">
        <f>COUNTIF($CV$10:CV108,"&lt;&gt;"&amp;"")</f>
        <v>99</v>
      </c>
      <c r="DI108" s="58" t="str">
        <f t="shared" si="115"/>
        <v/>
      </c>
      <c r="DJ108" s="58" t="e">
        <f t="shared" ca="1" si="55"/>
        <v>#N/A</v>
      </c>
    </row>
    <row r="109" spans="13:114" x14ac:dyDescent="0.25">
      <c r="M109" s="58">
        <f>Worksheet!W104</f>
        <v>0</v>
      </c>
      <c r="N109" s="58">
        <f t="shared" ca="1" si="83"/>
        <v>0</v>
      </c>
      <c r="O109" s="213" t="str">
        <f t="shared" ca="1" si="84"/>
        <v>*</v>
      </c>
      <c r="Q109" s="59" t="e">
        <f t="shared" ca="1" si="94"/>
        <v>#N/A</v>
      </c>
      <c r="R109" s="58" t="str">
        <f>IF(Worksheet!J104=$S$2,$S$2,IF(Worksheet!J104=$S$3,$S$3,$S$1))</f>
        <v>5502A</v>
      </c>
      <c r="S109" s="60" t="str">
        <f t="shared" ca="1" si="82"/>
        <v>*</v>
      </c>
      <c r="T109" s="55" t="e">
        <f t="shared" si="95"/>
        <v>#N/A</v>
      </c>
      <c r="U109" s="62">
        <f>IF(Worksheet!T104="%",ABS(Worksheet!AA104),ABS(Worksheet!V104))</f>
        <v>0</v>
      </c>
      <c r="V109" s="155">
        <f>IF(Worksheet!T104="%",Worksheet!AB104,Worksheet!T104)</f>
        <v>0</v>
      </c>
      <c r="W109" s="61" t="str">
        <f>IF(Worksheet!T104="%","",IF(Worksheet!AA104&lt;&gt;"",Worksheet!AA104,""))</f>
        <v/>
      </c>
      <c r="X109" s="61" t="str">
        <f>IF(Worksheet!T104="%","",IF(Worksheet!AB104&lt;&gt;"",Worksheet!AB104,""))</f>
        <v/>
      </c>
      <c r="Y109" s="63" t="str">
        <f t="shared" si="96"/>
        <v/>
      </c>
      <c r="Z109" s="63" t="str">
        <f t="shared" si="52"/>
        <v>0</v>
      </c>
      <c r="AA109" s="63" t="str">
        <f t="shared" si="97"/>
        <v>DC</v>
      </c>
      <c r="AB109" s="63" t="str">
        <f t="shared" si="53"/>
        <v>DC0</v>
      </c>
      <c r="AC109" s="63" t="str">
        <f>IF(Worksheet!I104&lt;&gt;"",Worksheet!I104,"")</f>
        <v/>
      </c>
      <c r="AD109" s="63" t="str">
        <f t="shared" si="98"/>
        <v/>
      </c>
      <c r="AE109" s="134" t="str">
        <f t="shared" si="99"/>
        <v>DC0</v>
      </c>
      <c r="AF109" s="135" t="e">
        <f>HLOOKUP(AE109,$AH$10:BA109,COUNTIF($AE$7:AE109,"&lt;&gt;"&amp;""),FALSE)</f>
        <v>#N/A</v>
      </c>
      <c r="AG109" s="71" t="e">
        <f t="shared" si="100"/>
        <v>#N/A</v>
      </c>
      <c r="AH109" s="102" t="e">
        <f ca="1">VLOOKUP($AG109,INDIRECT(CONCATENATE($CS109,"!",VLOOKUP($CS109,$AG$3:AH$8,AH$2,FALSE))),1,TRUE)</f>
        <v>#N/A</v>
      </c>
      <c r="AI109" s="102" t="e">
        <f ca="1">VLOOKUP($AG109,INDIRECT(CONCATENATE($CS109,"!",VLOOKUP($CS109,$AG$3:AI$8,AI$2,FALSE))),1,TRUE)</f>
        <v>#N/A</v>
      </c>
      <c r="AJ109" s="102" t="e">
        <f ca="1">VLOOKUP($AG109,INDIRECT(CONCATENATE($CS109,"!",VLOOKUP($CS109,$AG$3:AJ$8,AJ$2,FALSE))),1,TRUE)</f>
        <v>#N/A</v>
      </c>
      <c r="AK109" s="102" t="e">
        <f ca="1">VLOOKUP($AG109,INDIRECT(CONCATENATE($CS109,"!",VLOOKUP($CS109,$AG$3:AK$8,AK$2,FALSE))),1,TRUE)</f>
        <v>#N/A</v>
      </c>
      <c r="AL109" s="102" t="e">
        <f ca="1">VLOOKUP($AG109,INDIRECT(CONCATENATE($CS109,"!",VLOOKUP($CS109,$AG$3:AL$8,AL$2,FALSE))),1,TRUE)</f>
        <v>#N/A</v>
      </c>
      <c r="AM109" s="102" t="e">
        <f ca="1">VLOOKUP($AG109,INDIRECT(CONCATENATE($CS109,"!",VLOOKUP($CS109,$AG$3:AM$8,AM$2,FALSE))),1,TRUE)</f>
        <v>#N/A</v>
      </c>
      <c r="AN109" s="102" t="e">
        <f ca="1">VLOOKUP($AG109,INDIRECT(CONCATENATE($CS109,"!",VLOOKUP($CS109,$AG$3:AN$8,AN$2,FALSE))),1,TRUE)</f>
        <v>#N/A</v>
      </c>
      <c r="AO109" s="102" t="e">
        <f ca="1">VLOOKUP($AG109,INDIRECT(CONCATENATE($CS109,"!",VLOOKUP($CS109,$AG$3:AO$8,AO$2,FALSE))),1,TRUE)</f>
        <v>#N/A</v>
      </c>
      <c r="AP109" s="102" t="e">
        <f ca="1">VLOOKUP($AG109,INDIRECT(CONCATENATE($CS109,"!",VLOOKUP($CS109,$AG$3:AP$8,AP$2,FALSE))),1,TRUE)</f>
        <v>#N/A</v>
      </c>
      <c r="AQ109" s="102" t="e">
        <f ca="1">VLOOKUP($AG109,INDIRECT(CONCATENATE($CS109,"!",VLOOKUP($CS109,$AG$3:AQ$8,AQ$2,FALSE))),1,TRUE)</f>
        <v>#N/A</v>
      </c>
      <c r="AR109" s="102" t="e">
        <f ca="1">VLOOKUP($AG109,INDIRECT(CONCATENATE($CS109,"!",VLOOKUP($CS109,$AG$3:AR$8,AR$2,FALSE))),1,TRUE)</f>
        <v>#N/A</v>
      </c>
      <c r="AS109" s="102" t="e">
        <f ca="1">VLOOKUP($AG109,INDIRECT(CONCATENATE($CS109,"!",VLOOKUP($CS109,$AG$3:AS$8,AS$2,FALSE))),1,TRUE)</f>
        <v>#N/A</v>
      </c>
      <c r="AT109" s="102" t="e">
        <f ca="1">VLOOKUP($AG109,INDIRECT(CONCATENATE($CS109,"!",VLOOKUP($CS109,$AG$3:AT$8,AT$2,FALSE))),1,TRUE)</f>
        <v>#N/A</v>
      </c>
      <c r="AU109" s="102" t="e">
        <f ca="1">VLOOKUP($AG109,INDIRECT(CONCATENATE($CS109,"!",VLOOKUP($CS109,$AG$3:AU$8,AU$2,FALSE))),1,TRUE)</f>
        <v>#N/A</v>
      </c>
      <c r="AV109" s="102" t="e">
        <f ca="1">VLOOKUP($AG109,INDIRECT(CONCATENATE($CS109,"!",VLOOKUP($CS109,$AG$3:AV$8,AV$2,FALSE))),1,TRUE)</f>
        <v>#N/A</v>
      </c>
      <c r="AW109" s="102" t="e">
        <f ca="1">VLOOKUP($AG109,INDIRECT(CONCATENATE($CS109,"!",VLOOKUP($CS109,$AG$3:AW$8,AW$2,FALSE))),1,TRUE)</f>
        <v>#N/A</v>
      </c>
      <c r="AX109" s="102" t="e">
        <f ca="1">VLOOKUP($AG109,INDIRECT(CONCATENATE($CS109,"!",VLOOKUP($CS109,$AG$3:AX$8,AX$2,FALSE))),1,TRUE)</f>
        <v>#N/A</v>
      </c>
      <c r="AY109" s="102" t="e">
        <f ca="1">VLOOKUP($AG109,INDIRECT(CONCATENATE($CS109,"!",VLOOKUP($CS109,$AG$3:AY$8,AY$2,FALSE))),1,TRUE)</f>
        <v>#N/A</v>
      </c>
      <c r="AZ109" s="102" t="e">
        <f ca="1">VLOOKUP($AG109,INDIRECT(CONCATENATE($CS109,"!",VLOOKUP($CS109,$AG$3:AZ$8,AZ$2,FALSE))),1,TRUE)</f>
        <v>#N/A</v>
      </c>
      <c r="BA109" s="102"/>
      <c r="BB109" s="66">
        <f t="shared" si="116"/>
        <v>1</v>
      </c>
      <c r="BC109" s="59">
        <f t="shared" si="116"/>
        <v>1</v>
      </c>
      <c r="BD109" s="59">
        <f t="shared" si="117"/>
        <v>1</v>
      </c>
      <c r="BE109" s="59">
        <f t="shared" si="117"/>
        <v>1</v>
      </c>
      <c r="BF109" s="59">
        <f t="shared" si="85"/>
        <v>1</v>
      </c>
      <c r="BG109" s="59">
        <f t="shared" si="86"/>
        <v>1</v>
      </c>
      <c r="BH109" s="59">
        <f t="shared" si="87"/>
        <v>1</v>
      </c>
      <c r="BI109" s="59">
        <f t="shared" ref="BI109:BR120" si="118">IF($V109="mA",0.001,IF($V109="µA",0.000001,IF($V109="kA",1000,1)))</f>
        <v>1</v>
      </c>
      <c r="BJ109" s="59">
        <f t="shared" si="118"/>
        <v>1</v>
      </c>
      <c r="BK109" s="59">
        <f t="shared" si="118"/>
        <v>1</v>
      </c>
      <c r="BL109" s="59">
        <f t="shared" si="118"/>
        <v>1</v>
      </c>
      <c r="BM109" s="59">
        <f t="shared" si="118"/>
        <v>1</v>
      </c>
      <c r="BN109" s="59">
        <f t="shared" si="118"/>
        <v>1</v>
      </c>
      <c r="BO109" s="59">
        <f t="shared" si="118"/>
        <v>1</v>
      </c>
      <c r="BP109" s="59">
        <f t="shared" si="118"/>
        <v>1</v>
      </c>
      <c r="BQ109" s="59">
        <f t="shared" si="118"/>
        <v>1</v>
      </c>
      <c r="BR109" s="59">
        <f t="shared" si="118"/>
        <v>1</v>
      </c>
      <c r="BS109" s="59">
        <f t="shared" si="88"/>
        <v>1</v>
      </c>
      <c r="BT109" s="59">
        <f t="shared" si="88"/>
        <v>1</v>
      </c>
      <c r="BV109" s="67" t="e">
        <f>HLOOKUP(AE109,$BB$10:BU109,COUNTIF($AE$7:AE109,"&lt;&gt;"&amp;""),FALSE)</f>
        <v>#N/A</v>
      </c>
      <c r="BW109" s="59">
        <f t="shared" si="89"/>
        <v>1</v>
      </c>
      <c r="BX109" s="67" t="str">
        <f t="shared" si="91"/>
        <v/>
      </c>
      <c r="BY109" s="136" t="str">
        <f ca="1">IF(OR(AE109=$BC$10,AE109=$BE$10,AE109=$BL$10,AE109=$BM$10,AE109=$BN$10),VLOOKUP(BX109,INDIRECT(CONCATENATE(CS109,"!",HLOOKUP(AE109,$CV$10:CZ109,DG109,FALSE))),1,TRUE),"")</f>
        <v/>
      </c>
      <c r="BZ109" s="102" t="e">
        <f t="shared" ca="1" si="101"/>
        <v>#N/A</v>
      </c>
      <c r="CA109" s="102" t="e">
        <f t="shared" ca="1" si="102"/>
        <v>#N/A</v>
      </c>
      <c r="CB109" s="102" t="e">
        <f t="shared" ca="1" si="103"/>
        <v>#N/A</v>
      </c>
      <c r="CC109" s="102" t="e">
        <f t="shared" ca="1" si="104"/>
        <v>#N/A</v>
      </c>
      <c r="CD109" s="102" t="e">
        <f t="shared" ca="1" si="105"/>
        <v>#VALUE!</v>
      </c>
      <c r="CE109" s="68">
        <f>Worksheet!L104</f>
        <v>0</v>
      </c>
      <c r="CF109" s="68">
        <f>Worksheet!M104</f>
        <v>0</v>
      </c>
      <c r="CG109" s="68">
        <f>Worksheet!N104</f>
        <v>0</v>
      </c>
      <c r="CH109" s="68">
        <f>Worksheet!O104</f>
        <v>0</v>
      </c>
      <c r="CI109" s="68">
        <f>Worksheet!P104</f>
        <v>0</v>
      </c>
      <c r="CJ109" s="154" t="e">
        <f t="shared" ca="1" si="106"/>
        <v>#VALUE!</v>
      </c>
      <c r="CK109" s="154" t="e">
        <f t="shared" ca="1" si="107"/>
        <v>#VALUE!</v>
      </c>
      <c r="CL109" s="154" t="e">
        <f t="shared" ca="1" si="108"/>
        <v>#VALUE!</v>
      </c>
      <c r="CM109" s="154" t="e">
        <f t="shared" ca="1" si="109"/>
        <v>#VALUE!</v>
      </c>
      <c r="CN109" s="154" t="e">
        <f t="shared" ca="1" si="110"/>
        <v>#VALUE!</v>
      </c>
      <c r="CO109" s="131" t="e">
        <f t="shared" ca="1" si="111"/>
        <v>#N/A</v>
      </c>
      <c r="CP109" s="103">
        <f>Worksheet!R104</f>
        <v>0</v>
      </c>
      <c r="CQ109" s="58" t="str">
        <f t="shared" si="112"/>
        <v>1</v>
      </c>
      <c r="CR109" s="133" t="e">
        <f t="shared" si="113"/>
        <v>#N/A</v>
      </c>
      <c r="CS109" s="58" t="str">
        <f t="shared" si="90"/>
        <v>Standard1</v>
      </c>
      <c r="CU109" s="112" t="str">
        <f t="shared" ca="1" si="114"/>
        <v>$B$4:$P$1376</v>
      </c>
      <c r="CV109" s="102" t="str">
        <f>VLOOKUP($CS109,$CU$3:CV$8,2,FALSE)</f>
        <v>$I$230:$I$439</v>
      </c>
      <c r="CW109" s="102" t="str">
        <f>VLOOKUP($CS109,$CU$3:CW$8,3,FALSE)</f>
        <v>$I$471:$I$735</v>
      </c>
      <c r="CX109" s="102" t="str">
        <f>VLOOKUP($CS109,$CU$3:CX$8,4,FALSE)</f>
        <v>$I$736:$I$826</v>
      </c>
      <c r="CY109" s="102" t="str">
        <f>VLOOKUP($CS109,$CU$3:CY$8,5,FALSE)</f>
        <v>$I$827:$I$891</v>
      </c>
      <c r="CZ109" s="102" t="str">
        <f>VLOOKUP($CS109,$CU$3:CZ$8,6,FALSE)</f>
        <v>$I$892:$I$960</v>
      </c>
      <c r="DA109" s="102" t="str">
        <f>VLOOKUP($CS109,$CU$3:DA$8,7,FALSE)</f>
        <v>$I$1055:$I$1066</v>
      </c>
      <c r="DB109" s="102" t="str">
        <f>VLOOKUP($CS109,$CU$3:DB$8,8,FALSE)</f>
        <v>$I$1043:$I$1054</v>
      </c>
      <c r="DC109" s="102" t="str">
        <f>VLOOKUP($CS109,$CU$3:DC$8,8,FALSE)</f>
        <v>$I$1043:$I$1054</v>
      </c>
      <c r="DD109" s="102" t="str">
        <f>VLOOKUP($CS109,$CU$3:DD$8,8,FALSE)</f>
        <v>$I$1043:$I$1054</v>
      </c>
      <c r="DE109" s="102" t="str">
        <f>VLOOKUP($CS109,$CU$3:DE$8,8,FALSE)</f>
        <v>$I$1043:$I$1054</v>
      </c>
      <c r="DF109" s="102" t="str">
        <f>VLOOKUP($CS109,$CU$3:DF$8,8,FALSE)</f>
        <v>$I$1043:$I$1054</v>
      </c>
      <c r="DG109" s="58">
        <f>COUNTIF($CV$10:CV109,"&lt;&gt;"&amp;"")</f>
        <v>100</v>
      </c>
      <c r="DI109" s="58" t="str">
        <f t="shared" si="115"/>
        <v/>
      </c>
      <c r="DJ109" s="58" t="e">
        <f t="shared" ca="1" si="55"/>
        <v>#N/A</v>
      </c>
    </row>
    <row r="110" spans="13:114" x14ac:dyDescent="0.25">
      <c r="M110" s="58">
        <f>Worksheet!W105</f>
        <v>0</v>
      </c>
      <c r="N110" s="58">
        <f t="shared" ca="1" si="83"/>
        <v>0</v>
      </c>
      <c r="O110" s="213" t="str">
        <f t="shared" ca="1" si="84"/>
        <v>*</v>
      </c>
      <c r="Q110" s="59" t="e">
        <f t="shared" ca="1" si="94"/>
        <v>#N/A</v>
      </c>
      <c r="R110" s="58" t="str">
        <f>IF(Worksheet!J105=$S$2,$S$2,IF(Worksheet!J105=$S$3,$S$3,$S$1))</f>
        <v>5502A</v>
      </c>
      <c r="S110" s="60" t="str">
        <f t="shared" ca="1" si="82"/>
        <v>*</v>
      </c>
      <c r="T110" s="55" t="e">
        <f t="shared" si="95"/>
        <v>#N/A</v>
      </c>
      <c r="U110" s="62">
        <f>IF(Worksheet!T105="%",ABS(Worksheet!AA105),ABS(Worksheet!V105))</f>
        <v>0</v>
      </c>
      <c r="V110" s="155">
        <f>IF(Worksheet!T105="%",Worksheet!AB105,Worksheet!T105)</f>
        <v>0</v>
      </c>
      <c r="W110" s="61" t="str">
        <f>IF(Worksheet!T105="%","",IF(Worksheet!AA105&lt;&gt;"",Worksheet!AA105,""))</f>
        <v/>
      </c>
      <c r="X110" s="61" t="str">
        <f>IF(Worksheet!T105="%","",IF(Worksheet!AB105&lt;&gt;"",Worksheet!AB105,""))</f>
        <v/>
      </c>
      <c r="Y110" s="63" t="str">
        <f t="shared" si="96"/>
        <v/>
      </c>
      <c r="Z110" s="63" t="str">
        <f t="shared" ref="Z110:Z120" si="119">IF(RIGHT(V110,1)="Ω","O",IF(RIGHT(V110,2)="°F","FD",IF(RIGHT(V110,2)="°C","CD",RIGHT(V110,1))))</f>
        <v>0</v>
      </c>
      <c r="AA110" s="63" t="str">
        <f t="shared" si="97"/>
        <v>DC</v>
      </c>
      <c r="AB110" s="63" t="str">
        <f t="shared" ref="AB110:AB120" si="120">IF(OR(Z110="CD",Z110="FD",Z110="O",Z110="F"),CONCATENATE(Z110,X110),CONCATENATE(AA110,Z110))</f>
        <v>DC0</v>
      </c>
      <c r="AC110" s="63" t="str">
        <f>IF(Worksheet!I105&lt;&gt;"",Worksheet!I105,"")</f>
        <v/>
      </c>
      <c r="AD110" s="63" t="str">
        <f t="shared" si="98"/>
        <v/>
      </c>
      <c r="AE110" s="134" t="str">
        <f t="shared" si="99"/>
        <v>DC0</v>
      </c>
      <c r="AF110" s="135" t="e">
        <f>HLOOKUP(AE110,$AH$10:BA110,COUNTIF($AE$7:AE110,"&lt;&gt;"&amp;""),FALSE)</f>
        <v>#N/A</v>
      </c>
      <c r="AG110" s="71" t="e">
        <f t="shared" si="100"/>
        <v>#N/A</v>
      </c>
      <c r="AH110" s="102" t="e">
        <f ca="1">VLOOKUP($AG110,INDIRECT(CONCATENATE($CS110,"!",VLOOKUP($CS110,$AG$3:AH$8,AH$2,FALSE))),1,TRUE)</f>
        <v>#N/A</v>
      </c>
      <c r="AI110" s="102" t="e">
        <f ca="1">VLOOKUP($AG110,INDIRECT(CONCATENATE($CS110,"!",VLOOKUP($CS110,$AG$3:AI$8,AI$2,FALSE))),1,TRUE)</f>
        <v>#N/A</v>
      </c>
      <c r="AJ110" s="102" t="e">
        <f ca="1">VLOOKUP($AG110,INDIRECT(CONCATENATE($CS110,"!",VLOOKUP($CS110,$AG$3:AJ$8,AJ$2,FALSE))),1,TRUE)</f>
        <v>#N/A</v>
      </c>
      <c r="AK110" s="102" t="e">
        <f ca="1">VLOOKUP($AG110,INDIRECT(CONCATENATE($CS110,"!",VLOOKUP($CS110,$AG$3:AK$8,AK$2,FALSE))),1,TRUE)</f>
        <v>#N/A</v>
      </c>
      <c r="AL110" s="102" t="e">
        <f ca="1">VLOOKUP($AG110,INDIRECT(CONCATENATE($CS110,"!",VLOOKUP($CS110,$AG$3:AL$8,AL$2,FALSE))),1,TRUE)</f>
        <v>#N/A</v>
      </c>
      <c r="AM110" s="102" t="e">
        <f ca="1">VLOOKUP($AG110,INDIRECT(CONCATENATE($CS110,"!",VLOOKUP($CS110,$AG$3:AM$8,AM$2,FALSE))),1,TRUE)</f>
        <v>#N/A</v>
      </c>
      <c r="AN110" s="102" t="e">
        <f ca="1">VLOOKUP($AG110,INDIRECT(CONCATENATE($CS110,"!",VLOOKUP($CS110,$AG$3:AN$8,AN$2,FALSE))),1,TRUE)</f>
        <v>#N/A</v>
      </c>
      <c r="AO110" s="102" t="e">
        <f ca="1">VLOOKUP($AG110,INDIRECT(CONCATENATE($CS110,"!",VLOOKUP($CS110,$AG$3:AO$8,AO$2,FALSE))),1,TRUE)</f>
        <v>#N/A</v>
      </c>
      <c r="AP110" s="102" t="e">
        <f ca="1">VLOOKUP($AG110,INDIRECT(CONCATENATE($CS110,"!",VLOOKUP($CS110,$AG$3:AP$8,AP$2,FALSE))),1,TRUE)</f>
        <v>#N/A</v>
      </c>
      <c r="AQ110" s="102" t="e">
        <f ca="1">VLOOKUP($AG110,INDIRECT(CONCATENATE($CS110,"!",VLOOKUP($CS110,$AG$3:AQ$8,AQ$2,FALSE))),1,TRUE)</f>
        <v>#N/A</v>
      </c>
      <c r="AR110" s="102" t="e">
        <f ca="1">VLOOKUP($AG110,INDIRECT(CONCATENATE($CS110,"!",VLOOKUP($CS110,$AG$3:AR$8,AR$2,FALSE))),1,TRUE)</f>
        <v>#N/A</v>
      </c>
      <c r="AS110" s="102" t="e">
        <f ca="1">VLOOKUP($AG110,INDIRECT(CONCATENATE($CS110,"!",VLOOKUP($CS110,$AG$3:AS$8,AS$2,FALSE))),1,TRUE)</f>
        <v>#N/A</v>
      </c>
      <c r="AT110" s="102" t="e">
        <f ca="1">VLOOKUP($AG110,INDIRECT(CONCATENATE($CS110,"!",VLOOKUP($CS110,$AG$3:AT$8,AT$2,FALSE))),1,TRUE)</f>
        <v>#N/A</v>
      </c>
      <c r="AU110" s="102" t="e">
        <f ca="1">VLOOKUP($AG110,INDIRECT(CONCATENATE($CS110,"!",VLOOKUP($CS110,$AG$3:AU$8,AU$2,FALSE))),1,TRUE)</f>
        <v>#N/A</v>
      </c>
      <c r="AV110" s="102" t="e">
        <f ca="1">VLOOKUP($AG110,INDIRECT(CONCATENATE($CS110,"!",VLOOKUP($CS110,$AG$3:AV$8,AV$2,FALSE))),1,TRUE)</f>
        <v>#N/A</v>
      </c>
      <c r="AW110" s="102" t="e">
        <f ca="1">VLOOKUP($AG110,INDIRECT(CONCATENATE($CS110,"!",VLOOKUP($CS110,$AG$3:AW$8,AW$2,FALSE))),1,TRUE)</f>
        <v>#N/A</v>
      </c>
      <c r="AX110" s="102" t="e">
        <f ca="1">VLOOKUP($AG110,INDIRECT(CONCATENATE($CS110,"!",VLOOKUP($CS110,$AG$3:AX$8,AX$2,FALSE))),1,TRUE)</f>
        <v>#N/A</v>
      </c>
      <c r="AY110" s="102" t="e">
        <f ca="1">VLOOKUP($AG110,INDIRECT(CONCATENATE($CS110,"!",VLOOKUP($CS110,$AG$3:AY$8,AY$2,FALSE))),1,TRUE)</f>
        <v>#N/A</v>
      </c>
      <c r="AZ110" s="102" t="e">
        <f ca="1">VLOOKUP($AG110,INDIRECT(CONCATENATE($CS110,"!",VLOOKUP($CS110,$AG$3:AZ$8,AZ$2,FALSE))),1,TRUE)</f>
        <v>#N/A</v>
      </c>
      <c r="BA110" s="102"/>
      <c r="BB110" s="66">
        <f t="shared" si="116"/>
        <v>1</v>
      </c>
      <c r="BC110" s="59">
        <f t="shared" si="116"/>
        <v>1</v>
      </c>
      <c r="BD110" s="59">
        <f t="shared" si="117"/>
        <v>1</v>
      </c>
      <c r="BE110" s="59">
        <f t="shared" si="117"/>
        <v>1</v>
      </c>
      <c r="BF110" s="59">
        <f t="shared" si="85"/>
        <v>1</v>
      </c>
      <c r="BG110" s="59">
        <f t="shared" si="86"/>
        <v>1</v>
      </c>
      <c r="BH110" s="59">
        <f t="shared" si="87"/>
        <v>1</v>
      </c>
      <c r="BI110" s="59">
        <f t="shared" si="118"/>
        <v>1</v>
      </c>
      <c r="BJ110" s="59">
        <f t="shared" si="118"/>
        <v>1</v>
      </c>
      <c r="BK110" s="59">
        <f t="shared" si="118"/>
        <v>1</v>
      </c>
      <c r="BL110" s="59">
        <f t="shared" si="118"/>
        <v>1</v>
      </c>
      <c r="BM110" s="59">
        <f t="shared" si="118"/>
        <v>1</v>
      </c>
      <c r="BN110" s="59">
        <f t="shared" si="118"/>
        <v>1</v>
      </c>
      <c r="BO110" s="59">
        <f t="shared" si="118"/>
        <v>1</v>
      </c>
      <c r="BP110" s="59">
        <f t="shared" si="118"/>
        <v>1</v>
      </c>
      <c r="BQ110" s="59">
        <f t="shared" si="118"/>
        <v>1</v>
      </c>
      <c r="BR110" s="59">
        <f t="shared" si="118"/>
        <v>1</v>
      </c>
      <c r="BS110" s="59">
        <f t="shared" si="88"/>
        <v>1</v>
      </c>
      <c r="BT110" s="59">
        <f t="shared" si="88"/>
        <v>1</v>
      </c>
      <c r="BV110" s="67" t="e">
        <f>HLOOKUP(AE110,$BB$10:BU110,COUNTIF($AE$7:AE110,"&lt;&gt;"&amp;""),FALSE)</f>
        <v>#N/A</v>
      </c>
      <c r="BW110" s="59">
        <f t="shared" si="89"/>
        <v>1</v>
      </c>
      <c r="BX110" s="67" t="str">
        <f t="shared" si="91"/>
        <v/>
      </c>
      <c r="BY110" s="136" t="str">
        <f ca="1">IF(OR(AE110=$BC$10,AE110=$BE$10,AE110=$BL$10,AE110=$BM$10,AE110=$BN$10),VLOOKUP(BX110,INDIRECT(CONCATENATE(CS110,"!",HLOOKUP(AE110,$CV$10:CZ110,DG110,FALSE))),1,TRUE),"")</f>
        <v/>
      </c>
      <c r="BZ110" s="102" t="e">
        <f t="shared" ca="1" si="101"/>
        <v>#N/A</v>
      </c>
      <c r="CA110" s="102" t="e">
        <f t="shared" ca="1" si="102"/>
        <v>#N/A</v>
      </c>
      <c r="CB110" s="102" t="e">
        <f t="shared" ca="1" si="103"/>
        <v>#N/A</v>
      </c>
      <c r="CC110" s="102" t="e">
        <f t="shared" ca="1" si="104"/>
        <v>#N/A</v>
      </c>
      <c r="CD110" s="102" t="e">
        <f t="shared" ca="1" si="105"/>
        <v>#VALUE!</v>
      </c>
      <c r="CE110" s="68">
        <f>Worksheet!L105</f>
        <v>0</v>
      </c>
      <c r="CF110" s="68">
        <f>Worksheet!M105</f>
        <v>0</v>
      </c>
      <c r="CG110" s="68">
        <f>Worksheet!N105</f>
        <v>0</v>
      </c>
      <c r="CH110" s="68">
        <f>Worksheet!O105</f>
        <v>0</v>
      </c>
      <c r="CI110" s="68">
        <f>Worksheet!P105</f>
        <v>0</v>
      </c>
      <c r="CJ110" s="154" t="e">
        <f t="shared" ca="1" si="106"/>
        <v>#VALUE!</v>
      </c>
      <c r="CK110" s="154" t="e">
        <f t="shared" ca="1" si="107"/>
        <v>#VALUE!</v>
      </c>
      <c r="CL110" s="154" t="e">
        <f t="shared" ca="1" si="108"/>
        <v>#VALUE!</v>
      </c>
      <c r="CM110" s="154" t="e">
        <f t="shared" ca="1" si="109"/>
        <v>#VALUE!</v>
      </c>
      <c r="CN110" s="154" t="e">
        <f t="shared" ca="1" si="110"/>
        <v>#VALUE!</v>
      </c>
      <c r="CO110" s="131" t="e">
        <f t="shared" ca="1" si="111"/>
        <v>#N/A</v>
      </c>
      <c r="CP110" s="103">
        <f>Worksheet!R105</f>
        <v>0</v>
      </c>
      <c r="CQ110" s="58" t="str">
        <f t="shared" si="112"/>
        <v>1</v>
      </c>
      <c r="CR110" s="133" t="e">
        <f t="shared" si="113"/>
        <v>#N/A</v>
      </c>
      <c r="CS110" s="58" t="str">
        <f t="shared" si="90"/>
        <v>Standard1</v>
      </c>
      <c r="CU110" s="112" t="str">
        <f t="shared" ca="1" si="114"/>
        <v>$B$4:$P$1376</v>
      </c>
      <c r="CV110" s="102" t="str">
        <f>VLOOKUP($CS110,$CU$3:CV$8,2,FALSE)</f>
        <v>$I$230:$I$439</v>
      </c>
      <c r="CW110" s="102" t="str">
        <f>VLOOKUP($CS110,$CU$3:CW$8,3,FALSE)</f>
        <v>$I$471:$I$735</v>
      </c>
      <c r="CX110" s="102" t="str">
        <f>VLOOKUP($CS110,$CU$3:CX$8,4,FALSE)</f>
        <v>$I$736:$I$826</v>
      </c>
      <c r="CY110" s="102" t="str">
        <f>VLOOKUP($CS110,$CU$3:CY$8,5,FALSE)</f>
        <v>$I$827:$I$891</v>
      </c>
      <c r="CZ110" s="102" t="str">
        <f>VLOOKUP($CS110,$CU$3:CZ$8,6,FALSE)</f>
        <v>$I$892:$I$960</v>
      </c>
      <c r="DA110" s="102" t="str">
        <f>VLOOKUP($CS110,$CU$3:DA$8,7,FALSE)</f>
        <v>$I$1055:$I$1066</v>
      </c>
      <c r="DB110" s="102" t="str">
        <f>VLOOKUP($CS110,$CU$3:DB$8,8,FALSE)</f>
        <v>$I$1043:$I$1054</v>
      </c>
      <c r="DC110" s="102" t="str">
        <f>VLOOKUP($CS110,$CU$3:DC$8,8,FALSE)</f>
        <v>$I$1043:$I$1054</v>
      </c>
      <c r="DD110" s="102" t="str">
        <f>VLOOKUP($CS110,$CU$3:DD$8,8,FALSE)</f>
        <v>$I$1043:$I$1054</v>
      </c>
      <c r="DE110" s="102" t="str">
        <f>VLOOKUP($CS110,$CU$3:DE$8,8,FALSE)</f>
        <v>$I$1043:$I$1054</v>
      </c>
      <c r="DF110" s="102" t="str">
        <f>VLOOKUP($CS110,$CU$3:DF$8,8,FALSE)</f>
        <v>$I$1043:$I$1054</v>
      </c>
      <c r="DG110" s="58">
        <f>COUNTIF($CV$10:CV110,"&lt;&gt;"&amp;"")</f>
        <v>101</v>
      </c>
      <c r="DI110" s="58" t="str">
        <f t="shared" si="115"/>
        <v/>
      </c>
      <c r="DJ110" s="58" t="e">
        <f t="shared" ca="1" si="55"/>
        <v>#N/A</v>
      </c>
    </row>
    <row r="111" spans="13:114" x14ac:dyDescent="0.25">
      <c r="M111" s="58">
        <f>Worksheet!W106</f>
        <v>0</v>
      </c>
      <c r="N111" s="58">
        <f t="shared" ca="1" si="83"/>
        <v>0</v>
      </c>
      <c r="O111" s="213" t="str">
        <f t="shared" ca="1" si="84"/>
        <v>*</v>
      </c>
      <c r="Q111" s="59" t="e">
        <f t="shared" ca="1" si="94"/>
        <v>#N/A</v>
      </c>
      <c r="R111" s="58" t="str">
        <f>IF(Worksheet!J106=$S$2,$S$2,IF(Worksheet!J106=$S$3,$S$3,$S$1))</f>
        <v>5502A</v>
      </c>
      <c r="S111" s="60" t="str">
        <f t="shared" ca="1" si="82"/>
        <v>*</v>
      </c>
      <c r="T111" s="55" t="e">
        <f t="shared" si="95"/>
        <v>#N/A</v>
      </c>
      <c r="U111" s="62">
        <f>IF(Worksheet!T106="%",ABS(Worksheet!AA106),ABS(Worksheet!V106))</f>
        <v>0</v>
      </c>
      <c r="V111" s="155">
        <f>IF(Worksheet!T106="%",Worksheet!AB106,Worksheet!T106)</f>
        <v>0</v>
      </c>
      <c r="W111" s="61" t="str">
        <f>IF(Worksheet!T106="%","",IF(Worksheet!AA106&lt;&gt;"",Worksheet!AA106,""))</f>
        <v/>
      </c>
      <c r="X111" s="61" t="str">
        <f>IF(Worksheet!T106="%","",IF(Worksheet!AB106&lt;&gt;"",Worksheet!AB106,""))</f>
        <v/>
      </c>
      <c r="Y111" s="63" t="str">
        <f t="shared" si="96"/>
        <v/>
      </c>
      <c r="Z111" s="63" t="str">
        <f t="shared" si="119"/>
        <v>0</v>
      </c>
      <c r="AA111" s="63" t="str">
        <f t="shared" si="97"/>
        <v>DC</v>
      </c>
      <c r="AB111" s="63" t="str">
        <f t="shared" si="120"/>
        <v>DC0</v>
      </c>
      <c r="AC111" s="63" t="str">
        <f>IF(Worksheet!I106&lt;&gt;"",Worksheet!I106,"")</f>
        <v/>
      </c>
      <c r="AD111" s="63" t="str">
        <f t="shared" si="98"/>
        <v/>
      </c>
      <c r="AE111" s="134" t="str">
        <f t="shared" si="99"/>
        <v>DC0</v>
      </c>
      <c r="AF111" s="135" t="e">
        <f>HLOOKUP(AE111,$AH$10:BA111,COUNTIF($AE$7:AE111,"&lt;&gt;"&amp;""),FALSE)</f>
        <v>#N/A</v>
      </c>
      <c r="AG111" s="71" t="e">
        <f t="shared" si="100"/>
        <v>#N/A</v>
      </c>
      <c r="AH111" s="102" t="e">
        <f ca="1">VLOOKUP($AG111,INDIRECT(CONCATENATE($CS111,"!",VLOOKUP($CS111,$AG$3:AH$8,AH$2,FALSE))),1,TRUE)</f>
        <v>#N/A</v>
      </c>
      <c r="AI111" s="102" t="e">
        <f ca="1">VLOOKUP($AG111,INDIRECT(CONCATENATE($CS111,"!",VLOOKUP($CS111,$AG$3:AI$8,AI$2,FALSE))),1,TRUE)</f>
        <v>#N/A</v>
      </c>
      <c r="AJ111" s="102" t="e">
        <f ca="1">VLOOKUP($AG111,INDIRECT(CONCATENATE($CS111,"!",VLOOKUP($CS111,$AG$3:AJ$8,AJ$2,FALSE))),1,TRUE)</f>
        <v>#N/A</v>
      </c>
      <c r="AK111" s="102" t="e">
        <f ca="1">VLOOKUP($AG111,INDIRECT(CONCATENATE($CS111,"!",VLOOKUP($CS111,$AG$3:AK$8,AK$2,FALSE))),1,TRUE)</f>
        <v>#N/A</v>
      </c>
      <c r="AL111" s="102" t="e">
        <f ca="1">VLOOKUP($AG111,INDIRECT(CONCATENATE($CS111,"!",VLOOKUP($CS111,$AG$3:AL$8,AL$2,FALSE))),1,TRUE)</f>
        <v>#N/A</v>
      </c>
      <c r="AM111" s="102" t="e">
        <f ca="1">VLOOKUP($AG111,INDIRECT(CONCATENATE($CS111,"!",VLOOKUP($CS111,$AG$3:AM$8,AM$2,FALSE))),1,TRUE)</f>
        <v>#N/A</v>
      </c>
      <c r="AN111" s="102" t="e">
        <f ca="1">VLOOKUP($AG111,INDIRECT(CONCATENATE($CS111,"!",VLOOKUP($CS111,$AG$3:AN$8,AN$2,FALSE))),1,TRUE)</f>
        <v>#N/A</v>
      </c>
      <c r="AO111" s="102" t="e">
        <f ca="1">VLOOKUP($AG111,INDIRECT(CONCATENATE($CS111,"!",VLOOKUP($CS111,$AG$3:AO$8,AO$2,FALSE))),1,TRUE)</f>
        <v>#N/A</v>
      </c>
      <c r="AP111" s="102" t="e">
        <f ca="1">VLOOKUP($AG111,INDIRECT(CONCATENATE($CS111,"!",VLOOKUP($CS111,$AG$3:AP$8,AP$2,FALSE))),1,TRUE)</f>
        <v>#N/A</v>
      </c>
      <c r="AQ111" s="102" t="e">
        <f ca="1">VLOOKUP($AG111,INDIRECT(CONCATENATE($CS111,"!",VLOOKUP($CS111,$AG$3:AQ$8,AQ$2,FALSE))),1,TRUE)</f>
        <v>#N/A</v>
      </c>
      <c r="AR111" s="102" t="e">
        <f ca="1">VLOOKUP($AG111,INDIRECT(CONCATENATE($CS111,"!",VLOOKUP($CS111,$AG$3:AR$8,AR$2,FALSE))),1,TRUE)</f>
        <v>#N/A</v>
      </c>
      <c r="AS111" s="102" t="e">
        <f ca="1">VLOOKUP($AG111,INDIRECT(CONCATENATE($CS111,"!",VLOOKUP($CS111,$AG$3:AS$8,AS$2,FALSE))),1,TRUE)</f>
        <v>#N/A</v>
      </c>
      <c r="AT111" s="102" t="e">
        <f ca="1">VLOOKUP($AG111,INDIRECT(CONCATENATE($CS111,"!",VLOOKUP($CS111,$AG$3:AT$8,AT$2,FALSE))),1,TRUE)</f>
        <v>#N/A</v>
      </c>
      <c r="AU111" s="102" t="e">
        <f ca="1">VLOOKUP($AG111,INDIRECT(CONCATENATE($CS111,"!",VLOOKUP($CS111,$AG$3:AU$8,AU$2,FALSE))),1,TRUE)</f>
        <v>#N/A</v>
      </c>
      <c r="AV111" s="102" t="e">
        <f ca="1">VLOOKUP($AG111,INDIRECT(CONCATENATE($CS111,"!",VLOOKUP($CS111,$AG$3:AV$8,AV$2,FALSE))),1,TRUE)</f>
        <v>#N/A</v>
      </c>
      <c r="AW111" s="102" t="e">
        <f ca="1">VLOOKUP($AG111,INDIRECT(CONCATENATE($CS111,"!",VLOOKUP($CS111,$AG$3:AW$8,AW$2,FALSE))),1,TRUE)</f>
        <v>#N/A</v>
      </c>
      <c r="AX111" s="102" t="e">
        <f ca="1">VLOOKUP($AG111,INDIRECT(CONCATENATE($CS111,"!",VLOOKUP($CS111,$AG$3:AX$8,AX$2,FALSE))),1,TRUE)</f>
        <v>#N/A</v>
      </c>
      <c r="AY111" s="102" t="e">
        <f ca="1">VLOOKUP($AG111,INDIRECT(CONCATENATE($CS111,"!",VLOOKUP($CS111,$AG$3:AY$8,AY$2,FALSE))),1,TRUE)</f>
        <v>#N/A</v>
      </c>
      <c r="AZ111" s="102" t="e">
        <f ca="1">VLOOKUP($AG111,INDIRECT(CONCATENATE($CS111,"!",VLOOKUP($CS111,$AG$3:AZ$8,AZ$2,FALSE))),1,TRUE)</f>
        <v>#N/A</v>
      </c>
      <c r="BA111" s="102"/>
      <c r="BB111" s="66">
        <f t="shared" si="116"/>
        <v>1</v>
      </c>
      <c r="BC111" s="59">
        <f t="shared" si="116"/>
        <v>1</v>
      </c>
      <c r="BD111" s="59">
        <f t="shared" si="117"/>
        <v>1</v>
      </c>
      <c r="BE111" s="59">
        <f t="shared" si="117"/>
        <v>1</v>
      </c>
      <c r="BF111" s="59">
        <f t="shared" si="85"/>
        <v>1</v>
      </c>
      <c r="BG111" s="59">
        <f t="shared" si="86"/>
        <v>1</v>
      </c>
      <c r="BH111" s="59">
        <f t="shared" si="87"/>
        <v>1</v>
      </c>
      <c r="BI111" s="59">
        <f t="shared" si="118"/>
        <v>1</v>
      </c>
      <c r="BJ111" s="59">
        <f t="shared" si="118"/>
        <v>1</v>
      </c>
      <c r="BK111" s="59">
        <f t="shared" si="118"/>
        <v>1</v>
      </c>
      <c r="BL111" s="59">
        <f t="shared" si="118"/>
        <v>1</v>
      </c>
      <c r="BM111" s="59">
        <f t="shared" si="118"/>
        <v>1</v>
      </c>
      <c r="BN111" s="59">
        <f t="shared" si="118"/>
        <v>1</v>
      </c>
      <c r="BO111" s="59">
        <f t="shared" si="118"/>
        <v>1</v>
      </c>
      <c r="BP111" s="59">
        <f t="shared" si="118"/>
        <v>1</v>
      </c>
      <c r="BQ111" s="59">
        <f t="shared" si="118"/>
        <v>1</v>
      </c>
      <c r="BR111" s="59">
        <f t="shared" si="118"/>
        <v>1</v>
      </c>
      <c r="BS111" s="59">
        <f t="shared" si="88"/>
        <v>1</v>
      </c>
      <c r="BT111" s="59">
        <f t="shared" si="88"/>
        <v>1</v>
      </c>
      <c r="BV111" s="67" t="e">
        <f>HLOOKUP(AE111,$BB$10:BU111,COUNTIF($AE$7:AE111,"&lt;&gt;"&amp;""),FALSE)</f>
        <v>#N/A</v>
      </c>
      <c r="BW111" s="59">
        <f t="shared" si="89"/>
        <v>1</v>
      </c>
      <c r="BX111" s="67" t="str">
        <f t="shared" si="91"/>
        <v/>
      </c>
      <c r="BY111" s="136" t="str">
        <f ca="1">IF(OR(AE111=$BC$10,AE111=$BE$10,AE111=$BL$10,AE111=$BM$10,AE111=$BN$10),VLOOKUP(BX111,INDIRECT(CONCATENATE(CS111,"!",HLOOKUP(AE111,$CV$10:CZ111,DG111,FALSE))),1,TRUE),"")</f>
        <v/>
      </c>
      <c r="BZ111" s="102" t="e">
        <f t="shared" ca="1" si="101"/>
        <v>#N/A</v>
      </c>
      <c r="CA111" s="102" t="e">
        <f t="shared" ca="1" si="102"/>
        <v>#N/A</v>
      </c>
      <c r="CB111" s="102" t="e">
        <f t="shared" ca="1" si="103"/>
        <v>#N/A</v>
      </c>
      <c r="CC111" s="102" t="e">
        <f t="shared" ca="1" si="104"/>
        <v>#N/A</v>
      </c>
      <c r="CD111" s="102" t="e">
        <f t="shared" ca="1" si="105"/>
        <v>#VALUE!</v>
      </c>
      <c r="CE111" s="68">
        <f>Worksheet!L106</f>
        <v>0</v>
      </c>
      <c r="CF111" s="68">
        <f>Worksheet!M106</f>
        <v>0</v>
      </c>
      <c r="CG111" s="68">
        <f>Worksheet!N106</f>
        <v>0</v>
      </c>
      <c r="CH111" s="68">
        <f>Worksheet!O106</f>
        <v>0</v>
      </c>
      <c r="CI111" s="68">
        <f>Worksheet!P106</f>
        <v>0</v>
      </c>
      <c r="CJ111" s="154" t="e">
        <f t="shared" ca="1" si="106"/>
        <v>#VALUE!</v>
      </c>
      <c r="CK111" s="154" t="e">
        <f t="shared" ca="1" si="107"/>
        <v>#VALUE!</v>
      </c>
      <c r="CL111" s="154" t="e">
        <f t="shared" ca="1" si="108"/>
        <v>#VALUE!</v>
      </c>
      <c r="CM111" s="154" t="e">
        <f t="shared" ca="1" si="109"/>
        <v>#VALUE!</v>
      </c>
      <c r="CN111" s="154" t="e">
        <f t="shared" ca="1" si="110"/>
        <v>#VALUE!</v>
      </c>
      <c r="CO111" s="131" t="e">
        <f t="shared" ca="1" si="111"/>
        <v>#N/A</v>
      </c>
      <c r="CP111" s="103">
        <f>Worksheet!R106</f>
        <v>0</v>
      </c>
      <c r="CQ111" s="58" t="str">
        <f t="shared" si="112"/>
        <v>1</v>
      </c>
      <c r="CR111" s="133" t="e">
        <f t="shared" si="113"/>
        <v>#N/A</v>
      </c>
      <c r="CS111" s="58" t="str">
        <f t="shared" si="90"/>
        <v>Standard1</v>
      </c>
      <c r="CU111" s="112" t="str">
        <f t="shared" ca="1" si="114"/>
        <v>$B$4:$P$1376</v>
      </c>
      <c r="CV111" s="102" t="str">
        <f>VLOOKUP($CS111,$CU$3:CV$8,2,FALSE)</f>
        <v>$I$230:$I$439</v>
      </c>
      <c r="CW111" s="102" t="str">
        <f>VLOOKUP($CS111,$CU$3:CW$8,3,FALSE)</f>
        <v>$I$471:$I$735</v>
      </c>
      <c r="CX111" s="102" t="str">
        <f>VLOOKUP($CS111,$CU$3:CX$8,4,FALSE)</f>
        <v>$I$736:$I$826</v>
      </c>
      <c r="CY111" s="102" t="str">
        <f>VLOOKUP($CS111,$CU$3:CY$8,5,FALSE)</f>
        <v>$I$827:$I$891</v>
      </c>
      <c r="CZ111" s="102" t="str">
        <f>VLOOKUP($CS111,$CU$3:CZ$8,6,FALSE)</f>
        <v>$I$892:$I$960</v>
      </c>
      <c r="DA111" s="102" t="str">
        <f>VLOOKUP($CS111,$CU$3:DA$8,7,FALSE)</f>
        <v>$I$1055:$I$1066</v>
      </c>
      <c r="DB111" s="102" t="str">
        <f>VLOOKUP($CS111,$CU$3:DB$8,8,FALSE)</f>
        <v>$I$1043:$I$1054</v>
      </c>
      <c r="DC111" s="102" t="str">
        <f>VLOOKUP($CS111,$CU$3:DC$8,8,FALSE)</f>
        <v>$I$1043:$I$1054</v>
      </c>
      <c r="DD111" s="102" t="str">
        <f>VLOOKUP($CS111,$CU$3:DD$8,8,FALSE)</f>
        <v>$I$1043:$I$1054</v>
      </c>
      <c r="DE111" s="102" t="str">
        <f>VLOOKUP($CS111,$CU$3:DE$8,8,FALSE)</f>
        <v>$I$1043:$I$1054</v>
      </c>
      <c r="DF111" s="102" t="str">
        <f>VLOOKUP($CS111,$CU$3:DF$8,8,FALSE)</f>
        <v>$I$1043:$I$1054</v>
      </c>
      <c r="DG111" s="58">
        <f>COUNTIF($CV$10:CV111,"&lt;&gt;"&amp;"")</f>
        <v>102</v>
      </c>
      <c r="DI111" s="58" t="str">
        <f t="shared" si="115"/>
        <v/>
      </c>
      <c r="DJ111" s="58" t="e">
        <f t="shared" ca="1" si="55"/>
        <v>#N/A</v>
      </c>
    </row>
    <row r="112" spans="13:114" x14ac:dyDescent="0.25">
      <c r="M112" s="58">
        <f>Worksheet!W107</f>
        <v>0</v>
      </c>
      <c r="N112" s="58">
        <f t="shared" ca="1" si="83"/>
        <v>0</v>
      </c>
      <c r="O112" s="213" t="str">
        <f t="shared" ca="1" si="84"/>
        <v>*</v>
      </c>
      <c r="Q112" s="59" t="e">
        <f t="shared" ca="1" si="94"/>
        <v>#N/A</v>
      </c>
      <c r="R112" s="58" t="str">
        <f>IF(Worksheet!J107=$S$2,$S$2,IF(Worksheet!J107=$S$3,$S$3,$S$1))</f>
        <v>5502A</v>
      </c>
      <c r="S112" s="60" t="str">
        <f t="shared" ca="1" si="82"/>
        <v>*</v>
      </c>
      <c r="T112" s="55" t="e">
        <f t="shared" si="95"/>
        <v>#N/A</v>
      </c>
      <c r="U112" s="62">
        <f>IF(Worksheet!T107="%",ABS(Worksheet!AA107),ABS(Worksheet!V107))</f>
        <v>0</v>
      </c>
      <c r="V112" s="155">
        <f>IF(Worksheet!T107="%",Worksheet!AB107,Worksheet!T107)</f>
        <v>0</v>
      </c>
      <c r="W112" s="61" t="str">
        <f>IF(Worksheet!T107="%","",IF(Worksheet!AA107&lt;&gt;"",Worksheet!AA107,""))</f>
        <v/>
      </c>
      <c r="X112" s="61" t="str">
        <f>IF(Worksheet!T107="%","",IF(Worksheet!AB107&lt;&gt;"",Worksheet!AB107,""))</f>
        <v/>
      </c>
      <c r="Y112" s="63" t="str">
        <f t="shared" si="96"/>
        <v/>
      </c>
      <c r="Z112" s="63" t="str">
        <f t="shared" si="119"/>
        <v>0</v>
      </c>
      <c r="AA112" s="63" t="str">
        <f t="shared" si="97"/>
        <v>DC</v>
      </c>
      <c r="AB112" s="63" t="str">
        <f t="shared" si="120"/>
        <v>DC0</v>
      </c>
      <c r="AC112" s="63" t="str">
        <f>IF(Worksheet!I107&lt;&gt;"",Worksheet!I107,"")</f>
        <v/>
      </c>
      <c r="AD112" s="63" t="str">
        <f t="shared" si="98"/>
        <v/>
      </c>
      <c r="AE112" s="134" t="str">
        <f t="shared" si="99"/>
        <v>DC0</v>
      </c>
      <c r="AF112" s="135" t="e">
        <f>HLOOKUP(AE112,$AH$10:BA112,COUNTIF($AE$7:AE112,"&lt;&gt;"&amp;""),FALSE)</f>
        <v>#N/A</v>
      </c>
      <c r="AG112" s="71" t="e">
        <f t="shared" si="100"/>
        <v>#N/A</v>
      </c>
      <c r="AH112" s="102" t="e">
        <f ca="1">VLOOKUP($AG112,INDIRECT(CONCATENATE($CS112,"!",VLOOKUP($CS112,$AG$3:AH$8,AH$2,FALSE))),1,TRUE)</f>
        <v>#N/A</v>
      </c>
      <c r="AI112" s="102" t="e">
        <f ca="1">VLOOKUP($AG112,INDIRECT(CONCATENATE($CS112,"!",VLOOKUP($CS112,$AG$3:AI$8,AI$2,FALSE))),1,TRUE)</f>
        <v>#N/A</v>
      </c>
      <c r="AJ112" s="102" t="e">
        <f ca="1">VLOOKUP($AG112,INDIRECT(CONCATENATE($CS112,"!",VLOOKUP($CS112,$AG$3:AJ$8,AJ$2,FALSE))),1,TRUE)</f>
        <v>#N/A</v>
      </c>
      <c r="AK112" s="102" t="e">
        <f ca="1">VLOOKUP($AG112,INDIRECT(CONCATENATE($CS112,"!",VLOOKUP($CS112,$AG$3:AK$8,AK$2,FALSE))),1,TRUE)</f>
        <v>#N/A</v>
      </c>
      <c r="AL112" s="102" t="e">
        <f ca="1">VLOOKUP($AG112,INDIRECT(CONCATENATE($CS112,"!",VLOOKUP($CS112,$AG$3:AL$8,AL$2,FALSE))),1,TRUE)</f>
        <v>#N/A</v>
      </c>
      <c r="AM112" s="102" t="e">
        <f ca="1">VLOOKUP($AG112,INDIRECT(CONCATENATE($CS112,"!",VLOOKUP($CS112,$AG$3:AM$8,AM$2,FALSE))),1,TRUE)</f>
        <v>#N/A</v>
      </c>
      <c r="AN112" s="102" t="e">
        <f ca="1">VLOOKUP($AG112,INDIRECT(CONCATENATE($CS112,"!",VLOOKUP($CS112,$AG$3:AN$8,AN$2,FALSE))),1,TRUE)</f>
        <v>#N/A</v>
      </c>
      <c r="AO112" s="102" t="e">
        <f ca="1">VLOOKUP($AG112,INDIRECT(CONCATENATE($CS112,"!",VLOOKUP($CS112,$AG$3:AO$8,AO$2,FALSE))),1,TRUE)</f>
        <v>#N/A</v>
      </c>
      <c r="AP112" s="102" t="e">
        <f ca="1">VLOOKUP($AG112,INDIRECT(CONCATENATE($CS112,"!",VLOOKUP($CS112,$AG$3:AP$8,AP$2,FALSE))),1,TRUE)</f>
        <v>#N/A</v>
      </c>
      <c r="AQ112" s="102" t="e">
        <f ca="1">VLOOKUP($AG112,INDIRECT(CONCATENATE($CS112,"!",VLOOKUP($CS112,$AG$3:AQ$8,AQ$2,FALSE))),1,TRUE)</f>
        <v>#N/A</v>
      </c>
      <c r="AR112" s="102" t="e">
        <f ca="1">VLOOKUP($AG112,INDIRECT(CONCATENATE($CS112,"!",VLOOKUP($CS112,$AG$3:AR$8,AR$2,FALSE))),1,TRUE)</f>
        <v>#N/A</v>
      </c>
      <c r="AS112" s="102" t="e">
        <f ca="1">VLOOKUP($AG112,INDIRECT(CONCATENATE($CS112,"!",VLOOKUP($CS112,$AG$3:AS$8,AS$2,FALSE))),1,TRUE)</f>
        <v>#N/A</v>
      </c>
      <c r="AT112" s="102" t="e">
        <f ca="1">VLOOKUP($AG112,INDIRECT(CONCATENATE($CS112,"!",VLOOKUP($CS112,$AG$3:AT$8,AT$2,FALSE))),1,TRUE)</f>
        <v>#N/A</v>
      </c>
      <c r="AU112" s="102" t="e">
        <f ca="1">VLOOKUP($AG112,INDIRECT(CONCATENATE($CS112,"!",VLOOKUP($CS112,$AG$3:AU$8,AU$2,FALSE))),1,TRUE)</f>
        <v>#N/A</v>
      </c>
      <c r="AV112" s="102" t="e">
        <f ca="1">VLOOKUP($AG112,INDIRECT(CONCATENATE($CS112,"!",VLOOKUP($CS112,$AG$3:AV$8,AV$2,FALSE))),1,TRUE)</f>
        <v>#N/A</v>
      </c>
      <c r="AW112" s="102" t="e">
        <f ca="1">VLOOKUP($AG112,INDIRECT(CONCATENATE($CS112,"!",VLOOKUP($CS112,$AG$3:AW$8,AW$2,FALSE))),1,TRUE)</f>
        <v>#N/A</v>
      </c>
      <c r="AX112" s="102" t="e">
        <f ca="1">VLOOKUP($AG112,INDIRECT(CONCATENATE($CS112,"!",VLOOKUP($CS112,$AG$3:AX$8,AX$2,FALSE))),1,TRUE)</f>
        <v>#N/A</v>
      </c>
      <c r="AY112" s="102" t="e">
        <f ca="1">VLOOKUP($AG112,INDIRECT(CONCATENATE($CS112,"!",VLOOKUP($CS112,$AG$3:AY$8,AY$2,FALSE))),1,TRUE)</f>
        <v>#N/A</v>
      </c>
      <c r="AZ112" s="102" t="e">
        <f ca="1">VLOOKUP($AG112,INDIRECT(CONCATENATE($CS112,"!",VLOOKUP($CS112,$AG$3:AZ$8,AZ$2,FALSE))),1,TRUE)</f>
        <v>#N/A</v>
      </c>
      <c r="BA112" s="102"/>
      <c r="BB112" s="66">
        <f t="shared" si="116"/>
        <v>1</v>
      </c>
      <c r="BC112" s="59">
        <f t="shared" si="116"/>
        <v>1</v>
      </c>
      <c r="BD112" s="59">
        <f t="shared" si="117"/>
        <v>1</v>
      </c>
      <c r="BE112" s="59">
        <f t="shared" si="117"/>
        <v>1</v>
      </c>
      <c r="BF112" s="59">
        <f t="shared" si="85"/>
        <v>1</v>
      </c>
      <c r="BG112" s="59">
        <f t="shared" si="86"/>
        <v>1</v>
      </c>
      <c r="BH112" s="59">
        <f t="shared" si="87"/>
        <v>1</v>
      </c>
      <c r="BI112" s="59">
        <f t="shared" si="118"/>
        <v>1</v>
      </c>
      <c r="BJ112" s="59">
        <f t="shared" si="118"/>
        <v>1</v>
      </c>
      <c r="BK112" s="59">
        <f t="shared" si="118"/>
        <v>1</v>
      </c>
      <c r="BL112" s="59">
        <f t="shared" si="118"/>
        <v>1</v>
      </c>
      <c r="BM112" s="59">
        <f t="shared" si="118"/>
        <v>1</v>
      </c>
      <c r="BN112" s="59">
        <f t="shared" si="118"/>
        <v>1</v>
      </c>
      <c r="BO112" s="59">
        <f t="shared" si="118"/>
        <v>1</v>
      </c>
      <c r="BP112" s="59">
        <f t="shared" si="118"/>
        <v>1</v>
      </c>
      <c r="BQ112" s="59">
        <f t="shared" si="118"/>
        <v>1</v>
      </c>
      <c r="BR112" s="59">
        <f t="shared" si="118"/>
        <v>1</v>
      </c>
      <c r="BS112" s="59">
        <f t="shared" si="88"/>
        <v>1</v>
      </c>
      <c r="BT112" s="59">
        <f t="shared" si="88"/>
        <v>1</v>
      </c>
      <c r="BV112" s="67" t="e">
        <f>HLOOKUP(AE112,$BB$10:BU112,COUNTIF($AE$7:AE112,"&lt;&gt;"&amp;""),FALSE)</f>
        <v>#N/A</v>
      </c>
      <c r="BW112" s="59">
        <f t="shared" si="89"/>
        <v>1</v>
      </c>
      <c r="BX112" s="67" t="str">
        <f t="shared" si="91"/>
        <v/>
      </c>
      <c r="BY112" s="136" t="str">
        <f ca="1">IF(OR(AE112=$BC$10,AE112=$BE$10,AE112=$BL$10,AE112=$BM$10,AE112=$BN$10),VLOOKUP(BX112,INDIRECT(CONCATENATE(CS112,"!",HLOOKUP(AE112,$CV$10:CZ112,DG112,FALSE))),1,TRUE),"")</f>
        <v/>
      </c>
      <c r="BZ112" s="102" t="e">
        <f t="shared" ca="1" si="101"/>
        <v>#N/A</v>
      </c>
      <c r="CA112" s="102" t="e">
        <f t="shared" ca="1" si="102"/>
        <v>#N/A</v>
      </c>
      <c r="CB112" s="102" t="e">
        <f t="shared" ca="1" si="103"/>
        <v>#N/A</v>
      </c>
      <c r="CC112" s="102" t="e">
        <f t="shared" ca="1" si="104"/>
        <v>#N/A</v>
      </c>
      <c r="CD112" s="102" t="e">
        <f t="shared" ca="1" si="105"/>
        <v>#VALUE!</v>
      </c>
      <c r="CE112" s="68">
        <f>Worksheet!L107</f>
        <v>0</v>
      </c>
      <c r="CF112" s="68">
        <f>Worksheet!M107</f>
        <v>0</v>
      </c>
      <c r="CG112" s="68">
        <f>Worksheet!N107</f>
        <v>0</v>
      </c>
      <c r="CH112" s="68">
        <f>Worksheet!O107</f>
        <v>0</v>
      </c>
      <c r="CI112" s="68">
        <f>Worksheet!P107</f>
        <v>0</v>
      </c>
      <c r="CJ112" s="154" t="e">
        <f t="shared" ca="1" si="106"/>
        <v>#VALUE!</v>
      </c>
      <c r="CK112" s="154" t="e">
        <f t="shared" ca="1" si="107"/>
        <v>#VALUE!</v>
      </c>
      <c r="CL112" s="154" t="e">
        <f t="shared" ca="1" si="108"/>
        <v>#VALUE!</v>
      </c>
      <c r="CM112" s="154" t="e">
        <f t="shared" ca="1" si="109"/>
        <v>#VALUE!</v>
      </c>
      <c r="CN112" s="154" t="e">
        <f t="shared" ca="1" si="110"/>
        <v>#VALUE!</v>
      </c>
      <c r="CO112" s="131" t="e">
        <f t="shared" ca="1" si="111"/>
        <v>#N/A</v>
      </c>
      <c r="CP112" s="103">
        <f>Worksheet!R107</f>
        <v>0</v>
      </c>
      <c r="CQ112" s="58" t="str">
        <f t="shared" si="112"/>
        <v>1</v>
      </c>
      <c r="CR112" s="133" t="e">
        <f t="shared" si="113"/>
        <v>#N/A</v>
      </c>
      <c r="CS112" s="58" t="str">
        <f t="shared" si="90"/>
        <v>Standard1</v>
      </c>
      <c r="CU112" s="112" t="str">
        <f t="shared" ca="1" si="114"/>
        <v>$B$4:$P$1376</v>
      </c>
      <c r="CV112" s="102" t="str">
        <f>VLOOKUP($CS112,$CU$3:CV$8,2,FALSE)</f>
        <v>$I$230:$I$439</v>
      </c>
      <c r="CW112" s="102" t="str">
        <f>VLOOKUP($CS112,$CU$3:CW$8,3,FALSE)</f>
        <v>$I$471:$I$735</v>
      </c>
      <c r="CX112" s="102" t="str">
        <f>VLOOKUP($CS112,$CU$3:CX$8,4,FALSE)</f>
        <v>$I$736:$I$826</v>
      </c>
      <c r="CY112" s="102" t="str">
        <f>VLOOKUP($CS112,$CU$3:CY$8,5,FALSE)</f>
        <v>$I$827:$I$891</v>
      </c>
      <c r="CZ112" s="102" t="str">
        <f>VLOOKUP($CS112,$CU$3:CZ$8,6,FALSE)</f>
        <v>$I$892:$I$960</v>
      </c>
      <c r="DA112" s="102" t="str">
        <f>VLOOKUP($CS112,$CU$3:DA$8,7,FALSE)</f>
        <v>$I$1055:$I$1066</v>
      </c>
      <c r="DB112" s="102" t="str">
        <f>VLOOKUP($CS112,$CU$3:DB$8,8,FALSE)</f>
        <v>$I$1043:$I$1054</v>
      </c>
      <c r="DC112" s="102" t="str">
        <f>VLOOKUP($CS112,$CU$3:DC$8,8,FALSE)</f>
        <v>$I$1043:$I$1054</v>
      </c>
      <c r="DD112" s="102" t="str">
        <f>VLOOKUP($CS112,$CU$3:DD$8,8,FALSE)</f>
        <v>$I$1043:$I$1054</v>
      </c>
      <c r="DE112" s="102" t="str">
        <f>VLOOKUP($CS112,$CU$3:DE$8,8,FALSE)</f>
        <v>$I$1043:$I$1054</v>
      </c>
      <c r="DF112" s="102" t="str">
        <f>VLOOKUP($CS112,$CU$3:DF$8,8,FALSE)</f>
        <v>$I$1043:$I$1054</v>
      </c>
      <c r="DG112" s="58">
        <f>COUNTIF($CV$10:CV112,"&lt;&gt;"&amp;"")</f>
        <v>103</v>
      </c>
      <c r="DI112" s="58" t="str">
        <f t="shared" si="115"/>
        <v/>
      </c>
      <c r="DJ112" s="58" t="e">
        <f t="shared" ca="1" si="55"/>
        <v>#N/A</v>
      </c>
    </row>
    <row r="113" spans="13:114" x14ac:dyDescent="0.25">
      <c r="M113" s="58">
        <f>Worksheet!W108</f>
        <v>0</v>
      </c>
      <c r="N113" s="58">
        <f t="shared" ca="1" si="83"/>
        <v>0</v>
      </c>
      <c r="O113" s="213" t="str">
        <f t="shared" ca="1" si="84"/>
        <v>*</v>
      </c>
      <c r="Q113" s="59" t="e">
        <f t="shared" ca="1" si="94"/>
        <v>#N/A</v>
      </c>
      <c r="R113" s="58" t="str">
        <f>IF(Worksheet!J108=$S$2,$S$2,IF(Worksheet!J108=$S$3,$S$3,$S$1))</f>
        <v>5502A</v>
      </c>
      <c r="S113" s="60" t="str">
        <f t="shared" ca="1" si="82"/>
        <v>*</v>
      </c>
      <c r="T113" s="55" t="e">
        <f t="shared" si="95"/>
        <v>#N/A</v>
      </c>
      <c r="U113" s="62">
        <f>IF(Worksheet!T108="%",ABS(Worksheet!AA108),ABS(Worksheet!V108))</f>
        <v>0</v>
      </c>
      <c r="V113" s="155">
        <f>IF(Worksheet!T108="%",Worksheet!AB108,Worksheet!T108)</f>
        <v>0</v>
      </c>
      <c r="W113" s="61" t="str">
        <f>IF(Worksheet!T108="%","",IF(Worksheet!AA108&lt;&gt;"",Worksheet!AA108,""))</f>
        <v/>
      </c>
      <c r="X113" s="61" t="str">
        <f>IF(Worksheet!T108="%","",IF(Worksheet!AB108&lt;&gt;"",Worksheet!AB108,""))</f>
        <v/>
      </c>
      <c r="Y113" s="63" t="str">
        <f t="shared" si="96"/>
        <v/>
      </c>
      <c r="Z113" s="63" t="str">
        <f t="shared" si="119"/>
        <v>0</v>
      </c>
      <c r="AA113" s="63" t="str">
        <f t="shared" si="97"/>
        <v>DC</v>
      </c>
      <c r="AB113" s="63" t="str">
        <f t="shared" si="120"/>
        <v>DC0</v>
      </c>
      <c r="AC113" s="63" t="str">
        <f>IF(Worksheet!I108&lt;&gt;"",Worksheet!I108,"")</f>
        <v/>
      </c>
      <c r="AD113" s="63" t="str">
        <f t="shared" si="98"/>
        <v/>
      </c>
      <c r="AE113" s="134" t="str">
        <f t="shared" si="99"/>
        <v>DC0</v>
      </c>
      <c r="AF113" s="135" t="e">
        <f>HLOOKUP(AE113,$AH$10:BA113,COUNTIF($AE$7:AE113,"&lt;&gt;"&amp;""),FALSE)</f>
        <v>#N/A</v>
      </c>
      <c r="AG113" s="71" t="e">
        <f t="shared" si="100"/>
        <v>#N/A</v>
      </c>
      <c r="AH113" s="102" t="e">
        <f ca="1">VLOOKUP($AG113,INDIRECT(CONCATENATE($CS113,"!",VLOOKUP($CS113,$AG$3:AH$8,AH$2,FALSE))),1,TRUE)</f>
        <v>#N/A</v>
      </c>
      <c r="AI113" s="102" t="e">
        <f ca="1">VLOOKUP($AG113,INDIRECT(CONCATENATE($CS113,"!",VLOOKUP($CS113,$AG$3:AI$8,AI$2,FALSE))),1,TRUE)</f>
        <v>#N/A</v>
      </c>
      <c r="AJ113" s="102" t="e">
        <f ca="1">VLOOKUP($AG113,INDIRECT(CONCATENATE($CS113,"!",VLOOKUP($CS113,$AG$3:AJ$8,AJ$2,FALSE))),1,TRUE)</f>
        <v>#N/A</v>
      </c>
      <c r="AK113" s="102" t="e">
        <f ca="1">VLOOKUP($AG113,INDIRECT(CONCATENATE($CS113,"!",VLOOKUP($CS113,$AG$3:AK$8,AK$2,FALSE))),1,TRUE)</f>
        <v>#N/A</v>
      </c>
      <c r="AL113" s="102" t="e">
        <f ca="1">VLOOKUP($AG113,INDIRECT(CONCATENATE($CS113,"!",VLOOKUP($CS113,$AG$3:AL$8,AL$2,FALSE))),1,TRUE)</f>
        <v>#N/A</v>
      </c>
      <c r="AM113" s="102" t="e">
        <f ca="1">VLOOKUP($AG113,INDIRECT(CONCATENATE($CS113,"!",VLOOKUP($CS113,$AG$3:AM$8,AM$2,FALSE))),1,TRUE)</f>
        <v>#N/A</v>
      </c>
      <c r="AN113" s="102" t="e">
        <f ca="1">VLOOKUP($AG113,INDIRECT(CONCATENATE($CS113,"!",VLOOKUP($CS113,$AG$3:AN$8,AN$2,FALSE))),1,TRUE)</f>
        <v>#N/A</v>
      </c>
      <c r="AO113" s="102" t="e">
        <f ca="1">VLOOKUP($AG113,INDIRECT(CONCATENATE($CS113,"!",VLOOKUP($CS113,$AG$3:AO$8,AO$2,FALSE))),1,TRUE)</f>
        <v>#N/A</v>
      </c>
      <c r="AP113" s="102" t="e">
        <f ca="1">VLOOKUP($AG113,INDIRECT(CONCATENATE($CS113,"!",VLOOKUP($CS113,$AG$3:AP$8,AP$2,FALSE))),1,TRUE)</f>
        <v>#N/A</v>
      </c>
      <c r="AQ113" s="102" t="e">
        <f ca="1">VLOOKUP($AG113,INDIRECT(CONCATENATE($CS113,"!",VLOOKUP($CS113,$AG$3:AQ$8,AQ$2,FALSE))),1,TRUE)</f>
        <v>#N/A</v>
      </c>
      <c r="AR113" s="102" t="e">
        <f ca="1">VLOOKUP($AG113,INDIRECT(CONCATENATE($CS113,"!",VLOOKUP($CS113,$AG$3:AR$8,AR$2,FALSE))),1,TRUE)</f>
        <v>#N/A</v>
      </c>
      <c r="AS113" s="102" t="e">
        <f ca="1">VLOOKUP($AG113,INDIRECT(CONCATENATE($CS113,"!",VLOOKUP($CS113,$AG$3:AS$8,AS$2,FALSE))),1,TRUE)</f>
        <v>#N/A</v>
      </c>
      <c r="AT113" s="102" t="e">
        <f ca="1">VLOOKUP($AG113,INDIRECT(CONCATENATE($CS113,"!",VLOOKUP($CS113,$AG$3:AT$8,AT$2,FALSE))),1,TRUE)</f>
        <v>#N/A</v>
      </c>
      <c r="AU113" s="102" t="e">
        <f ca="1">VLOOKUP($AG113,INDIRECT(CONCATENATE($CS113,"!",VLOOKUP($CS113,$AG$3:AU$8,AU$2,FALSE))),1,TRUE)</f>
        <v>#N/A</v>
      </c>
      <c r="AV113" s="102" t="e">
        <f ca="1">VLOOKUP($AG113,INDIRECT(CONCATENATE($CS113,"!",VLOOKUP($CS113,$AG$3:AV$8,AV$2,FALSE))),1,TRUE)</f>
        <v>#N/A</v>
      </c>
      <c r="AW113" s="102" t="e">
        <f ca="1">VLOOKUP($AG113,INDIRECT(CONCATENATE($CS113,"!",VLOOKUP($CS113,$AG$3:AW$8,AW$2,FALSE))),1,TRUE)</f>
        <v>#N/A</v>
      </c>
      <c r="AX113" s="102" t="e">
        <f ca="1">VLOOKUP($AG113,INDIRECT(CONCATENATE($CS113,"!",VLOOKUP($CS113,$AG$3:AX$8,AX$2,FALSE))),1,TRUE)</f>
        <v>#N/A</v>
      </c>
      <c r="AY113" s="102" t="e">
        <f ca="1">VLOOKUP($AG113,INDIRECT(CONCATENATE($CS113,"!",VLOOKUP($CS113,$AG$3:AY$8,AY$2,FALSE))),1,TRUE)</f>
        <v>#N/A</v>
      </c>
      <c r="AZ113" s="102" t="e">
        <f ca="1">VLOOKUP($AG113,INDIRECT(CONCATENATE($CS113,"!",VLOOKUP($CS113,$AG$3:AZ$8,AZ$2,FALSE))),1,TRUE)</f>
        <v>#N/A</v>
      </c>
      <c r="BA113" s="102"/>
      <c r="BB113" s="66">
        <f t="shared" si="116"/>
        <v>1</v>
      </c>
      <c r="BC113" s="59">
        <f t="shared" si="116"/>
        <v>1</v>
      </c>
      <c r="BD113" s="59">
        <f t="shared" si="117"/>
        <v>1</v>
      </c>
      <c r="BE113" s="59">
        <f t="shared" si="117"/>
        <v>1</v>
      </c>
      <c r="BF113" s="59">
        <f t="shared" si="85"/>
        <v>1</v>
      </c>
      <c r="BG113" s="59">
        <f t="shared" si="86"/>
        <v>1</v>
      </c>
      <c r="BH113" s="59">
        <f t="shared" si="87"/>
        <v>1</v>
      </c>
      <c r="BI113" s="59">
        <f t="shared" si="118"/>
        <v>1</v>
      </c>
      <c r="BJ113" s="59">
        <f t="shared" si="118"/>
        <v>1</v>
      </c>
      <c r="BK113" s="59">
        <f t="shared" si="118"/>
        <v>1</v>
      </c>
      <c r="BL113" s="59">
        <f t="shared" si="118"/>
        <v>1</v>
      </c>
      <c r="BM113" s="59">
        <f t="shared" si="118"/>
        <v>1</v>
      </c>
      <c r="BN113" s="59">
        <f t="shared" si="118"/>
        <v>1</v>
      </c>
      <c r="BO113" s="59">
        <f t="shared" si="118"/>
        <v>1</v>
      </c>
      <c r="BP113" s="59">
        <f t="shared" si="118"/>
        <v>1</v>
      </c>
      <c r="BQ113" s="59">
        <f t="shared" si="118"/>
        <v>1</v>
      </c>
      <c r="BR113" s="59">
        <f t="shared" si="118"/>
        <v>1</v>
      </c>
      <c r="BS113" s="59">
        <f t="shared" si="88"/>
        <v>1</v>
      </c>
      <c r="BT113" s="59">
        <f t="shared" si="88"/>
        <v>1</v>
      </c>
      <c r="BV113" s="67" t="e">
        <f>HLOOKUP(AE113,$BB$10:BU113,COUNTIF($AE$7:AE113,"&lt;&gt;"&amp;""),FALSE)</f>
        <v>#N/A</v>
      </c>
      <c r="BW113" s="59">
        <f t="shared" si="89"/>
        <v>1</v>
      </c>
      <c r="BX113" s="67" t="str">
        <f t="shared" si="91"/>
        <v/>
      </c>
      <c r="BY113" s="136" t="str">
        <f ca="1">IF(OR(AE113=$BC$10,AE113=$BE$10,AE113=$BL$10,AE113=$BM$10,AE113=$BN$10),VLOOKUP(BX113,INDIRECT(CONCATENATE(CS113,"!",HLOOKUP(AE113,$CV$10:CZ113,DG113,FALSE))),1,TRUE),"")</f>
        <v/>
      </c>
      <c r="BZ113" s="102" t="e">
        <f t="shared" ca="1" si="101"/>
        <v>#N/A</v>
      </c>
      <c r="CA113" s="102" t="e">
        <f t="shared" ca="1" si="102"/>
        <v>#N/A</v>
      </c>
      <c r="CB113" s="102" t="e">
        <f t="shared" ca="1" si="103"/>
        <v>#N/A</v>
      </c>
      <c r="CC113" s="102" t="e">
        <f t="shared" ca="1" si="104"/>
        <v>#N/A</v>
      </c>
      <c r="CD113" s="102" t="e">
        <f t="shared" ca="1" si="105"/>
        <v>#VALUE!</v>
      </c>
      <c r="CE113" s="68">
        <f>Worksheet!L108</f>
        <v>0</v>
      </c>
      <c r="CF113" s="68">
        <f>Worksheet!M108</f>
        <v>0</v>
      </c>
      <c r="CG113" s="68">
        <f>Worksheet!N108</f>
        <v>0</v>
      </c>
      <c r="CH113" s="68">
        <f>Worksheet!O108</f>
        <v>0</v>
      </c>
      <c r="CI113" s="68">
        <f>Worksheet!P108</f>
        <v>0</v>
      </c>
      <c r="CJ113" s="154" t="e">
        <f t="shared" ca="1" si="106"/>
        <v>#VALUE!</v>
      </c>
      <c r="CK113" s="154" t="e">
        <f t="shared" ca="1" si="107"/>
        <v>#VALUE!</v>
      </c>
      <c r="CL113" s="154" t="e">
        <f t="shared" ca="1" si="108"/>
        <v>#VALUE!</v>
      </c>
      <c r="CM113" s="154" t="e">
        <f t="shared" ca="1" si="109"/>
        <v>#VALUE!</v>
      </c>
      <c r="CN113" s="154" t="e">
        <f t="shared" ca="1" si="110"/>
        <v>#VALUE!</v>
      </c>
      <c r="CO113" s="131" t="e">
        <f t="shared" ca="1" si="111"/>
        <v>#N/A</v>
      </c>
      <c r="CP113" s="103">
        <f>Worksheet!R108</f>
        <v>0</v>
      </c>
      <c r="CQ113" s="58" t="str">
        <f t="shared" si="112"/>
        <v>1</v>
      </c>
      <c r="CR113" s="133" t="e">
        <f t="shared" si="113"/>
        <v>#N/A</v>
      </c>
      <c r="CS113" s="58" t="str">
        <f t="shared" si="90"/>
        <v>Standard1</v>
      </c>
      <c r="CU113" s="112" t="str">
        <f t="shared" ca="1" si="114"/>
        <v>$B$4:$P$1376</v>
      </c>
      <c r="CV113" s="102" t="str">
        <f>VLOOKUP($CS113,$CU$3:CV$8,2,FALSE)</f>
        <v>$I$230:$I$439</v>
      </c>
      <c r="CW113" s="102" t="str">
        <f>VLOOKUP($CS113,$CU$3:CW$8,3,FALSE)</f>
        <v>$I$471:$I$735</v>
      </c>
      <c r="CX113" s="102" t="str">
        <f>VLOOKUP($CS113,$CU$3:CX$8,4,FALSE)</f>
        <v>$I$736:$I$826</v>
      </c>
      <c r="CY113" s="102" t="str">
        <f>VLOOKUP($CS113,$CU$3:CY$8,5,FALSE)</f>
        <v>$I$827:$I$891</v>
      </c>
      <c r="CZ113" s="102" t="str">
        <f>VLOOKUP($CS113,$CU$3:CZ$8,6,FALSE)</f>
        <v>$I$892:$I$960</v>
      </c>
      <c r="DA113" s="102" t="str">
        <f>VLOOKUP($CS113,$CU$3:DA$8,7,FALSE)</f>
        <v>$I$1055:$I$1066</v>
      </c>
      <c r="DB113" s="102" t="str">
        <f>VLOOKUP($CS113,$CU$3:DB$8,8,FALSE)</f>
        <v>$I$1043:$I$1054</v>
      </c>
      <c r="DC113" s="102" t="str">
        <f>VLOOKUP($CS113,$CU$3:DC$8,8,FALSE)</f>
        <v>$I$1043:$I$1054</v>
      </c>
      <c r="DD113" s="102" t="str">
        <f>VLOOKUP($CS113,$CU$3:DD$8,8,FALSE)</f>
        <v>$I$1043:$I$1054</v>
      </c>
      <c r="DE113" s="102" t="str">
        <f>VLOOKUP($CS113,$CU$3:DE$8,8,FALSE)</f>
        <v>$I$1043:$I$1054</v>
      </c>
      <c r="DF113" s="102" t="str">
        <f>VLOOKUP($CS113,$CU$3:DF$8,8,FALSE)</f>
        <v>$I$1043:$I$1054</v>
      </c>
      <c r="DG113" s="58">
        <f>COUNTIF($CV$10:CV113,"&lt;&gt;"&amp;"")</f>
        <v>104</v>
      </c>
      <c r="DI113" s="58" t="str">
        <f t="shared" si="115"/>
        <v/>
      </c>
      <c r="DJ113" s="58" t="e">
        <f t="shared" ref="DJ113:DJ120" ca="1" si="121">IF(LEFT(CO113,1)="p",0.000000000001,IF(LEFT(CO113,1)="n",0.000000001,IF(LEFT(CO113,1)="µ",0.000001,IF(EXACT(LEFT(CO113,1),"m")=TRUE,0.001,IF(OR(CO113="V",CO113="A",CO113="Ω",CO113="Hz",CO113="F",CO113="°F",CO113="°C",CO113="WDC",CO113="WAC"),1,IF(LEFT(CO113,1)="k",1000,IF(EXACT(LEFT(CO113,1),"M")=TRUE,1000000,"ERROR")))))))</f>
        <v>#N/A</v>
      </c>
    </row>
    <row r="114" spans="13:114" x14ac:dyDescent="0.25">
      <c r="M114" s="58">
        <f>Worksheet!W109</f>
        <v>0</v>
      </c>
      <c r="N114" s="58">
        <f t="shared" ca="1" si="83"/>
        <v>0</v>
      </c>
      <c r="O114" s="213" t="str">
        <f t="shared" ca="1" si="84"/>
        <v>*</v>
      </c>
      <c r="Q114" s="59" t="e">
        <f t="shared" ca="1" si="94"/>
        <v>#N/A</v>
      </c>
      <c r="R114" s="58" t="str">
        <f>IF(Worksheet!J109=$S$2,$S$2,IF(Worksheet!J109=$S$3,$S$3,$S$1))</f>
        <v>5502A</v>
      </c>
      <c r="S114" s="60" t="str">
        <f t="shared" ca="1" si="82"/>
        <v>*</v>
      </c>
      <c r="T114" s="55" t="e">
        <f t="shared" si="95"/>
        <v>#N/A</v>
      </c>
      <c r="U114" s="62">
        <f>IF(Worksheet!T109="%",ABS(Worksheet!AA109),ABS(Worksheet!V109))</f>
        <v>0</v>
      </c>
      <c r="V114" s="155">
        <f>IF(Worksheet!T109="%",Worksheet!AB109,Worksheet!T109)</f>
        <v>0</v>
      </c>
      <c r="W114" s="61" t="str">
        <f>IF(Worksheet!T109="%","",IF(Worksheet!AA109&lt;&gt;"",Worksheet!AA109,""))</f>
        <v/>
      </c>
      <c r="X114" s="61" t="str">
        <f>IF(Worksheet!T109="%","",IF(Worksheet!AB109&lt;&gt;"",Worksheet!AB109,""))</f>
        <v/>
      </c>
      <c r="Y114" s="63" t="str">
        <f t="shared" si="96"/>
        <v/>
      </c>
      <c r="Z114" s="63" t="str">
        <f t="shared" si="119"/>
        <v>0</v>
      </c>
      <c r="AA114" s="63" t="str">
        <f t="shared" si="97"/>
        <v>DC</v>
      </c>
      <c r="AB114" s="63" t="str">
        <f t="shared" si="120"/>
        <v>DC0</v>
      </c>
      <c r="AC114" s="63" t="str">
        <f>IF(Worksheet!I109&lt;&gt;"",Worksheet!I109,"")</f>
        <v/>
      </c>
      <c r="AD114" s="63" t="str">
        <f t="shared" si="98"/>
        <v/>
      </c>
      <c r="AE114" s="134" t="str">
        <f t="shared" si="99"/>
        <v>DC0</v>
      </c>
      <c r="AF114" s="135" t="e">
        <f>HLOOKUP(AE114,$AH$10:BA114,COUNTIF($AE$7:AE114,"&lt;&gt;"&amp;""),FALSE)</f>
        <v>#N/A</v>
      </c>
      <c r="AG114" s="71" t="e">
        <f t="shared" si="100"/>
        <v>#N/A</v>
      </c>
      <c r="AH114" s="102" t="e">
        <f ca="1">VLOOKUP($AG114,INDIRECT(CONCATENATE($CS114,"!",VLOOKUP($CS114,$AG$3:AH$8,AH$2,FALSE))),1,TRUE)</f>
        <v>#N/A</v>
      </c>
      <c r="AI114" s="102" t="e">
        <f ca="1">VLOOKUP($AG114,INDIRECT(CONCATENATE($CS114,"!",VLOOKUP($CS114,$AG$3:AI$8,AI$2,FALSE))),1,TRUE)</f>
        <v>#N/A</v>
      </c>
      <c r="AJ114" s="102" t="e">
        <f ca="1">VLOOKUP($AG114,INDIRECT(CONCATENATE($CS114,"!",VLOOKUP($CS114,$AG$3:AJ$8,AJ$2,FALSE))),1,TRUE)</f>
        <v>#N/A</v>
      </c>
      <c r="AK114" s="102" t="e">
        <f ca="1">VLOOKUP($AG114,INDIRECT(CONCATENATE($CS114,"!",VLOOKUP($CS114,$AG$3:AK$8,AK$2,FALSE))),1,TRUE)</f>
        <v>#N/A</v>
      </c>
      <c r="AL114" s="102" t="e">
        <f ca="1">VLOOKUP($AG114,INDIRECT(CONCATENATE($CS114,"!",VLOOKUP($CS114,$AG$3:AL$8,AL$2,FALSE))),1,TRUE)</f>
        <v>#N/A</v>
      </c>
      <c r="AM114" s="102" t="e">
        <f ca="1">VLOOKUP($AG114,INDIRECT(CONCATENATE($CS114,"!",VLOOKUP($CS114,$AG$3:AM$8,AM$2,FALSE))),1,TRUE)</f>
        <v>#N/A</v>
      </c>
      <c r="AN114" s="102" t="e">
        <f ca="1">VLOOKUP($AG114,INDIRECT(CONCATENATE($CS114,"!",VLOOKUP($CS114,$AG$3:AN$8,AN$2,FALSE))),1,TRUE)</f>
        <v>#N/A</v>
      </c>
      <c r="AO114" s="102" t="e">
        <f ca="1">VLOOKUP($AG114,INDIRECT(CONCATENATE($CS114,"!",VLOOKUP($CS114,$AG$3:AO$8,AO$2,FALSE))),1,TRUE)</f>
        <v>#N/A</v>
      </c>
      <c r="AP114" s="102" t="e">
        <f ca="1">VLOOKUP($AG114,INDIRECT(CONCATENATE($CS114,"!",VLOOKUP($CS114,$AG$3:AP$8,AP$2,FALSE))),1,TRUE)</f>
        <v>#N/A</v>
      </c>
      <c r="AQ114" s="102" t="e">
        <f ca="1">VLOOKUP($AG114,INDIRECT(CONCATENATE($CS114,"!",VLOOKUP($CS114,$AG$3:AQ$8,AQ$2,FALSE))),1,TRUE)</f>
        <v>#N/A</v>
      </c>
      <c r="AR114" s="102" t="e">
        <f ca="1">VLOOKUP($AG114,INDIRECT(CONCATENATE($CS114,"!",VLOOKUP($CS114,$AG$3:AR$8,AR$2,FALSE))),1,TRUE)</f>
        <v>#N/A</v>
      </c>
      <c r="AS114" s="102" t="e">
        <f ca="1">VLOOKUP($AG114,INDIRECT(CONCATENATE($CS114,"!",VLOOKUP($CS114,$AG$3:AS$8,AS$2,FALSE))),1,TRUE)</f>
        <v>#N/A</v>
      </c>
      <c r="AT114" s="102" t="e">
        <f ca="1">VLOOKUP($AG114,INDIRECT(CONCATENATE($CS114,"!",VLOOKUP($CS114,$AG$3:AT$8,AT$2,FALSE))),1,TRUE)</f>
        <v>#N/A</v>
      </c>
      <c r="AU114" s="102" t="e">
        <f ca="1">VLOOKUP($AG114,INDIRECT(CONCATENATE($CS114,"!",VLOOKUP($CS114,$AG$3:AU$8,AU$2,FALSE))),1,TRUE)</f>
        <v>#N/A</v>
      </c>
      <c r="AV114" s="102" t="e">
        <f ca="1">VLOOKUP($AG114,INDIRECT(CONCATENATE($CS114,"!",VLOOKUP($CS114,$AG$3:AV$8,AV$2,FALSE))),1,TRUE)</f>
        <v>#N/A</v>
      </c>
      <c r="AW114" s="102" t="e">
        <f ca="1">VLOOKUP($AG114,INDIRECT(CONCATENATE($CS114,"!",VLOOKUP($CS114,$AG$3:AW$8,AW$2,FALSE))),1,TRUE)</f>
        <v>#N/A</v>
      </c>
      <c r="AX114" s="102" t="e">
        <f ca="1">VLOOKUP($AG114,INDIRECT(CONCATENATE($CS114,"!",VLOOKUP($CS114,$AG$3:AX$8,AX$2,FALSE))),1,TRUE)</f>
        <v>#N/A</v>
      </c>
      <c r="AY114" s="102" t="e">
        <f ca="1">VLOOKUP($AG114,INDIRECT(CONCATENATE($CS114,"!",VLOOKUP($CS114,$AG$3:AY$8,AY$2,FALSE))),1,TRUE)</f>
        <v>#N/A</v>
      </c>
      <c r="AZ114" s="102" t="e">
        <f ca="1">VLOOKUP($AG114,INDIRECT(CONCATENATE($CS114,"!",VLOOKUP($CS114,$AG$3:AZ$8,AZ$2,FALSE))),1,TRUE)</f>
        <v>#N/A</v>
      </c>
      <c r="BA114" s="102"/>
      <c r="BB114" s="66">
        <f t="shared" si="116"/>
        <v>1</v>
      </c>
      <c r="BC114" s="59">
        <f t="shared" si="116"/>
        <v>1</v>
      </c>
      <c r="BD114" s="59">
        <f t="shared" si="117"/>
        <v>1</v>
      </c>
      <c r="BE114" s="59">
        <f t="shared" si="117"/>
        <v>1</v>
      </c>
      <c r="BF114" s="59">
        <f t="shared" si="85"/>
        <v>1</v>
      </c>
      <c r="BG114" s="59">
        <f t="shared" si="86"/>
        <v>1</v>
      </c>
      <c r="BH114" s="59">
        <f t="shared" si="87"/>
        <v>1</v>
      </c>
      <c r="BI114" s="59">
        <f t="shared" si="118"/>
        <v>1</v>
      </c>
      <c r="BJ114" s="59">
        <f t="shared" si="118"/>
        <v>1</v>
      </c>
      <c r="BK114" s="59">
        <f t="shared" si="118"/>
        <v>1</v>
      </c>
      <c r="BL114" s="59">
        <f t="shared" si="118"/>
        <v>1</v>
      </c>
      <c r="BM114" s="59">
        <f t="shared" si="118"/>
        <v>1</v>
      </c>
      <c r="BN114" s="59">
        <f t="shared" si="118"/>
        <v>1</v>
      </c>
      <c r="BO114" s="59">
        <f t="shared" si="118"/>
        <v>1</v>
      </c>
      <c r="BP114" s="59">
        <f t="shared" si="118"/>
        <v>1</v>
      </c>
      <c r="BQ114" s="59">
        <f t="shared" si="118"/>
        <v>1</v>
      </c>
      <c r="BR114" s="59">
        <f t="shared" si="118"/>
        <v>1</v>
      </c>
      <c r="BS114" s="59">
        <f t="shared" si="88"/>
        <v>1</v>
      </c>
      <c r="BT114" s="59">
        <f t="shared" si="88"/>
        <v>1</v>
      </c>
      <c r="BV114" s="67" t="e">
        <f>HLOOKUP(AE114,$BB$10:BU114,COUNTIF($AE$7:AE114,"&lt;&gt;"&amp;""),FALSE)</f>
        <v>#N/A</v>
      </c>
      <c r="BW114" s="59">
        <f t="shared" si="89"/>
        <v>1</v>
      </c>
      <c r="BX114" s="67" t="str">
        <f t="shared" si="91"/>
        <v/>
      </c>
      <c r="BY114" s="136" t="str">
        <f ca="1">IF(OR(AE114=$BC$10,AE114=$BE$10,AE114=$BL$10,AE114=$BM$10,AE114=$BN$10),VLOOKUP(BX114,INDIRECT(CONCATENATE(CS114,"!",HLOOKUP(AE114,$CV$10:CZ114,DG114,FALSE))),1,TRUE),"")</f>
        <v/>
      </c>
      <c r="BZ114" s="102" t="e">
        <f t="shared" ca="1" si="101"/>
        <v>#N/A</v>
      </c>
      <c r="CA114" s="102" t="e">
        <f t="shared" ca="1" si="102"/>
        <v>#N/A</v>
      </c>
      <c r="CB114" s="102" t="e">
        <f t="shared" ca="1" si="103"/>
        <v>#N/A</v>
      </c>
      <c r="CC114" s="102" t="e">
        <f t="shared" ca="1" si="104"/>
        <v>#N/A</v>
      </c>
      <c r="CD114" s="102" t="e">
        <f t="shared" ca="1" si="105"/>
        <v>#VALUE!</v>
      </c>
      <c r="CE114" s="68">
        <f>Worksheet!L109</f>
        <v>0</v>
      </c>
      <c r="CF114" s="68">
        <f>Worksheet!M109</f>
        <v>0</v>
      </c>
      <c r="CG114" s="68">
        <f>Worksheet!N109</f>
        <v>0</v>
      </c>
      <c r="CH114" s="68">
        <f>Worksheet!O109</f>
        <v>0</v>
      </c>
      <c r="CI114" s="68">
        <f>Worksheet!P109</f>
        <v>0</v>
      </c>
      <c r="CJ114" s="154" t="e">
        <f t="shared" ca="1" si="106"/>
        <v>#VALUE!</v>
      </c>
      <c r="CK114" s="154" t="e">
        <f t="shared" ca="1" si="107"/>
        <v>#VALUE!</v>
      </c>
      <c r="CL114" s="154" t="e">
        <f t="shared" ca="1" si="108"/>
        <v>#VALUE!</v>
      </c>
      <c r="CM114" s="154" t="e">
        <f t="shared" ca="1" si="109"/>
        <v>#VALUE!</v>
      </c>
      <c r="CN114" s="154" t="e">
        <f t="shared" ca="1" si="110"/>
        <v>#VALUE!</v>
      </c>
      <c r="CO114" s="131" t="e">
        <f t="shared" ca="1" si="111"/>
        <v>#N/A</v>
      </c>
      <c r="CP114" s="103">
        <f>Worksheet!R109</f>
        <v>0</v>
      </c>
      <c r="CQ114" s="58" t="str">
        <f t="shared" si="112"/>
        <v>1</v>
      </c>
      <c r="CR114" s="133" t="e">
        <f t="shared" si="113"/>
        <v>#N/A</v>
      </c>
      <c r="CS114" s="58" t="str">
        <f t="shared" si="90"/>
        <v>Standard1</v>
      </c>
      <c r="CU114" s="112" t="str">
        <f t="shared" ca="1" si="114"/>
        <v>$B$4:$P$1376</v>
      </c>
      <c r="CV114" s="102" t="str">
        <f>VLOOKUP($CS114,$CU$3:CV$8,2,FALSE)</f>
        <v>$I$230:$I$439</v>
      </c>
      <c r="CW114" s="102" t="str">
        <f>VLOOKUP($CS114,$CU$3:CW$8,3,FALSE)</f>
        <v>$I$471:$I$735</v>
      </c>
      <c r="CX114" s="102" t="str">
        <f>VLOOKUP($CS114,$CU$3:CX$8,4,FALSE)</f>
        <v>$I$736:$I$826</v>
      </c>
      <c r="CY114" s="102" t="str">
        <f>VLOOKUP($CS114,$CU$3:CY$8,5,FALSE)</f>
        <v>$I$827:$I$891</v>
      </c>
      <c r="CZ114" s="102" t="str">
        <f>VLOOKUP($CS114,$CU$3:CZ$8,6,FALSE)</f>
        <v>$I$892:$I$960</v>
      </c>
      <c r="DA114" s="102" t="str">
        <f>VLOOKUP($CS114,$CU$3:DA$8,7,FALSE)</f>
        <v>$I$1055:$I$1066</v>
      </c>
      <c r="DB114" s="102" t="str">
        <f>VLOOKUP($CS114,$CU$3:DB$8,8,FALSE)</f>
        <v>$I$1043:$I$1054</v>
      </c>
      <c r="DC114" s="102" t="str">
        <f>VLOOKUP($CS114,$CU$3:DC$8,8,FALSE)</f>
        <v>$I$1043:$I$1054</v>
      </c>
      <c r="DD114" s="102" t="str">
        <f>VLOOKUP($CS114,$CU$3:DD$8,8,FALSE)</f>
        <v>$I$1043:$I$1054</v>
      </c>
      <c r="DE114" s="102" t="str">
        <f>VLOOKUP($CS114,$CU$3:DE$8,8,FALSE)</f>
        <v>$I$1043:$I$1054</v>
      </c>
      <c r="DF114" s="102" t="str">
        <f>VLOOKUP($CS114,$CU$3:DF$8,8,FALSE)</f>
        <v>$I$1043:$I$1054</v>
      </c>
      <c r="DG114" s="58">
        <f>COUNTIF($CV$10:CV114,"&lt;&gt;"&amp;"")</f>
        <v>105</v>
      </c>
      <c r="DI114" s="58" t="str">
        <f t="shared" si="115"/>
        <v/>
      </c>
      <c r="DJ114" s="58" t="e">
        <f t="shared" ca="1" si="121"/>
        <v>#N/A</v>
      </c>
    </row>
    <row r="115" spans="13:114" x14ac:dyDescent="0.25">
      <c r="M115" s="58">
        <f>Worksheet!W110</f>
        <v>0</v>
      </c>
      <c r="N115" s="58">
        <f t="shared" ca="1" si="83"/>
        <v>0</v>
      </c>
      <c r="O115" s="213" t="str">
        <f t="shared" ca="1" si="84"/>
        <v>*</v>
      </c>
      <c r="Q115" s="59" t="e">
        <f t="shared" ca="1" si="94"/>
        <v>#N/A</v>
      </c>
      <c r="R115" s="58" t="str">
        <f>IF(Worksheet!J110=$S$2,$S$2,IF(Worksheet!J110=$S$3,$S$3,$S$1))</f>
        <v>5502A</v>
      </c>
      <c r="S115" s="60" t="str">
        <f t="shared" ca="1" si="82"/>
        <v>*</v>
      </c>
      <c r="T115" s="55" t="e">
        <f t="shared" si="95"/>
        <v>#N/A</v>
      </c>
      <c r="U115" s="62">
        <f>IF(Worksheet!T110="%",ABS(Worksheet!AA110),ABS(Worksheet!V110))</f>
        <v>0</v>
      </c>
      <c r="V115" s="155">
        <f>IF(Worksheet!T110="%",Worksheet!AB110,Worksheet!T110)</f>
        <v>0</v>
      </c>
      <c r="W115" s="61" t="str">
        <f>IF(Worksheet!T110="%","",IF(Worksheet!AA110&lt;&gt;"",Worksheet!AA110,""))</f>
        <v/>
      </c>
      <c r="X115" s="61" t="str">
        <f>IF(Worksheet!T110="%","",IF(Worksheet!AB110&lt;&gt;"",Worksheet!AB110,""))</f>
        <v/>
      </c>
      <c r="Y115" s="63" t="str">
        <f t="shared" si="96"/>
        <v/>
      </c>
      <c r="Z115" s="63" t="str">
        <f t="shared" si="119"/>
        <v>0</v>
      </c>
      <c r="AA115" s="63" t="str">
        <f t="shared" si="97"/>
        <v>DC</v>
      </c>
      <c r="AB115" s="63" t="str">
        <f t="shared" si="120"/>
        <v>DC0</v>
      </c>
      <c r="AC115" s="63" t="str">
        <f>IF(Worksheet!I110&lt;&gt;"",Worksheet!I110,"")</f>
        <v/>
      </c>
      <c r="AD115" s="63" t="str">
        <f t="shared" si="98"/>
        <v/>
      </c>
      <c r="AE115" s="134" t="str">
        <f t="shared" si="99"/>
        <v>DC0</v>
      </c>
      <c r="AF115" s="135" t="e">
        <f>HLOOKUP(AE115,$AH$10:BA115,COUNTIF($AE$7:AE115,"&lt;&gt;"&amp;""),FALSE)</f>
        <v>#N/A</v>
      </c>
      <c r="AG115" s="71" t="e">
        <f t="shared" si="100"/>
        <v>#N/A</v>
      </c>
      <c r="AH115" s="102" t="e">
        <f ca="1">VLOOKUP($AG115,INDIRECT(CONCATENATE($CS115,"!",VLOOKUP($CS115,$AG$3:AH$8,AH$2,FALSE))),1,TRUE)</f>
        <v>#N/A</v>
      </c>
      <c r="AI115" s="102" t="e">
        <f ca="1">VLOOKUP($AG115,INDIRECT(CONCATENATE($CS115,"!",VLOOKUP($CS115,$AG$3:AI$8,AI$2,FALSE))),1,TRUE)</f>
        <v>#N/A</v>
      </c>
      <c r="AJ115" s="102" t="e">
        <f ca="1">VLOOKUP($AG115,INDIRECT(CONCATENATE($CS115,"!",VLOOKUP($CS115,$AG$3:AJ$8,AJ$2,FALSE))),1,TRUE)</f>
        <v>#N/A</v>
      </c>
      <c r="AK115" s="102" t="e">
        <f ca="1">VLOOKUP($AG115,INDIRECT(CONCATENATE($CS115,"!",VLOOKUP($CS115,$AG$3:AK$8,AK$2,FALSE))),1,TRUE)</f>
        <v>#N/A</v>
      </c>
      <c r="AL115" s="102" t="e">
        <f ca="1">VLOOKUP($AG115,INDIRECT(CONCATENATE($CS115,"!",VLOOKUP($CS115,$AG$3:AL$8,AL$2,FALSE))),1,TRUE)</f>
        <v>#N/A</v>
      </c>
      <c r="AM115" s="102" t="e">
        <f ca="1">VLOOKUP($AG115,INDIRECT(CONCATENATE($CS115,"!",VLOOKUP($CS115,$AG$3:AM$8,AM$2,FALSE))),1,TRUE)</f>
        <v>#N/A</v>
      </c>
      <c r="AN115" s="102" t="e">
        <f ca="1">VLOOKUP($AG115,INDIRECT(CONCATENATE($CS115,"!",VLOOKUP($CS115,$AG$3:AN$8,AN$2,FALSE))),1,TRUE)</f>
        <v>#N/A</v>
      </c>
      <c r="AO115" s="102" t="e">
        <f ca="1">VLOOKUP($AG115,INDIRECT(CONCATENATE($CS115,"!",VLOOKUP($CS115,$AG$3:AO$8,AO$2,FALSE))),1,TRUE)</f>
        <v>#N/A</v>
      </c>
      <c r="AP115" s="102" t="e">
        <f ca="1">VLOOKUP($AG115,INDIRECT(CONCATENATE($CS115,"!",VLOOKUP($CS115,$AG$3:AP$8,AP$2,FALSE))),1,TRUE)</f>
        <v>#N/A</v>
      </c>
      <c r="AQ115" s="102" t="e">
        <f ca="1">VLOOKUP($AG115,INDIRECT(CONCATENATE($CS115,"!",VLOOKUP($CS115,$AG$3:AQ$8,AQ$2,FALSE))),1,TRUE)</f>
        <v>#N/A</v>
      </c>
      <c r="AR115" s="102" t="e">
        <f ca="1">VLOOKUP($AG115,INDIRECT(CONCATENATE($CS115,"!",VLOOKUP($CS115,$AG$3:AR$8,AR$2,FALSE))),1,TRUE)</f>
        <v>#N/A</v>
      </c>
      <c r="AS115" s="102" t="e">
        <f ca="1">VLOOKUP($AG115,INDIRECT(CONCATENATE($CS115,"!",VLOOKUP($CS115,$AG$3:AS$8,AS$2,FALSE))),1,TRUE)</f>
        <v>#N/A</v>
      </c>
      <c r="AT115" s="102" t="e">
        <f ca="1">VLOOKUP($AG115,INDIRECT(CONCATENATE($CS115,"!",VLOOKUP($CS115,$AG$3:AT$8,AT$2,FALSE))),1,TRUE)</f>
        <v>#N/A</v>
      </c>
      <c r="AU115" s="102" t="e">
        <f ca="1">VLOOKUP($AG115,INDIRECT(CONCATENATE($CS115,"!",VLOOKUP($CS115,$AG$3:AU$8,AU$2,FALSE))),1,TRUE)</f>
        <v>#N/A</v>
      </c>
      <c r="AV115" s="102" t="e">
        <f ca="1">VLOOKUP($AG115,INDIRECT(CONCATENATE($CS115,"!",VLOOKUP($CS115,$AG$3:AV$8,AV$2,FALSE))),1,TRUE)</f>
        <v>#N/A</v>
      </c>
      <c r="AW115" s="102" t="e">
        <f ca="1">VLOOKUP($AG115,INDIRECT(CONCATENATE($CS115,"!",VLOOKUP($CS115,$AG$3:AW$8,AW$2,FALSE))),1,TRUE)</f>
        <v>#N/A</v>
      </c>
      <c r="AX115" s="102" t="e">
        <f ca="1">VLOOKUP($AG115,INDIRECT(CONCATENATE($CS115,"!",VLOOKUP($CS115,$AG$3:AX$8,AX$2,FALSE))),1,TRUE)</f>
        <v>#N/A</v>
      </c>
      <c r="AY115" s="102" t="e">
        <f ca="1">VLOOKUP($AG115,INDIRECT(CONCATENATE($CS115,"!",VLOOKUP($CS115,$AG$3:AY$8,AY$2,FALSE))),1,TRUE)</f>
        <v>#N/A</v>
      </c>
      <c r="AZ115" s="102" t="e">
        <f ca="1">VLOOKUP($AG115,INDIRECT(CONCATENATE($CS115,"!",VLOOKUP($CS115,$AG$3:AZ$8,AZ$2,FALSE))),1,TRUE)</f>
        <v>#N/A</v>
      </c>
      <c r="BA115" s="102"/>
      <c r="BB115" s="66">
        <f t="shared" si="116"/>
        <v>1</v>
      </c>
      <c r="BC115" s="59">
        <f t="shared" si="116"/>
        <v>1</v>
      </c>
      <c r="BD115" s="59">
        <f t="shared" si="117"/>
        <v>1</v>
      </c>
      <c r="BE115" s="59">
        <f t="shared" si="117"/>
        <v>1</v>
      </c>
      <c r="BF115" s="59">
        <f t="shared" si="85"/>
        <v>1</v>
      </c>
      <c r="BG115" s="59">
        <f t="shared" si="86"/>
        <v>1</v>
      </c>
      <c r="BH115" s="59">
        <f t="shared" si="87"/>
        <v>1</v>
      </c>
      <c r="BI115" s="59">
        <f t="shared" si="118"/>
        <v>1</v>
      </c>
      <c r="BJ115" s="59">
        <f t="shared" si="118"/>
        <v>1</v>
      </c>
      <c r="BK115" s="59">
        <f t="shared" si="118"/>
        <v>1</v>
      </c>
      <c r="BL115" s="59">
        <f t="shared" si="118"/>
        <v>1</v>
      </c>
      <c r="BM115" s="59">
        <f t="shared" si="118"/>
        <v>1</v>
      </c>
      <c r="BN115" s="59">
        <f t="shared" si="118"/>
        <v>1</v>
      </c>
      <c r="BO115" s="59">
        <f t="shared" si="118"/>
        <v>1</v>
      </c>
      <c r="BP115" s="59">
        <f t="shared" si="118"/>
        <v>1</v>
      </c>
      <c r="BQ115" s="59">
        <f t="shared" si="118"/>
        <v>1</v>
      </c>
      <c r="BR115" s="59">
        <f t="shared" si="118"/>
        <v>1</v>
      </c>
      <c r="BS115" s="59">
        <f t="shared" si="88"/>
        <v>1</v>
      </c>
      <c r="BT115" s="59">
        <f t="shared" si="88"/>
        <v>1</v>
      </c>
      <c r="BV115" s="67" t="e">
        <f>HLOOKUP(AE115,$BB$10:BU115,COUNTIF($AE$7:AE115,"&lt;&gt;"&amp;""),FALSE)</f>
        <v>#N/A</v>
      </c>
      <c r="BW115" s="59">
        <f t="shared" si="89"/>
        <v>1</v>
      </c>
      <c r="BX115" s="67" t="str">
        <f t="shared" si="91"/>
        <v/>
      </c>
      <c r="BY115" s="136" t="str">
        <f ca="1">IF(OR(AE115=$BC$10,AE115=$BE$10,AE115=$BL$10,AE115=$BM$10,AE115=$BN$10),VLOOKUP(BX115,INDIRECT(CONCATENATE(CS115,"!",HLOOKUP(AE115,$CV$10:CZ115,DG115,FALSE))),1,TRUE),"")</f>
        <v/>
      </c>
      <c r="BZ115" s="102" t="e">
        <f t="shared" ca="1" si="101"/>
        <v>#N/A</v>
      </c>
      <c r="CA115" s="102" t="e">
        <f t="shared" ca="1" si="102"/>
        <v>#N/A</v>
      </c>
      <c r="CB115" s="102" t="e">
        <f t="shared" ca="1" si="103"/>
        <v>#N/A</v>
      </c>
      <c r="CC115" s="102" t="e">
        <f t="shared" ca="1" si="104"/>
        <v>#N/A</v>
      </c>
      <c r="CD115" s="102" t="e">
        <f t="shared" ca="1" si="105"/>
        <v>#VALUE!</v>
      </c>
      <c r="CE115" s="68">
        <f>Worksheet!L110</f>
        <v>0</v>
      </c>
      <c r="CF115" s="68">
        <f>Worksheet!M110</f>
        <v>0</v>
      </c>
      <c r="CG115" s="68">
        <f>Worksheet!N110</f>
        <v>0</v>
      </c>
      <c r="CH115" s="68">
        <f>Worksheet!O110</f>
        <v>0</v>
      </c>
      <c r="CI115" s="68">
        <f>Worksheet!P110</f>
        <v>0</v>
      </c>
      <c r="CJ115" s="154" t="e">
        <f t="shared" ca="1" si="106"/>
        <v>#VALUE!</v>
      </c>
      <c r="CK115" s="154" t="e">
        <f t="shared" ca="1" si="107"/>
        <v>#VALUE!</v>
      </c>
      <c r="CL115" s="154" t="e">
        <f t="shared" ca="1" si="108"/>
        <v>#VALUE!</v>
      </c>
      <c r="CM115" s="154" t="e">
        <f t="shared" ca="1" si="109"/>
        <v>#VALUE!</v>
      </c>
      <c r="CN115" s="154" t="e">
        <f t="shared" ca="1" si="110"/>
        <v>#VALUE!</v>
      </c>
      <c r="CO115" s="131" t="e">
        <f t="shared" ca="1" si="111"/>
        <v>#N/A</v>
      </c>
      <c r="CP115" s="103">
        <f>Worksheet!R110</f>
        <v>0</v>
      </c>
      <c r="CQ115" s="58" t="str">
        <f t="shared" si="112"/>
        <v>1</v>
      </c>
      <c r="CR115" s="133" t="e">
        <f t="shared" si="113"/>
        <v>#N/A</v>
      </c>
      <c r="CS115" s="58" t="str">
        <f t="shared" si="90"/>
        <v>Standard1</v>
      </c>
      <c r="CU115" s="112" t="str">
        <f t="shared" ca="1" si="114"/>
        <v>$B$4:$P$1376</v>
      </c>
      <c r="CV115" s="102" t="str">
        <f>VLOOKUP($CS115,$CU$3:CV$8,2,FALSE)</f>
        <v>$I$230:$I$439</v>
      </c>
      <c r="CW115" s="102" t="str">
        <f>VLOOKUP($CS115,$CU$3:CW$8,3,FALSE)</f>
        <v>$I$471:$I$735</v>
      </c>
      <c r="CX115" s="102" t="str">
        <f>VLOOKUP($CS115,$CU$3:CX$8,4,FALSE)</f>
        <v>$I$736:$I$826</v>
      </c>
      <c r="CY115" s="102" t="str">
        <f>VLOOKUP($CS115,$CU$3:CY$8,5,FALSE)</f>
        <v>$I$827:$I$891</v>
      </c>
      <c r="CZ115" s="102" t="str">
        <f>VLOOKUP($CS115,$CU$3:CZ$8,6,FALSE)</f>
        <v>$I$892:$I$960</v>
      </c>
      <c r="DA115" s="102" t="str">
        <f>VLOOKUP($CS115,$CU$3:DA$8,7,FALSE)</f>
        <v>$I$1055:$I$1066</v>
      </c>
      <c r="DB115" s="102" t="str">
        <f>VLOOKUP($CS115,$CU$3:DB$8,8,FALSE)</f>
        <v>$I$1043:$I$1054</v>
      </c>
      <c r="DC115" s="102" t="str">
        <f>VLOOKUP($CS115,$CU$3:DC$8,8,FALSE)</f>
        <v>$I$1043:$I$1054</v>
      </c>
      <c r="DD115" s="102" t="str">
        <f>VLOOKUP($CS115,$CU$3:DD$8,8,FALSE)</f>
        <v>$I$1043:$I$1054</v>
      </c>
      <c r="DE115" s="102" t="str">
        <f>VLOOKUP($CS115,$CU$3:DE$8,8,FALSE)</f>
        <v>$I$1043:$I$1054</v>
      </c>
      <c r="DF115" s="102" t="str">
        <f>VLOOKUP($CS115,$CU$3:DF$8,8,FALSE)</f>
        <v>$I$1043:$I$1054</v>
      </c>
      <c r="DG115" s="58">
        <f>COUNTIF($CV$10:CV115,"&lt;&gt;"&amp;"")</f>
        <v>106</v>
      </c>
      <c r="DI115" s="58" t="str">
        <f t="shared" si="115"/>
        <v/>
      </c>
      <c r="DJ115" s="58" t="e">
        <f t="shared" ca="1" si="121"/>
        <v>#N/A</v>
      </c>
    </row>
    <row r="116" spans="13:114" x14ac:dyDescent="0.25">
      <c r="M116" s="58">
        <f>Worksheet!W111</f>
        <v>0</v>
      </c>
      <c r="N116" s="58">
        <f t="shared" ca="1" si="83"/>
        <v>0</v>
      </c>
      <c r="O116" s="213" t="str">
        <f t="shared" ca="1" si="84"/>
        <v>*</v>
      </c>
      <c r="Q116" s="59" t="e">
        <f t="shared" ca="1" si="94"/>
        <v>#N/A</v>
      </c>
      <c r="R116" s="58" t="str">
        <f>IF(Worksheet!J111=$S$2,$S$2,IF(Worksheet!J111=$S$3,$S$3,$S$1))</f>
        <v>5502A</v>
      </c>
      <c r="S116" s="60" t="str">
        <f t="shared" ref="S116:S120" ca="1" si="122">IFERROR(CONCATENATE((ROUND(MAX((SQRT(((((STDEV(CJ116:CN116))/SQRT(5))*2.87/2)^2)+(((CB116+(AG116*(CC116)))*0.5)^2))*2),BZ116+(CA116*AG116)),2-(1+INT(LOG10(ABS(MAX((SQRT(((((STDEV(CJ116:CN116))/SQRT(5))*2.87/2)^2)+(((CB116+(AG116*(CC116)))*0.5)^2))*2),BZ116+(CA116*AG116))))))))," ",CO116),"*")</f>
        <v>*</v>
      </c>
      <c r="T116" s="55" t="e">
        <f t="shared" si="95"/>
        <v>#N/A</v>
      </c>
      <c r="U116" s="62">
        <f>IF(Worksheet!T111="%",ABS(Worksheet!AA111),ABS(Worksheet!V111))</f>
        <v>0</v>
      </c>
      <c r="V116" s="155">
        <f>IF(Worksheet!T111="%",Worksheet!AB111,Worksheet!T111)</f>
        <v>0</v>
      </c>
      <c r="W116" s="61" t="str">
        <f>IF(Worksheet!T111="%","",IF(Worksheet!AA111&lt;&gt;"",Worksheet!AA111,""))</f>
        <v/>
      </c>
      <c r="X116" s="61" t="str">
        <f>IF(Worksheet!T111="%","",IF(Worksheet!AB111&lt;&gt;"",Worksheet!AB111,""))</f>
        <v/>
      </c>
      <c r="Y116" s="63" t="str">
        <f t="shared" si="96"/>
        <v/>
      </c>
      <c r="Z116" s="63" t="str">
        <f t="shared" si="119"/>
        <v>0</v>
      </c>
      <c r="AA116" s="63" t="str">
        <f t="shared" si="97"/>
        <v>DC</v>
      </c>
      <c r="AB116" s="63" t="str">
        <f t="shared" si="120"/>
        <v>DC0</v>
      </c>
      <c r="AC116" s="63" t="str">
        <f>IF(Worksheet!I111&lt;&gt;"",Worksheet!I111,"")</f>
        <v/>
      </c>
      <c r="AD116" s="63" t="str">
        <f t="shared" si="98"/>
        <v/>
      </c>
      <c r="AE116" s="134" t="str">
        <f t="shared" si="99"/>
        <v>DC0</v>
      </c>
      <c r="AF116" s="135" t="e">
        <f>HLOOKUP(AE116,$AH$10:BA116,COUNTIF($AE$7:AE116,"&lt;&gt;"&amp;""),FALSE)</f>
        <v>#N/A</v>
      </c>
      <c r="AG116" s="71" t="e">
        <f t="shared" si="100"/>
        <v>#N/A</v>
      </c>
      <c r="AH116" s="102" t="e">
        <f ca="1">VLOOKUP($AG116,INDIRECT(CONCATENATE($CS116,"!",VLOOKUP($CS116,$AG$3:AH$8,AH$2,FALSE))),1,TRUE)</f>
        <v>#N/A</v>
      </c>
      <c r="AI116" s="102" t="e">
        <f ca="1">VLOOKUP($AG116,INDIRECT(CONCATENATE($CS116,"!",VLOOKUP($CS116,$AG$3:AI$8,AI$2,FALSE))),1,TRUE)</f>
        <v>#N/A</v>
      </c>
      <c r="AJ116" s="102" t="e">
        <f ca="1">VLOOKUP($AG116,INDIRECT(CONCATENATE($CS116,"!",VLOOKUP($CS116,$AG$3:AJ$8,AJ$2,FALSE))),1,TRUE)</f>
        <v>#N/A</v>
      </c>
      <c r="AK116" s="102" t="e">
        <f ca="1">VLOOKUP($AG116,INDIRECT(CONCATENATE($CS116,"!",VLOOKUP($CS116,$AG$3:AK$8,AK$2,FALSE))),1,TRUE)</f>
        <v>#N/A</v>
      </c>
      <c r="AL116" s="102" t="e">
        <f ca="1">VLOOKUP($AG116,INDIRECT(CONCATENATE($CS116,"!",VLOOKUP($CS116,$AG$3:AL$8,AL$2,FALSE))),1,TRUE)</f>
        <v>#N/A</v>
      </c>
      <c r="AM116" s="102" t="e">
        <f ca="1">VLOOKUP($AG116,INDIRECT(CONCATENATE($CS116,"!",VLOOKUP($CS116,$AG$3:AM$8,AM$2,FALSE))),1,TRUE)</f>
        <v>#N/A</v>
      </c>
      <c r="AN116" s="102" t="e">
        <f ca="1">VLOOKUP($AG116,INDIRECT(CONCATENATE($CS116,"!",VLOOKUP($CS116,$AG$3:AN$8,AN$2,FALSE))),1,TRUE)</f>
        <v>#N/A</v>
      </c>
      <c r="AO116" s="102" t="e">
        <f ca="1">VLOOKUP($AG116,INDIRECT(CONCATENATE($CS116,"!",VLOOKUP($CS116,$AG$3:AO$8,AO$2,FALSE))),1,TRUE)</f>
        <v>#N/A</v>
      </c>
      <c r="AP116" s="102" t="e">
        <f ca="1">VLOOKUP($AG116,INDIRECT(CONCATENATE($CS116,"!",VLOOKUP($CS116,$AG$3:AP$8,AP$2,FALSE))),1,TRUE)</f>
        <v>#N/A</v>
      </c>
      <c r="AQ116" s="102" t="e">
        <f ca="1">VLOOKUP($AG116,INDIRECT(CONCATENATE($CS116,"!",VLOOKUP($CS116,$AG$3:AQ$8,AQ$2,FALSE))),1,TRUE)</f>
        <v>#N/A</v>
      </c>
      <c r="AR116" s="102" t="e">
        <f ca="1">VLOOKUP($AG116,INDIRECT(CONCATENATE($CS116,"!",VLOOKUP($CS116,$AG$3:AR$8,AR$2,FALSE))),1,TRUE)</f>
        <v>#N/A</v>
      </c>
      <c r="AS116" s="102" t="e">
        <f ca="1">VLOOKUP($AG116,INDIRECT(CONCATENATE($CS116,"!",VLOOKUP($CS116,$AG$3:AS$8,AS$2,FALSE))),1,TRUE)</f>
        <v>#N/A</v>
      </c>
      <c r="AT116" s="102" t="e">
        <f ca="1">VLOOKUP($AG116,INDIRECT(CONCATENATE($CS116,"!",VLOOKUP($CS116,$AG$3:AT$8,AT$2,FALSE))),1,TRUE)</f>
        <v>#N/A</v>
      </c>
      <c r="AU116" s="102" t="e">
        <f ca="1">VLOOKUP($AG116,INDIRECT(CONCATENATE($CS116,"!",VLOOKUP($CS116,$AG$3:AU$8,AU$2,FALSE))),1,TRUE)</f>
        <v>#N/A</v>
      </c>
      <c r="AV116" s="102" t="e">
        <f ca="1">VLOOKUP($AG116,INDIRECT(CONCATENATE($CS116,"!",VLOOKUP($CS116,$AG$3:AV$8,AV$2,FALSE))),1,TRUE)</f>
        <v>#N/A</v>
      </c>
      <c r="AW116" s="102" t="e">
        <f ca="1">VLOOKUP($AG116,INDIRECT(CONCATENATE($CS116,"!",VLOOKUP($CS116,$AG$3:AW$8,AW$2,FALSE))),1,TRUE)</f>
        <v>#N/A</v>
      </c>
      <c r="AX116" s="102" t="e">
        <f ca="1">VLOOKUP($AG116,INDIRECT(CONCATENATE($CS116,"!",VLOOKUP($CS116,$AG$3:AX$8,AX$2,FALSE))),1,TRUE)</f>
        <v>#N/A</v>
      </c>
      <c r="AY116" s="102" t="e">
        <f ca="1">VLOOKUP($AG116,INDIRECT(CONCATENATE($CS116,"!",VLOOKUP($CS116,$AG$3:AY$8,AY$2,FALSE))),1,TRUE)</f>
        <v>#N/A</v>
      </c>
      <c r="AZ116" s="102" t="e">
        <f ca="1">VLOOKUP($AG116,INDIRECT(CONCATENATE($CS116,"!",VLOOKUP($CS116,$AG$3:AZ$8,AZ$2,FALSE))),1,TRUE)</f>
        <v>#N/A</v>
      </c>
      <c r="BA116" s="102"/>
      <c r="BB116" s="66">
        <f t="shared" si="116"/>
        <v>1</v>
      </c>
      <c r="BC116" s="59">
        <f t="shared" si="116"/>
        <v>1</v>
      </c>
      <c r="BD116" s="59">
        <f t="shared" si="117"/>
        <v>1</v>
      </c>
      <c r="BE116" s="59">
        <f t="shared" si="117"/>
        <v>1</v>
      </c>
      <c r="BF116" s="59">
        <f t="shared" si="85"/>
        <v>1</v>
      </c>
      <c r="BG116" s="59">
        <f t="shared" si="86"/>
        <v>1</v>
      </c>
      <c r="BH116" s="59">
        <f t="shared" si="87"/>
        <v>1</v>
      </c>
      <c r="BI116" s="59">
        <f t="shared" si="118"/>
        <v>1</v>
      </c>
      <c r="BJ116" s="59">
        <f t="shared" si="118"/>
        <v>1</v>
      </c>
      <c r="BK116" s="59">
        <f t="shared" si="118"/>
        <v>1</v>
      </c>
      <c r="BL116" s="59">
        <f t="shared" si="118"/>
        <v>1</v>
      </c>
      <c r="BM116" s="59">
        <f t="shared" si="118"/>
        <v>1</v>
      </c>
      <c r="BN116" s="59">
        <f t="shared" si="118"/>
        <v>1</v>
      </c>
      <c r="BO116" s="59">
        <f t="shared" si="118"/>
        <v>1</v>
      </c>
      <c r="BP116" s="59">
        <f t="shared" si="118"/>
        <v>1</v>
      </c>
      <c r="BQ116" s="59">
        <f t="shared" si="118"/>
        <v>1</v>
      </c>
      <c r="BR116" s="59">
        <f t="shared" si="118"/>
        <v>1</v>
      </c>
      <c r="BS116" s="59">
        <f t="shared" si="88"/>
        <v>1</v>
      </c>
      <c r="BT116" s="59">
        <f t="shared" si="88"/>
        <v>1</v>
      </c>
      <c r="BV116" s="67" t="e">
        <f>HLOOKUP(AE116,$BB$10:BU116,COUNTIF($AE$7:AE116,"&lt;&gt;"&amp;""),FALSE)</f>
        <v>#N/A</v>
      </c>
      <c r="BW116" s="59">
        <f t="shared" si="89"/>
        <v>1</v>
      </c>
      <c r="BX116" s="67" t="str">
        <f t="shared" si="91"/>
        <v/>
      </c>
      <c r="BY116" s="136" t="str">
        <f ca="1">IF(OR(AE116=$BC$10,AE116=$BE$10,AE116=$BL$10,AE116=$BM$10,AE116=$BN$10),VLOOKUP(BX116,INDIRECT(CONCATENATE(CS116,"!",HLOOKUP(AE116,$CV$10:CZ116,DG116,FALSE))),1,TRUE),"")</f>
        <v/>
      </c>
      <c r="BZ116" s="102" t="e">
        <f t="shared" ca="1" si="101"/>
        <v>#N/A</v>
      </c>
      <c r="CA116" s="102" t="e">
        <f t="shared" ca="1" si="102"/>
        <v>#N/A</v>
      </c>
      <c r="CB116" s="102" t="e">
        <f t="shared" ca="1" si="103"/>
        <v>#N/A</v>
      </c>
      <c r="CC116" s="102" t="e">
        <f t="shared" ca="1" si="104"/>
        <v>#N/A</v>
      </c>
      <c r="CD116" s="102" t="e">
        <f t="shared" ca="1" si="105"/>
        <v>#VALUE!</v>
      </c>
      <c r="CE116" s="68">
        <f>Worksheet!L111</f>
        <v>0</v>
      </c>
      <c r="CF116" s="68">
        <f>Worksheet!M111</f>
        <v>0</v>
      </c>
      <c r="CG116" s="68">
        <f>Worksheet!N111</f>
        <v>0</v>
      </c>
      <c r="CH116" s="68">
        <f>Worksheet!O111</f>
        <v>0</v>
      </c>
      <c r="CI116" s="68">
        <f>Worksheet!P111</f>
        <v>0</v>
      </c>
      <c r="CJ116" s="154" t="e">
        <f t="shared" ca="1" si="106"/>
        <v>#VALUE!</v>
      </c>
      <c r="CK116" s="154" t="e">
        <f t="shared" ca="1" si="107"/>
        <v>#VALUE!</v>
      </c>
      <c r="CL116" s="154" t="e">
        <f t="shared" ca="1" si="108"/>
        <v>#VALUE!</v>
      </c>
      <c r="CM116" s="154" t="e">
        <f t="shared" ca="1" si="109"/>
        <v>#VALUE!</v>
      </c>
      <c r="CN116" s="154" t="e">
        <f t="shared" ca="1" si="110"/>
        <v>#VALUE!</v>
      </c>
      <c r="CO116" s="131" t="e">
        <f t="shared" ca="1" si="111"/>
        <v>#N/A</v>
      </c>
      <c r="CP116" s="103">
        <f>Worksheet!R111</f>
        <v>0</v>
      </c>
      <c r="CQ116" s="58" t="str">
        <f t="shared" si="112"/>
        <v>1</v>
      </c>
      <c r="CR116" s="133" t="e">
        <f t="shared" si="113"/>
        <v>#N/A</v>
      </c>
      <c r="CS116" s="58" t="str">
        <f t="shared" si="90"/>
        <v>Standard1</v>
      </c>
      <c r="CU116" s="112" t="str">
        <f t="shared" ca="1" si="114"/>
        <v>$B$4:$P$1376</v>
      </c>
      <c r="CV116" s="102" t="str">
        <f>VLOOKUP($CS116,$CU$3:CV$8,2,FALSE)</f>
        <v>$I$230:$I$439</v>
      </c>
      <c r="CW116" s="102" t="str">
        <f>VLOOKUP($CS116,$CU$3:CW$8,3,FALSE)</f>
        <v>$I$471:$I$735</v>
      </c>
      <c r="CX116" s="102" t="str">
        <f>VLOOKUP($CS116,$CU$3:CX$8,4,FALSE)</f>
        <v>$I$736:$I$826</v>
      </c>
      <c r="CY116" s="102" t="str">
        <f>VLOOKUP($CS116,$CU$3:CY$8,5,FALSE)</f>
        <v>$I$827:$I$891</v>
      </c>
      <c r="CZ116" s="102" t="str">
        <f>VLOOKUP($CS116,$CU$3:CZ$8,6,FALSE)</f>
        <v>$I$892:$I$960</v>
      </c>
      <c r="DA116" s="102" t="str">
        <f>VLOOKUP($CS116,$CU$3:DA$8,7,FALSE)</f>
        <v>$I$1055:$I$1066</v>
      </c>
      <c r="DB116" s="102" t="str">
        <f>VLOOKUP($CS116,$CU$3:DB$8,8,FALSE)</f>
        <v>$I$1043:$I$1054</v>
      </c>
      <c r="DC116" s="102" t="str">
        <f>VLOOKUP($CS116,$CU$3:DC$8,8,FALSE)</f>
        <v>$I$1043:$I$1054</v>
      </c>
      <c r="DD116" s="102" t="str">
        <f>VLOOKUP($CS116,$CU$3:DD$8,8,FALSE)</f>
        <v>$I$1043:$I$1054</v>
      </c>
      <c r="DE116" s="102" t="str">
        <f>VLOOKUP($CS116,$CU$3:DE$8,8,FALSE)</f>
        <v>$I$1043:$I$1054</v>
      </c>
      <c r="DF116" s="102" t="str">
        <f>VLOOKUP($CS116,$CU$3:DF$8,8,FALSE)</f>
        <v>$I$1043:$I$1054</v>
      </c>
      <c r="DG116" s="58">
        <f>COUNTIF($CV$10:CV116,"&lt;&gt;"&amp;"")</f>
        <v>107</v>
      </c>
      <c r="DI116" s="58" t="str">
        <f t="shared" si="115"/>
        <v/>
      </c>
      <c r="DJ116" s="58" t="e">
        <f t="shared" ca="1" si="121"/>
        <v>#N/A</v>
      </c>
    </row>
    <row r="117" spans="13:114" x14ac:dyDescent="0.25">
      <c r="M117" s="58">
        <f>Worksheet!W112</f>
        <v>0</v>
      </c>
      <c r="N117" s="58">
        <f t="shared" ca="1" si="83"/>
        <v>0</v>
      </c>
      <c r="O117" s="213" t="str">
        <f t="shared" ca="1" si="84"/>
        <v>*</v>
      </c>
      <c r="Q117" s="59" t="e">
        <f t="shared" ca="1" si="94"/>
        <v>#N/A</v>
      </c>
      <c r="R117" s="58" t="str">
        <f>IF(Worksheet!J112=$S$2,$S$2,IF(Worksheet!J112=$S$3,$S$3,$S$1))</f>
        <v>5502A</v>
      </c>
      <c r="S117" s="60" t="str">
        <f t="shared" ca="1" si="122"/>
        <v>*</v>
      </c>
      <c r="T117" s="55" t="e">
        <f t="shared" si="95"/>
        <v>#N/A</v>
      </c>
      <c r="U117" s="62">
        <f>IF(Worksheet!T112="%",ABS(Worksheet!AA112),ABS(Worksheet!V112))</f>
        <v>0</v>
      </c>
      <c r="V117" s="155">
        <f>IF(Worksheet!T112="%",Worksheet!AB112,Worksheet!T112)</f>
        <v>0</v>
      </c>
      <c r="W117" s="61" t="str">
        <f>IF(Worksheet!T112="%","",IF(Worksheet!AA112&lt;&gt;"",Worksheet!AA112,""))</f>
        <v/>
      </c>
      <c r="X117" s="61" t="str">
        <f>IF(Worksheet!T112="%","",IF(Worksheet!AB112&lt;&gt;"",Worksheet!AB112,""))</f>
        <v/>
      </c>
      <c r="Y117" s="63" t="str">
        <f t="shared" si="96"/>
        <v/>
      </c>
      <c r="Z117" s="63" t="str">
        <f t="shared" si="119"/>
        <v>0</v>
      </c>
      <c r="AA117" s="63" t="str">
        <f t="shared" si="97"/>
        <v>DC</v>
      </c>
      <c r="AB117" s="63" t="str">
        <f t="shared" si="120"/>
        <v>DC0</v>
      </c>
      <c r="AC117" s="63" t="str">
        <f>IF(Worksheet!I112&lt;&gt;"",Worksheet!I112,"")</f>
        <v/>
      </c>
      <c r="AD117" s="63" t="str">
        <f t="shared" si="98"/>
        <v/>
      </c>
      <c r="AE117" s="134" t="str">
        <f t="shared" si="99"/>
        <v>DC0</v>
      </c>
      <c r="AF117" s="135" t="e">
        <f>HLOOKUP(AE117,$AH$10:BA117,COUNTIF($AE$7:AE117,"&lt;&gt;"&amp;""),FALSE)</f>
        <v>#N/A</v>
      </c>
      <c r="AG117" s="71" t="e">
        <f t="shared" si="100"/>
        <v>#N/A</v>
      </c>
      <c r="AH117" s="102" t="e">
        <f ca="1">VLOOKUP($AG117,INDIRECT(CONCATENATE($CS117,"!",VLOOKUP($CS117,$AG$3:AH$8,AH$2,FALSE))),1,TRUE)</f>
        <v>#N/A</v>
      </c>
      <c r="AI117" s="102" t="e">
        <f ca="1">VLOOKUP($AG117,INDIRECT(CONCATENATE($CS117,"!",VLOOKUP($CS117,$AG$3:AI$8,AI$2,FALSE))),1,TRUE)</f>
        <v>#N/A</v>
      </c>
      <c r="AJ117" s="102" t="e">
        <f ca="1">VLOOKUP($AG117,INDIRECT(CONCATENATE($CS117,"!",VLOOKUP($CS117,$AG$3:AJ$8,AJ$2,FALSE))),1,TRUE)</f>
        <v>#N/A</v>
      </c>
      <c r="AK117" s="102" t="e">
        <f ca="1">VLOOKUP($AG117,INDIRECT(CONCATENATE($CS117,"!",VLOOKUP($CS117,$AG$3:AK$8,AK$2,FALSE))),1,TRUE)</f>
        <v>#N/A</v>
      </c>
      <c r="AL117" s="102" t="e">
        <f ca="1">VLOOKUP($AG117,INDIRECT(CONCATENATE($CS117,"!",VLOOKUP($CS117,$AG$3:AL$8,AL$2,FALSE))),1,TRUE)</f>
        <v>#N/A</v>
      </c>
      <c r="AM117" s="102" t="e">
        <f ca="1">VLOOKUP($AG117,INDIRECT(CONCATENATE($CS117,"!",VLOOKUP($CS117,$AG$3:AM$8,AM$2,FALSE))),1,TRUE)</f>
        <v>#N/A</v>
      </c>
      <c r="AN117" s="102" t="e">
        <f ca="1">VLOOKUP($AG117,INDIRECT(CONCATENATE($CS117,"!",VLOOKUP($CS117,$AG$3:AN$8,AN$2,FALSE))),1,TRUE)</f>
        <v>#N/A</v>
      </c>
      <c r="AO117" s="102" t="e">
        <f ca="1">VLOOKUP($AG117,INDIRECT(CONCATENATE($CS117,"!",VLOOKUP($CS117,$AG$3:AO$8,AO$2,FALSE))),1,TRUE)</f>
        <v>#N/A</v>
      </c>
      <c r="AP117" s="102" t="e">
        <f ca="1">VLOOKUP($AG117,INDIRECT(CONCATENATE($CS117,"!",VLOOKUP($CS117,$AG$3:AP$8,AP$2,FALSE))),1,TRUE)</f>
        <v>#N/A</v>
      </c>
      <c r="AQ117" s="102" t="e">
        <f ca="1">VLOOKUP($AG117,INDIRECT(CONCATENATE($CS117,"!",VLOOKUP($CS117,$AG$3:AQ$8,AQ$2,FALSE))),1,TRUE)</f>
        <v>#N/A</v>
      </c>
      <c r="AR117" s="102" t="e">
        <f ca="1">VLOOKUP($AG117,INDIRECT(CONCATENATE($CS117,"!",VLOOKUP($CS117,$AG$3:AR$8,AR$2,FALSE))),1,TRUE)</f>
        <v>#N/A</v>
      </c>
      <c r="AS117" s="102" t="e">
        <f ca="1">VLOOKUP($AG117,INDIRECT(CONCATENATE($CS117,"!",VLOOKUP($CS117,$AG$3:AS$8,AS$2,FALSE))),1,TRUE)</f>
        <v>#N/A</v>
      </c>
      <c r="AT117" s="102" t="e">
        <f ca="1">VLOOKUP($AG117,INDIRECT(CONCATENATE($CS117,"!",VLOOKUP($CS117,$AG$3:AT$8,AT$2,FALSE))),1,TRUE)</f>
        <v>#N/A</v>
      </c>
      <c r="AU117" s="102" t="e">
        <f ca="1">VLOOKUP($AG117,INDIRECT(CONCATENATE($CS117,"!",VLOOKUP($CS117,$AG$3:AU$8,AU$2,FALSE))),1,TRUE)</f>
        <v>#N/A</v>
      </c>
      <c r="AV117" s="102" t="e">
        <f ca="1">VLOOKUP($AG117,INDIRECT(CONCATENATE($CS117,"!",VLOOKUP($CS117,$AG$3:AV$8,AV$2,FALSE))),1,TRUE)</f>
        <v>#N/A</v>
      </c>
      <c r="AW117" s="102" t="e">
        <f ca="1">VLOOKUP($AG117,INDIRECT(CONCATENATE($CS117,"!",VLOOKUP($CS117,$AG$3:AW$8,AW$2,FALSE))),1,TRUE)</f>
        <v>#N/A</v>
      </c>
      <c r="AX117" s="102" t="e">
        <f ca="1">VLOOKUP($AG117,INDIRECT(CONCATENATE($CS117,"!",VLOOKUP($CS117,$AG$3:AX$8,AX$2,FALSE))),1,TRUE)</f>
        <v>#N/A</v>
      </c>
      <c r="AY117" s="102" t="e">
        <f ca="1">VLOOKUP($AG117,INDIRECT(CONCATENATE($CS117,"!",VLOOKUP($CS117,$AG$3:AY$8,AY$2,FALSE))),1,TRUE)</f>
        <v>#N/A</v>
      </c>
      <c r="AZ117" s="102" t="e">
        <f ca="1">VLOOKUP($AG117,INDIRECT(CONCATENATE($CS117,"!",VLOOKUP($CS117,$AG$3:AZ$8,AZ$2,FALSE))),1,TRUE)</f>
        <v>#N/A</v>
      </c>
      <c r="BA117" s="102"/>
      <c r="BB117" s="66">
        <f t="shared" si="116"/>
        <v>1</v>
      </c>
      <c r="BC117" s="59">
        <f t="shared" si="116"/>
        <v>1</v>
      </c>
      <c r="BD117" s="59">
        <f t="shared" si="117"/>
        <v>1</v>
      </c>
      <c r="BE117" s="59">
        <f t="shared" si="117"/>
        <v>1</v>
      </c>
      <c r="BF117" s="59">
        <f t="shared" si="85"/>
        <v>1</v>
      </c>
      <c r="BG117" s="59">
        <f t="shared" si="86"/>
        <v>1</v>
      </c>
      <c r="BH117" s="59">
        <f t="shared" si="87"/>
        <v>1</v>
      </c>
      <c r="BI117" s="59">
        <f t="shared" si="118"/>
        <v>1</v>
      </c>
      <c r="BJ117" s="59">
        <f t="shared" si="118"/>
        <v>1</v>
      </c>
      <c r="BK117" s="59">
        <f t="shared" si="118"/>
        <v>1</v>
      </c>
      <c r="BL117" s="59">
        <f t="shared" si="118"/>
        <v>1</v>
      </c>
      <c r="BM117" s="59">
        <f t="shared" si="118"/>
        <v>1</v>
      </c>
      <c r="BN117" s="59">
        <f t="shared" si="118"/>
        <v>1</v>
      </c>
      <c r="BO117" s="59">
        <f t="shared" si="118"/>
        <v>1</v>
      </c>
      <c r="BP117" s="59">
        <f t="shared" si="118"/>
        <v>1</v>
      </c>
      <c r="BQ117" s="59">
        <f t="shared" si="118"/>
        <v>1</v>
      </c>
      <c r="BR117" s="59">
        <f t="shared" si="118"/>
        <v>1</v>
      </c>
      <c r="BS117" s="59">
        <f t="shared" si="88"/>
        <v>1</v>
      </c>
      <c r="BT117" s="59">
        <f t="shared" si="88"/>
        <v>1</v>
      </c>
      <c r="BV117" s="67" t="e">
        <f>HLOOKUP(AE117,$BB$10:BU117,COUNTIF($AE$7:AE117,"&lt;&gt;"&amp;""),FALSE)</f>
        <v>#N/A</v>
      </c>
      <c r="BW117" s="59">
        <f t="shared" si="89"/>
        <v>1</v>
      </c>
      <c r="BX117" s="67" t="str">
        <f t="shared" si="91"/>
        <v/>
      </c>
      <c r="BY117" s="136" t="str">
        <f ca="1">IF(OR(AE117=$BC$10,AE117=$BE$10,AE117=$BL$10,AE117=$BM$10,AE117=$BN$10),VLOOKUP(BX117,INDIRECT(CONCATENATE(CS117,"!",HLOOKUP(AE117,$CV$10:CZ117,DG117,FALSE))),1,TRUE),"")</f>
        <v/>
      </c>
      <c r="BZ117" s="102" t="e">
        <f t="shared" ca="1" si="101"/>
        <v>#N/A</v>
      </c>
      <c r="CA117" s="102" t="e">
        <f t="shared" ca="1" si="102"/>
        <v>#N/A</v>
      </c>
      <c r="CB117" s="102" t="e">
        <f t="shared" ca="1" si="103"/>
        <v>#N/A</v>
      </c>
      <c r="CC117" s="102" t="e">
        <f t="shared" ca="1" si="104"/>
        <v>#N/A</v>
      </c>
      <c r="CD117" s="102" t="e">
        <f t="shared" ca="1" si="105"/>
        <v>#VALUE!</v>
      </c>
      <c r="CE117" s="68">
        <f>Worksheet!L112</f>
        <v>0</v>
      </c>
      <c r="CF117" s="68">
        <f>Worksheet!M112</f>
        <v>0</v>
      </c>
      <c r="CG117" s="68">
        <f>Worksheet!N112</f>
        <v>0</v>
      </c>
      <c r="CH117" s="68">
        <f>Worksheet!O112</f>
        <v>0</v>
      </c>
      <c r="CI117" s="68">
        <f>Worksheet!P112</f>
        <v>0</v>
      </c>
      <c r="CJ117" s="154" t="e">
        <f t="shared" ca="1" si="106"/>
        <v>#VALUE!</v>
      </c>
      <c r="CK117" s="154" t="e">
        <f t="shared" ca="1" si="107"/>
        <v>#VALUE!</v>
      </c>
      <c r="CL117" s="154" t="e">
        <f t="shared" ca="1" si="108"/>
        <v>#VALUE!</v>
      </c>
      <c r="CM117" s="154" t="e">
        <f t="shared" ca="1" si="109"/>
        <v>#VALUE!</v>
      </c>
      <c r="CN117" s="154" t="e">
        <f t="shared" ca="1" si="110"/>
        <v>#VALUE!</v>
      </c>
      <c r="CO117" s="131" t="e">
        <f t="shared" ca="1" si="111"/>
        <v>#N/A</v>
      </c>
      <c r="CP117" s="103">
        <f>Worksheet!R112</f>
        <v>0</v>
      </c>
      <c r="CQ117" s="58" t="str">
        <f t="shared" si="112"/>
        <v>1</v>
      </c>
      <c r="CR117" s="133" t="e">
        <f t="shared" si="113"/>
        <v>#N/A</v>
      </c>
      <c r="CS117" s="58" t="str">
        <f t="shared" si="90"/>
        <v>Standard1</v>
      </c>
      <c r="CU117" s="112" t="str">
        <f t="shared" ca="1" si="114"/>
        <v>$B$4:$P$1376</v>
      </c>
      <c r="CV117" s="102" t="str">
        <f>VLOOKUP($CS117,$CU$3:CV$8,2,FALSE)</f>
        <v>$I$230:$I$439</v>
      </c>
      <c r="CW117" s="102" t="str">
        <f>VLOOKUP($CS117,$CU$3:CW$8,3,FALSE)</f>
        <v>$I$471:$I$735</v>
      </c>
      <c r="CX117" s="102" t="str">
        <f>VLOOKUP($CS117,$CU$3:CX$8,4,FALSE)</f>
        <v>$I$736:$I$826</v>
      </c>
      <c r="CY117" s="102" t="str">
        <f>VLOOKUP($CS117,$CU$3:CY$8,5,FALSE)</f>
        <v>$I$827:$I$891</v>
      </c>
      <c r="CZ117" s="102" t="str">
        <f>VLOOKUP($CS117,$CU$3:CZ$8,6,FALSE)</f>
        <v>$I$892:$I$960</v>
      </c>
      <c r="DA117" s="102" t="str">
        <f>VLOOKUP($CS117,$CU$3:DA$8,7,FALSE)</f>
        <v>$I$1055:$I$1066</v>
      </c>
      <c r="DB117" s="102" t="str">
        <f>VLOOKUP($CS117,$CU$3:DB$8,8,FALSE)</f>
        <v>$I$1043:$I$1054</v>
      </c>
      <c r="DC117" s="102" t="str">
        <f>VLOOKUP($CS117,$CU$3:DC$8,8,FALSE)</f>
        <v>$I$1043:$I$1054</v>
      </c>
      <c r="DD117" s="102" t="str">
        <f>VLOOKUP($CS117,$CU$3:DD$8,8,FALSE)</f>
        <v>$I$1043:$I$1054</v>
      </c>
      <c r="DE117" s="102" t="str">
        <f>VLOOKUP($CS117,$CU$3:DE$8,8,FALSE)</f>
        <v>$I$1043:$I$1054</v>
      </c>
      <c r="DF117" s="102" t="str">
        <f>VLOOKUP($CS117,$CU$3:DF$8,8,FALSE)</f>
        <v>$I$1043:$I$1054</v>
      </c>
      <c r="DG117" s="58">
        <f>COUNTIF($CV$10:CV117,"&lt;&gt;"&amp;"")</f>
        <v>108</v>
      </c>
      <c r="DI117" s="58" t="str">
        <f t="shared" si="115"/>
        <v/>
      </c>
      <c r="DJ117" s="58" t="e">
        <f t="shared" ca="1" si="121"/>
        <v>#N/A</v>
      </c>
    </row>
    <row r="118" spans="13:114" x14ac:dyDescent="0.25">
      <c r="M118" s="58">
        <f>Worksheet!W113</f>
        <v>0</v>
      </c>
      <c r="N118" s="58">
        <f t="shared" ca="1" si="83"/>
        <v>0</v>
      </c>
      <c r="O118" s="213" t="str">
        <f t="shared" ca="1" si="84"/>
        <v>*</v>
      </c>
      <c r="Q118" s="59" t="e">
        <f t="shared" ca="1" si="94"/>
        <v>#N/A</v>
      </c>
      <c r="R118" s="58" t="str">
        <f>IF(Worksheet!J113=$S$2,$S$2,IF(Worksheet!J113=$S$3,$S$3,$S$1))</f>
        <v>5502A</v>
      </c>
      <c r="S118" s="60" t="str">
        <f t="shared" ca="1" si="122"/>
        <v>*</v>
      </c>
      <c r="T118" s="55" t="e">
        <f t="shared" si="95"/>
        <v>#N/A</v>
      </c>
      <c r="U118" s="62">
        <f>IF(Worksheet!T113="%",ABS(Worksheet!AA113),ABS(Worksheet!V113))</f>
        <v>0</v>
      </c>
      <c r="V118" s="155">
        <f>IF(Worksheet!T113="%",Worksheet!AB113,Worksheet!T113)</f>
        <v>0</v>
      </c>
      <c r="W118" s="61" t="str">
        <f>IF(Worksheet!T113="%","",IF(Worksheet!AA113&lt;&gt;"",Worksheet!AA113,""))</f>
        <v/>
      </c>
      <c r="X118" s="61" t="str">
        <f>IF(Worksheet!T113="%","",IF(Worksheet!AB113&lt;&gt;"",Worksheet!AB113,""))</f>
        <v/>
      </c>
      <c r="Y118" s="63" t="str">
        <f t="shared" si="96"/>
        <v/>
      </c>
      <c r="Z118" s="63" t="str">
        <f t="shared" si="119"/>
        <v>0</v>
      </c>
      <c r="AA118" s="63" t="str">
        <f t="shared" si="97"/>
        <v>DC</v>
      </c>
      <c r="AB118" s="63" t="str">
        <f t="shared" si="120"/>
        <v>DC0</v>
      </c>
      <c r="AC118" s="63" t="str">
        <f>IF(Worksheet!I113&lt;&gt;"",Worksheet!I113,"")</f>
        <v/>
      </c>
      <c r="AD118" s="63" t="str">
        <f t="shared" si="98"/>
        <v/>
      </c>
      <c r="AE118" s="134" t="str">
        <f t="shared" si="99"/>
        <v>DC0</v>
      </c>
      <c r="AF118" s="135" t="e">
        <f>HLOOKUP(AE118,$AH$10:BA118,COUNTIF($AE$7:AE118,"&lt;&gt;"&amp;""),FALSE)</f>
        <v>#N/A</v>
      </c>
      <c r="AG118" s="71" t="e">
        <f t="shared" si="100"/>
        <v>#N/A</v>
      </c>
      <c r="AH118" s="102" t="e">
        <f ca="1">VLOOKUP($AG118,INDIRECT(CONCATENATE($CS118,"!",VLOOKUP($CS118,$AG$3:AH$8,AH$2,FALSE))),1,TRUE)</f>
        <v>#N/A</v>
      </c>
      <c r="AI118" s="102" t="e">
        <f ca="1">VLOOKUP($AG118,INDIRECT(CONCATENATE($CS118,"!",VLOOKUP($CS118,$AG$3:AI$8,AI$2,FALSE))),1,TRUE)</f>
        <v>#N/A</v>
      </c>
      <c r="AJ118" s="102" t="e">
        <f ca="1">VLOOKUP($AG118,INDIRECT(CONCATENATE($CS118,"!",VLOOKUP($CS118,$AG$3:AJ$8,AJ$2,FALSE))),1,TRUE)</f>
        <v>#N/A</v>
      </c>
      <c r="AK118" s="102" t="e">
        <f ca="1">VLOOKUP($AG118,INDIRECT(CONCATENATE($CS118,"!",VLOOKUP($CS118,$AG$3:AK$8,AK$2,FALSE))),1,TRUE)</f>
        <v>#N/A</v>
      </c>
      <c r="AL118" s="102" t="e">
        <f ca="1">VLOOKUP($AG118,INDIRECT(CONCATENATE($CS118,"!",VLOOKUP($CS118,$AG$3:AL$8,AL$2,FALSE))),1,TRUE)</f>
        <v>#N/A</v>
      </c>
      <c r="AM118" s="102" t="e">
        <f ca="1">VLOOKUP($AG118,INDIRECT(CONCATENATE($CS118,"!",VLOOKUP($CS118,$AG$3:AM$8,AM$2,FALSE))),1,TRUE)</f>
        <v>#N/A</v>
      </c>
      <c r="AN118" s="102" t="e">
        <f ca="1">VLOOKUP($AG118,INDIRECT(CONCATENATE($CS118,"!",VLOOKUP($CS118,$AG$3:AN$8,AN$2,FALSE))),1,TRUE)</f>
        <v>#N/A</v>
      </c>
      <c r="AO118" s="102" t="e">
        <f ca="1">VLOOKUP($AG118,INDIRECT(CONCATENATE($CS118,"!",VLOOKUP($CS118,$AG$3:AO$8,AO$2,FALSE))),1,TRUE)</f>
        <v>#N/A</v>
      </c>
      <c r="AP118" s="102" t="e">
        <f ca="1">VLOOKUP($AG118,INDIRECT(CONCATENATE($CS118,"!",VLOOKUP($CS118,$AG$3:AP$8,AP$2,FALSE))),1,TRUE)</f>
        <v>#N/A</v>
      </c>
      <c r="AQ118" s="102" t="e">
        <f ca="1">VLOOKUP($AG118,INDIRECT(CONCATENATE($CS118,"!",VLOOKUP($CS118,$AG$3:AQ$8,AQ$2,FALSE))),1,TRUE)</f>
        <v>#N/A</v>
      </c>
      <c r="AR118" s="102" t="e">
        <f ca="1">VLOOKUP($AG118,INDIRECT(CONCATENATE($CS118,"!",VLOOKUP($CS118,$AG$3:AR$8,AR$2,FALSE))),1,TRUE)</f>
        <v>#N/A</v>
      </c>
      <c r="AS118" s="102" t="e">
        <f ca="1">VLOOKUP($AG118,INDIRECT(CONCATENATE($CS118,"!",VLOOKUP($CS118,$AG$3:AS$8,AS$2,FALSE))),1,TRUE)</f>
        <v>#N/A</v>
      </c>
      <c r="AT118" s="102" t="e">
        <f ca="1">VLOOKUP($AG118,INDIRECT(CONCATENATE($CS118,"!",VLOOKUP($CS118,$AG$3:AT$8,AT$2,FALSE))),1,TRUE)</f>
        <v>#N/A</v>
      </c>
      <c r="AU118" s="102" t="e">
        <f ca="1">VLOOKUP($AG118,INDIRECT(CONCATENATE($CS118,"!",VLOOKUP($CS118,$AG$3:AU$8,AU$2,FALSE))),1,TRUE)</f>
        <v>#N/A</v>
      </c>
      <c r="AV118" s="102" t="e">
        <f ca="1">VLOOKUP($AG118,INDIRECT(CONCATENATE($CS118,"!",VLOOKUP($CS118,$AG$3:AV$8,AV$2,FALSE))),1,TRUE)</f>
        <v>#N/A</v>
      </c>
      <c r="AW118" s="102" t="e">
        <f ca="1">VLOOKUP($AG118,INDIRECT(CONCATENATE($CS118,"!",VLOOKUP($CS118,$AG$3:AW$8,AW$2,FALSE))),1,TRUE)</f>
        <v>#N/A</v>
      </c>
      <c r="AX118" s="102" t="e">
        <f ca="1">VLOOKUP($AG118,INDIRECT(CONCATENATE($CS118,"!",VLOOKUP($CS118,$AG$3:AX$8,AX$2,FALSE))),1,TRUE)</f>
        <v>#N/A</v>
      </c>
      <c r="AY118" s="102" t="e">
        <f ca="1">VLOOKUP($AG118,INDIRECT(CONCATENATE($CS118,"!",VLOOKUP($CS118,$AG$3:AY$8,AY$2,FALSE))),1,TRUE)</f>
        <v>#N/A</v>
      </c>
      <c r="AZ118" s="102" t="e">
        <f ca="1">VLOOKUP($AG118,INDIRECT(CONCATENATE($CS118,"!",VLOOKUP($CS118,$AG$3:AZ$8,AZ$2,FALSE))),1,TRUE)</f>
        <v>#N/A</v>
      </c>
      <c r="BA118" s="102"/>
      <c r="BB118" s="66">
        <f t="shared" si="116"/>
        <v>1</v>
      </c>
      <c r="BC118" s="59">
        <f t="shared" si="116"/>
        <v>1</v>
      </c>
      <c r="BD118" s="59">
        <f t="shared" si="117"/>
        <v>1</v>
      </c>
      <c r="BE118" s="59">
        <f t="shared" si="117"/>
        <v>1</v>
      </c>
      <c r="BF118" s="59">
        <f t="shared" si="85"/>
        <v>1</v>
      </c>
      <c r="BG118" s="59">
        <f t="shared" si="86"/>
        <v>1</v>
      </c>
      <c r="BH118" s="59">
        <f t="shared" si="87"/>
        <v>1</v>
      </c>
      <c r="BI118" s="59">
        <f t="shared" si="118"/>
        <v>1</v>
      </c>
      <c r="BJ118" s="59">
        <f t="shared" si="118"/>
        <v>1</v>
      </c>
      <c r="BK118" s="59">
        <f t="shared" si="118"/>
        <v>1</v>
      </c>
      <c r="BL118" s="59">
        <f t="shared" si="118"/>
        <v>1</v>
      </c>
      <c r="BM118" s="59">
        <f t="shared" si="118"/>
        <v>1</v>
      </c>
      <c r="BN118" s="59">
        <f t="shared" si="118"/>
        <v>1</v>
      </c>
      <c r="BO118" s="59">
        <f t="shared" si="118"/>
        <v>1</v>
      </c>
      <c r="BP118" s="59">
        <f t="shared" si="118"/>
        <v>1</v>
      </c>
      <c r="BQ118" s="59">
        <f t="shared" si="118"/>
        <v>1</v>
      </c>
      <c r="BR118" s="59">
        <f t="shared" si="118"/>
        <v>1</v>
      </c>
      <c r="BS118" s="59">
        <f t="shared" si="88"/>
        <v>1</v>
      </c>
      <c r="BT118" s="59">
        <f t="shared" si="88"/>
        <v>1</v>
      </c>
      <c r="BV118" s="67" t="e">
        <f>HLOOKUP(AE118,$BB$10:BU118,COUNTIF($AE$7:AE118,"&lt;&gt;"&amp;""),FALSE)</f>
        <v>#N/A</v>
      </c>
      <c r="BW118" s="59">
        <f t="shared" si="89"/>
        <v>1</v>
      </c>
      <c r="BX118" s="67" t="str">
        <f t="shared" si="91"/>
        <v/>
      </c>
      <c r="BY118" s="136" t="str">
        <f ca="1">IF(OR(AE118=$BC$10,AE118=$BE$10,AE118=$BL$10,AE118=$BM$10,AE118=$BN$10),VLOOKUP(BX118,INDIRECT(CONCATENATE(CS118,"!",HLOOKUP(AE118,$CV$10:CZ118,DG118,FALSE))),1,TRUE),"")</f>
        <v/>
      </c>
      <c r="BZ118" s="102" t="e">
        <f t="shared" ca="1" si="101"/>
        <v>#N/A</v>
      </c>
      <c r="CA118" s="102" t="e">
        <f t="shared" ca="1" si="102"/>
        <v>#N/A</v>
      </c>
      <c r="CB118" s="102" t="e">
        <f t="shared" ca="1" si="103"/>
        <v>#N/A</v>
      </c>
      <c r="CC118" s="102" t="e">
        <f t="shared" ca="1" si="104"/>
        <v>#N/A</v>
      </c>
      <c r="CD118" s="102" t="e">
        <f t="shared" ca="1" si="105"/>
        <v>#VALUE!</v>
      </c>
      <c r="CE118" s="68">
        <f>Worksheet!L113</f>
        <v>0</v>
      </c>
      <c r="CF118" s="68">
        <f>Worksheet!M113</f>
        <v>0</v>
      </c>
      <c r="CG118" s="68">
        <f>Worksheet!N113</f>
        <v>0</v>
      </c>
      <c r="CH118" s="68">
        <f>Worksheet!O113</f>
        <v>0</v>
      </c>
      <c r="CI118" s="68">
        <f>Worksheet!P113</f>
        <v>0</v>
      </c>
      <c r="CJ118" s="154" t="e">
        <f t="shared" ca="1" si="106"/>
        <v>#VALUE!</v>
      </c>
      <c r="CK118" s="154" t="e">
        <f t="shared" ca="1" si="107"/>
        <v>#VALUE!</v>
      </c>
      <c r="CL118" s="154" t="e">
        <f t="shared" ca="1" si="108"/>
        <v>#VALUE!</v>
      </c>
      <c r="CM118" s="154" t="e">
        <f t="shared" ca="1" si="109"/>
        <v>#VALUE!</v>
      </c>
      <c r="CN118" s="154" t="e">
        <f t="shared" ca="1" si="110"/>
        <v>#VALUE!</v>
      </c>
      <c r="CO118" s="131" t="e">
        <f t="shared" ca="1" si="111"/>
        <v>#N/A</v>
      </c>
      <c r="CP118" s="103">
        <f>Worksheet!R113</f>
        <v>0</v>
      </c>
      <c r="CQ118" s="58" t="str">
        <f t="shared" si="112"/>
        <v>1</v>
      </c>
      <c r="CR118" s="133" t="e">
        <f t="shared" si="113"/>
        <v>#N/A</v>
      </c>
      <c r="CS118" s="58" t="str">
        <f t="shared" si="90"/>
        <v>Standard1</v>
      </c>
      <c r="CU118" s="112" t="str">
        <f t="shared" ca="1" si="114"/>
        <v>$B$4:$P$1376</v>
      </c>
      <c r="CV118" s="102" t="str">
        <f>VLOOKUP($CS118,$CU$3:CV$8,2,FALSE)</f>
        <v>$I$230:$I$439</v>
      </c>
      <c r="CW118" s="102" t="str">
        <f>VLOOKUP($CS118,$CU$3:CW$8,3,FALSE)</f>
        <v>$I$471:$I$735</v>
      </c>
      <c r="CX118" s="102" t="str">
        <f>VLOOKUP($CS118,$CU$3:CX$8,4,FALSE)</f>
        <v>$I$736:$I$826</v>
      </c>
      <c r="CY118" s="102" t="str">
        <f>VLOOKUP($CS118,$CU$3:CY$8,5,FALSE)</f>
        <v>$I$827:$I$891</v>
      </c>
      <c r="CZ118" s="102" t="str">
        <f>VLOOKUP($CS118,$CU$3:CZ$8,6,FALSE)</f>
        <v>$I$892:$I$960</v>
      </c>
      <c r="DA118" s="102" t="str">
        <f>VLOOKUP($CS118,$CU$3:DA$8,7,FALSE)</f>
        <v>$I$1055:$I$1066</v>
      </c>
      <c r="DB118" s="102" t="str">
        <f>VLOOKUP($CS118,$CU$3:DB$8,8,FALSE)</f>
        <v>$I$1043:$I$1054</v>
      </c>
      <c r="DC118" s="102" t="str">
        <f>VLOOKUP($CS118,$CU$3:DC$8,8,FALSE)</f>
        <v>$I$1043:$I$1054</v>
      </c>
      <c r="DD118" s="102" t="str">
        <f>VLOOKUP($CS118,$CU$3:DD$8,8,FALSE)</f>
        <v>$I$1043:$I$1054</v>
      </c>
      <c r="DE118" s="102" t="str">
        <f>VLOOKUP($CS118,$CU$3:DE$8,8,FALSE)</f>
        <v>$I$1043:$I$1054</v>
      </c>
      <c r="DF118" s="102" t="str">
        <f>VLOOKUP($CS118,$CU$3:DF$8,8,FALSE)</f>
        <v>$I$1043:$I$1054</v>
      </c>
      <c r="DG118" s="58">
        <f>COUNTIF($CV$10:CV118,"&lt;&gt;"&amp;"")</f>
        <v>109</v>
      </c>
      <c r="DI118" s="58" t="str">
        <f t="shared" si="115"/>
        <v/>
      </c>
      <c r="DJ118" s="58" t="e">
        <f t="shared" ca="1" si="121"/>
        <v>#N/A</v>
      </c>
    </row>
    <row r="119" spans="13:114" x14ac:dyDescent="0.25">
      <c r="M119" s="58">
        <f>Worksheet!W114</f>
        <v>0</v>
      </c>
      <c r="N119" s="58">
        <f t="shared" ca="1" si="83"/>
        <v>0</v>
      </c>
      <c r="O119" s="213" t="str">
        <f t="shared" ca="1" si="84"/>
        <v>*</v>
      </c>
      <c r="Q119" s="59" t="e">
        <f t="shared" ca="1" si="94"/>
        <v>#N/A</v>
      </c>
      <c r="R119" s="58" t="str">
        <f>IF(Worksheet!J114=$S$2,$S$2,IF(Worksheet!J114=$S$3,$S$3,$S$1))</f>
        <v>5502A</v>
      </c>
      <c r="S119" s="60" t="str">
        <f t="shared" ca="1" si="122"/>
        <v>*</v>
      </c>
      <c r="T119" s="55" t="e">
        <f t="shared" si="95"/>
        <v>#N/A</v>
      </c>
      <c r="U119" s="62">
        <f>IF(Worksheet!T114="%",ABS(Worksheet!AA114),ABS(Worksheet!V114))</f>
        <v>0</v>
      </c>
      <c r="V119" s="155">
        <f>IF(Worksheet!T114="%",Worksheet!AB114,Worksheet!T114)</f>
        <v>0</v>
      </c>
      <c r="W119" s="61" t="str">
        <f>IF(Worksheet!T114="%","",IF(Worksheet!AA114&lt;&gt;"",Worksheet!AA114,""))</f>
        <v/>
      </c>
      <c r="X119" s="61" t="str">
        <f>IF(Worksheet!T114="%","",IF(Worksheet!AB114&lt;&gt;"",Worksheet!AB114,""))</f>
        <v/>
      </c>
      <c r="Y119" s="63" t="str">
        <f t="shared" si="96"/>
        <v/>
      </c>
      <c r="Z119" s="63" t="str">
        <f t="shared" si="119"/>
        <v>0</v>
      </c>
      <c r="AA119" s="63" t="str">
        <f t="shared" si="97"/>
        <v>DC</v>
      </c>
      <c r="AB119" s="63" t="str">
        <f t="shared" si="120"/>
        <v>DC0</v>
      </c>
      <c r="AC119" s="63" t="str">
        <f>IF(Worksheet!I114&lt;&gt;"",Worksheet!I114,"")</f>
        <v/>
      </c>
      <c r="AD119" s="63" t="str">
        <f t="shared" si="98"/>
        <v/>
      </c>
      <c r="AE119" s="134" t="str">
        <f t="shared" si="99"/>
        <v>DC0</v>
      </c>
      <c r="AF119" s="135" t="e">
        <f>HLOOKUP(AE119,$AH$10:BA119,COUNTIF($AE$7:AE119,"&lt;&gt;"&amp;""),FALSE)</f>
        <v>#N/A</v>
      </c>
      <c r="AG119" s="71" t="e">
        <f t="shared" si="100"/>
        <v>#N/A</v>
      </c>
      <c r="AH119" s="102" t="e">
        <f ca="1">VLOOKUP($AG119,INDIRECT(CONCATENATE($CS119,"!",VLOOKUP($CS119,$AG$3:AH$8,AH$2,FALSE))),1,TRUE)</f>
        <v>#N/A</v>
      </c>
      <c r="AI119" s="102" t="e">
        <f ca="1">VLOOKUP($AG119,INDIRECT(CONCATENATE($CS119,"!",VLOOKUP($CS119,$AG$3:AI$8,AI$2,FALSE))),1,TRUE)</f>
        <v>#N/A</v>
      </c>
      <c r="AJ119" s="102" t="e">
        <f ca="1">VLOOKUP($AG119,INDIRECT(CONCATENATE($CS119,"!",VLOOKUP($CS119,$AG$3:AJ$8,AJ$2,FALSE))),1,TRUE)</f>
        <v>#N/A</v>
      </c>
      <c r="AK119" s="102" t="e">
        <f ca="1">VLOOKUP($AG119,INDIRECT(CONCATENATE($CS119,"!",VLOOKUP($CS119,$AG$3:AK$8,AK$2,FALSE))),1,TRUE)</f>
        <v>#N/A</v>
      </c>
      <c r="AL119" s="102" t="e">
        <f ca="1">VLOOKUP($AG119,INDIRECT(CONCATENATE($CS119,"!",VLOOKUP($CS119,$AG$3:AL$8,AL$2,FALSE))),1,TRUE)</f>
        <v>#N/A</v>
      </c>
      <c r="AM119" s="102" t="e">
        <f ca="1">VLOOKUP($AG119,INDIRECT(CONCATENATE($CS119,"!",VLOOKUP($CS119,$AG$3:AM$8,AM$2,FALSE))),1,TRUE)</f>
        <v>#N/A</v>
      </c>
      <c r="AN119" s="102" t="e">
        <f ca="1">VLOOKUP($AG119,INDIRECT(CONCATENATE($CS119,"!",VLOOKUP($CS119,$AG$3:AN$8,AN$2,FALSE))),1,TRUE)</f>
        <v>#N/A</v>
      </c>
      <c r="AO119" s="102" t="e">
        <f ca="1">VLOOKUP($AG119,INDIRECT(CONCATENATE($CS119,"!",VLOOKUP($CS119,$AG$3:AO$8,AO$2,FALSE))),1,TRUE)</f>
        <v>#N/A</v>
      </c>
      <c r="AP119" s="102" t="e">
        <f ca="1">VLOOKUP($AG119,INDIRECT(CONCATENATE($CS119,"!",VLOOKUP($CS119,$AG$3:AP$8,AP$2,FALSE))),1,TRUE)</f>
        <v>#N/A</v>
      </c>
      <c r="AQ119" s="102" t="e">
        <f ca="1">VLOOKUP($AG119,INDIRECT(CONCATENATE($CS119,"!",VLOOKUP($CS119,$AG$3:AQ$8,AQ$2,FALSE))),1,TRUE)</f>
        <v>#N/A</v>
      </c>
      <c r="AR119" s="102" t="e">
        <f ca="1">VLOOKUP($AG119,INDIRECT(CONCATENATE($CS119,"!",VLOOKUP($CS119,$AG$3:AR$8,AR$2,FALSE))),1,TRUE)</f>
        <v>#N/A</v>
      </c>
      <c r="AS119" s="102" t="e">
        <f ca="1">VLOOKUP($AG119,INDIRECT(CONCATENATE($CS119,"!",VLOOKUP($CS119,$AG$3:AS$8,AS$2,FALSE))),1,TRUE)</f>
        <v>#N/A</v>
      </c>
      <c r="AT119" s="102" t="e">
        <f ca="1">VLOOKUP($AG119,INDIRECT(CONCATENATE($CS119,"!",VLOOKUP($CS119,$AG$3:AT$8,AT$2,FALSE))),1,TRUE)</f>
        <v>#N/A</v>
      </c>
      <c r="AU119" s="102" t="e">
        <f ca="1">VLOOKUP($AG119,INDIRECT(CONCATENATE($CS119,"!",VLOOKUP($CS119,$AG$3:AU$8,AU$2,FALSE))),1,TRUE)</f>
        <v>#N/A</v>
      </c>
      <c r="AV119" s="102" t="e">
        <f ca="1">VLOOKUP($AG119,INDIRECT(CONCATENATE($CS119,"!",VLOOKUP($CS119,$AG$3:AV$8,AV$2,FALSE))),1,TRUE)</f>
        <v>#N/A</v>
      </c>
      <c r="AW119" s="102" t="e">
        <f ca="1">VLOOKUP($AG119,INDIRECT(CONCATENATE($CS119,"!",VLOOKUP($CS119,$AG$3:AW$8,AW$2,FALSE))),1,TRUE)</f>
        <v>#N/A</v>
      </c>
      <c r="AX119" s="102" t="e">
        <f ca="1">VLOOKUP($AG119,INDIRECT(CONCATENATE($CS119,"!",VLOOKUP($CS119,$AG$3:AX$8,AX$2,FALSE))),1,TRUE)</f>
        <v>#N/A</v>
      </c>
      <c r="AY119" s="102" t="e">
        <f ca="1">VLOOKUP($AG119,INDIRECT(CONCATENATE($CS119,"!",VLOOKUP($CS119,$AG$3:AY$8,AY$2,FALSE))),1,TRUE)</f>
        <v>#N/A</v>
      </c>
      <c r="AZ119" s="102" t="e">
        <f ca="1">VLOOKUP($AG119,INDIRECT(CONCATENATE($CS119,"!",VLOOKUP($CS119,$AG$3:AZ$8,AZ$2,FALSE))),1,TRUE)</f>
        <v>#N/A</v>
      </c>
      <c r="BA119" s="102"/>
      <c r="BB119" s="66">
        <f t="shared" si="116"/>
        <v>1</v>
      </c>
      <c r="BC119" s="59">
        <f t="shared" si="116"/>
        <v>1</v>
      </c>
      <c r="BD119" s="59">
        <f t="shared" si="117"/>
        <v>1</v>
      </c>
      <c r="BE119" s="59">
        <f t="shared" si="117"/>
        <v>1</v>
      </c>
      <c r="BF119" s="59">
        <f t="shared" si="85"/>
        <v>1</v>
      </c>
      <c r="BG119" s="59">
        <f t="shared" si="86"/>
        <v>1</v>
      </c>
      <c r="BH119" s="59">
        <f t="shared" si="87"/>
        <v>1</v>
      </c>
      <c r="BI119" s="59">
        <f t="shared" si="118"/>
        <v>1</v>
      </c>
      <c r="BJ119" s="59">
        <f t="shared" si="118"/>
        <v>1</v>
      </c>
      <c r="BK119" s="59">
        <f t="shared" si="118"/>
        <v>1</v>
      </c>
      <c r="BL119" s="59">
        <f t="shared" si="118"/>
        <v>1</v>
      </c>
      <c r="BM119" s="59">
        <f t="shared" si="118"/>
        <v>1</v>
      </c>
      <c r="BN119" s="59">
        <f t="shared" si="118"/>
        <v>1</v>
      </c>
      <c r="BO119" s="59">
        <f t="shared" si="118"/>
        <v>1</v>
      </c>
      <c r="BP119" s="59">
        <f t="shared" si="118"/>
        <v>1</v>
      </c>
      <c r="BQ119" s="59">
        <f t="shared" si="118"/>
        <v>1</v>
      </c>
      <c r="BR119" s="59">
        <f t="shared" si="118"/>
        <v>1</v>
      </c>
      <c r="BS119" s="59">
        <f t="shared" si="88"/>
        <v>1</v>
      </c>
      <c r="BT119" s="59">
        <f t="shared" si="88"/>
        <v>1</v>
      </c>
      <c r="BV119" s="67" t="e">
        <f>HLOOKUP(AE119,$BB$10:BU119,COUNTIF($AE$7:AE119,"&lt;&gt;"&amp;""),FALSE)</f>
        <v>#N/A</v>
      </c>
      <c r="BW119" s="59">
        <f t="shared" si="89"/>
        <v>1</v>
      </c>
      <c r="BX119" s="67" t="str">
        <f t="shared" si="91"/>
        <v/>
      </c>
      <c r="BY119" s="136" t="str">
        <f ca="1">IF(OR(AE119=$BC$10,AE119=$BE$10,AE119=$BL$10,AE119=$BM$10,AE119=$BN$10),VLOOKUP(BX119,INDIRECT(CONCATENATE(CS119,"!",HLOOKUP(AE119,$CV$10:CZ119,DG119,FALSE))),1,TRUE),"")</f>
        <v/>
      </c>
      <c r="BZ119" s="102" t="e">
        <f t="shared" ca="1" si="101"/>
        <v>#N/A</v>
      </c>
      <c r="CA119" s="102" t="e">
        <f t="shared" ca="1" si="102"/>
        <v>#N/A</v>
      </c>
      <c r="CB119" s="102" t="e">
        <f t="shared" ca="1" si="103"/>
        <v>#N/A</v>
      </c>
      <c r="CC119" s="102" t="e">
        <f t="shared" ca="1" si="104"/>
        <v>#N/A</v>
      </c>
      <c r="CD119" s="102" t="e">
        <f t="shared" ca="1" si="105"/>
        <v>#VALUE!</v>
      </c>
      <c r="CE119" s="68">
        <f>Worksheet!L114</f>
        <v>0</v>
      </c>
      <c r="CF119" s="68">
        <f>Worksheet!M114</f>
        <v>0</v>
      </c>
      <c r="CG119" s="68">
        <f>Worksheet!N114</f>
        <v>0</v>
      </c>
      <c r="CH119" s="68">
        <f>Worksheet!O114</f>
        <v>0</v>
      </c>
      <c r="CI119" s="68">
        <f>Worksheet!P114</f>
        <v>0</v>
      </c>
      <c r="CJ119" s="154" t="e">
        <f t="shared" ca="1" si="106"/>
        <v>#VALUE!</v>
      </c>
      <c r="CK119" s="154" t="e">
        <f t="shared" ca="1" si="107"/>
        <v>#VALUE!</v>
      </c>
      <c r="CL119" s="154" t="e">
        <f t="shared" ca="1" si="108"/>
        <v>#VALUE!</v>
      </c>
      <c r="CM119" s="154" t="e">
        <f t="shared" ca="1" si="109"/>
        <v>#VALUE!</v>
      </c>
      <c r="CN119" s="154" t="e">
        <f t="shared" ca="1" si="110"/>
        <v>#VALUE!</v>
      </c>
      <c r="CO119" s="131" t="e">
        <f t="shared" ca="1" si="111"/>
        <v>#N/A</v>
      </c>
      <c r="CP119" s="103">
        <f>Worksheet!R114</f>
        <v>0</v>
      </c>
      <c r="CQ119" s="58" t="str">
        <f t="shared" si="112"/>
        <v>1</v>
      </c>
      <c r="CR119" s="133" t="e">
        <f t="shared" si="113"/>
        <v>#N/A</v>
      </c>
      <c r="CS119" s="58" t="str">
        <f t="shared" si="90"/>
        <v>Standard1</v>
      </c>
      <c r="CU119" s="112" t="str">
        <f t="shared" ca="1" si="114"/>
        <v>$B$4:$P$1376</v>
      </c>
      <c r="CV119" s="102" t="str">
        <f>VLOOKUP($CS119,$CU$3:CV$8,2,FALSE)</f>
        <v>$I$230:$I$439</v>
      </c>
      <c r="CW119" s="102" t="str">
        <f>VLOOKUP($CS119,$CU$3:CW$8,3,FALSE)</f>
        <v>$I$471:$I$735</v>
      </c>
      <c r="CX119" s="102" t="str">
        <f>VLOOKUP($CS119,$CU$3:CX$8,4,FALSE)</f>
        <v>$I$736:$I$826</v>
      </c>
      <c r="CY119" s="102" t="str">
        <f>VLOOKUP($CS119,$CU$3:CY$8,5,FALSE)</f>
        <v>$I$827:$I$891</v>
      </c>
      <c r="CZ119" s="102" t="str">
        <f>VLOOKUP($CS119,$CU$3:CZ$8,6,FALSE)</f>
        <v>$I$892:$I$960</v>
      </c>
      <c r="DA119" s="102" t="str">
        <f>VLOOKUP($CS119,$CU$3:DA$8,7,FALSE)</f>
        <v>$I$1055:$I$1066</v>
      </c>
      <c r="DB119" s="102" t="str">
        <f>VLOOKUP($CS119,$CU$3:DB$8,8,FALSE)</f>
        <v>$I$1043:$I$1054</v>
      </c>
      <c r="DC119" s="102" t="str">
        <f>VLOOKUP($CS119,$CU$3:DC$8,8,FALSE)</f>
        <v>$I$1043:$I$1054</v>
      </c>
      <c r="DD119" s="102" t="str">
        <f>VLOOKUP($CS119,$CU$3:DD$8,8,FALSE)</f>
        <v>$I$1043:$I$1054</v>
      </c>
      <c r="DE119" s="102" t="str">
        <f>VLOOKUP($CS119,$CU$3:DE$8,8,FALSE)</f>
        <v>$I$1043:$I$1054</v>
      </c>
      <c r="DF119" s="102" t="str">
        <f>VLOOKUP($CS119,$CU$3:DF$8,8,FALSE)</f>
        <v>$I$1043:$I$1054</v>
      </c>
      <c r="DG119" s="58">
        <f>COUNTIF($CV$10:CV119,"&lt;&gt;"&amp;"")</f>
        <v>110</v>
      </c>
      <c r="DI119" s="58" t="str">
        <f t="shared" si="115"/>
        <v/>
      </c>
      <c r="DJ119" s="58" t="e">
        <f t="shared" ca="1" si="121"/>
        <v>#N/A</v>
      </c>
    </row>
    <row r="120" spans="13:114" x14ac:dyDescent="0.25">
      <c r="M120" s="58">
        <f>Worksheet!W115</f>
        <v>0</v>
      </c>
      <c r="N120" s="58">
        <f t="shared" ca="1" si="83"/>
        <v>0</v>
      </c>
      <c r="O120" s="213" t="str">
        <f t="shared" ca="1" si="84"/>
        <v>*</v>
      </c>
      <c r="Q120" s="59" t="e">
        <f t="shared" ca="1" si="94"/>
        <v>#N/A</v>
      </c>
      <c r="R120" s="58" t="str">
        <f>IF(Worksheet!J115=$S$2,$S$2,IF(Worksheet!J115=$S$3,$S$3,$S$1))</f>
        <v>5502A</v>
      </c>
      <c r="S120" s="60" t="str">
        <f t="shared" ca="1" si="122"/>
        <v>*</v>
      </c>
      <c r="T120" s="55" t="e">
        <f t="shared" si="95"/>
        <v>#N/A</v>
      </c>
      <c r="U120" s="62">
        <f>IF(Worksheet!T115="%",ABS(Worksheet!AA115),ABS(Worksheet!V115))</f>
        <v>0</v>
      </c>
      <c r="V120" s="155">
        <f>IF(Worksheet!T115="%",Worksheet!AB115,Worksheet!T115)</f>
        <v>0</v>
      </c>
      <c r="W120" s="61" t="str">
        <f>IF(Worksheet!T115="%","",IF(Worksheet!AA115&lt;&gt;"",Worksheet!AA115,""))</f>
        <v/>
      </c>
      <c r="X120" s="61" t="str">
        <f>IF(Worksheet!T115="%","",IF(Worksheet!AB115&lt;&gt;"",Worksheet!AB115,""))</f>
        <v/>
      </c>
      <c r="Y120" s="63" t="str">
        <f t="shared" si="96"/>
        <v/>
      </c>
      <c r="Z120" s="63" t="str">
        <f t="shared" si="119"/>
        <v>0</v>
      </c>
      <c r="AA120" s="63" t="str">
        <f t="shared" si="97"/>
        <v>DC</v>
      </c>
      <c r="AB120" s="63" t="str">
        <f t="shared" si="120"/>
        <v>DC0</v>
      </c>
      <c r="AC120" s="63" t="str">
        <f>IF(Worksheet!I115&lt;&gt;"",Worksheet!I115,"")</f>
        <v/>
      </c>
      <c r="AD120" s="63" t="str">
        <f t="shared" si="98"/>
        <v/>
      </c>
      <c r="AE120" s="134" t="str">
        <f t="shared" si="99"/>
        <v>DC0</v>
      </c>
      <c r="AF120" s="135" t="e">
        <f>HLOOKUP(AE120,$AH$10:BA120,COUNTIF($AE$7:AE120,"&lt;&gt;"&amp;""),FALSE)</f>
        <v>#N/A</v>
      </c>
      <c r="AG120" s="71" t="e">
        <f t="shared" si="100"/>
        <v>#N/A</v>
      </c>
      <c r="AH120" s="102" t="e">
        <f ca="1">VLOOKUP($AG120,INDIRECT(CONCATENATE($CS120,"!",VLOOKUP($CS120,$AG$3:AH$8,AH$2,FALSE))),1,TRUE)</f>
        <v>#N/A</v>
      </c>
      <c r="AI120" s="102" t="e">
        <f ca="1">VLOOKUP($AG120,INDIRECT(CONCATENATE($CS120,"!",VLOOKUP($CS120,$AG$3:AI$8,AI$2,FALSE))),1,TRUE)</f>
        <v>#N/A</v>
      </c>
      <c r="AJ120" s="102" t="e">
        <f ca="1">VLOOKUP($AG120,INDIRECT(CONCATENATE($CS120,"!",VLOOKUP($CS120,$AG$3:AJ$8,AJ$2,FALSE))),1,TRUE)</f>
        <v>#N/A</v>
      </c>
      <c r="AK120" s="102" t="e">
        <f ca="1">VLOOKUP($AG120,INDIRECT(CONCATENATE($CS120,"!",VLOOKUP($CS120,$AG$3:AK$8,AK$2,FALSE))),1,TRUE)</f>
        <v>#N/A</v>
      </c>
      <c r="AL120" s="102" t="e">
        <f ca="1">VLOOKUP($AG120,INDIRECT(CONCATENATE($CS120,"!",VLOOKUP($CS120,$AG$3:AL$8,AL$2,FALSE))),1,TRUE)</f>
        <v>#N/A</v>
      </c>
      <c r="AM120" s="102" t="e">
        <f ca="1">VLOOKUP($AG120,INDIRECT(CONCATENATE($CS120,"!",VLOOKUP($CS120,$AG$3:AM$8,AM$2,FALSE))),1,TRUE)</f>
        <v>#N/A</v>
      </c>
      <c r="AN120" s="102" t="e">
        <f ca="1">VLOOKUP($AG120,INDIRECT(CONCATENATE($CS120,"!",VLOOKUP($CS120,$AG$3:AN$8,AN$2,FALSE))),1,TRUE)</f>
        <v>#N/A</v>
      </c>
      <c r="AO120" s="102" t="e">
        <f ca="1">VLOOKUP($AG120,INDIRECT(CONCATENATE($CS120,"!",VLOOKUP($CS120,$AG$3:AO$8,AO$2,FALSE))),1,TRUE)</f>
        <v>#N/A</v>
      </c>
      <c r="AP120" s="102" t="e">
        <f ca="1">VLOOKUP($AG120,INDIRECT(CONCATENATE($CS120,"!",VLOOKUP($CS120,$AG$3:AP$8,AP$2,FALSE))),1,TRUE)</f>
        <v>#N/A</v>
      </c>
      <c r="AQ120" s="102" t="e">
        <f ca="1">VLOOKUP($AG120,INDIRECT(CONCATENATE($CS120,"!",VLOOKUP($CS120,$AG$3:AQ$8,AQ$2,FALSE))),1,TRUE)</f>
        <v>#N/A</v>
      </c>
      <c r="AR120" s="102" t="e">
        <f ca="1">VLOOKUP($AG120,INDIRECT(CONCATENATE($CS120,"!",VLOOKUP($CS120,$AG$3:AR$8,AR$2,FALSE))),1,TRUE)</f>
        <v>#N/A</v>
      </c>
      <c r="AS120" s="102" t="e">
        <f ca="1">VLOOKUP($AG120,INDIRECT(CONCATENATE($CS120,"!",VLOOKUP($CS120,$AG$3:AS$8,AS$2,FALSE))),1,TRUE)</f>
        <v>#N/A</v>
      </c>
      <c r="AT120" s="102" t="e">
        <f ca="1">VLOOKUP($AG120,INDIRECT(CONCATENATE($CS120,"!",VLOOKUP($CS120,$AG$3:AT$8,AT$2,FALSE))),1,TRUE)</f>
        <v>#N/A</v>
      </c>
      <c r="AU120" s="102" t="e">
        <f ca="1">VLOOKUP($AG120,INDIRECT(CONCATENATE($CS120,"!",VLOOKUP($CS120,$AG$3:AU$8,AU$2,FALSE))),1,TRUE)</f>
        <v>#N/A</v>
      </c>
      <c r="AV120" s="102" t="e">
        <f ca="1">VLOOKUP($AG120,INDIRECT(CONCATENATE($CS120,"!",VLOOKUP($CS120,$AG$3:AV$8,AV$2,FALSE))),1,TRUE)</f>
        <v>#N/A</v>
      </c>
      <c r="AW120" s="102" t="e">
        <f ca="1">VLOOKUP($AG120,INDIRECT(CONCATENATE($CS120,"!",VLOOKUP($CS120,$AG$3:AW$8,AW$2,FALSE))),1,TRUE)</f>
        <v>#N/A</v>
      </c>
      <c r="AX120" s="102" t="e">
        <f ca="1">VLOOKUP($AG120,INDIRECT(CONCATENATE($CS120,"!",VLOOKUP($CS120,$AG$3:AX$8,AX$2,FALSE))),1,TRUE)</f>
        <v>#N/A</v>
      </c>
      <c r="AY120" s="102" t="e">
        <f ca="1">VLOOKUP($AG120,INDIRECT(CONCATENATE($CS120,"!",VLOOKUP($CS120,$AG$3:AY$8,AY$2,FALSE))),1,TRUE)</f>
        <v>#N/A</v>
      </c>
      <c r="AZ120" s="102" t="e">
        <f ca="1">VLOOKUP($AG120,INDIRECT(CONCATENATE($CS120,"!",VLOOKUP($CS120,$AG$3:AZ$8,AZ$2,FALSE))),1,TRUE)</f>
        <v>#N/A</v>
      </c>
      <c r="BA120" s="102"/>
      <c r="BB120" s="66">
        <f t="shared" si="116"/>
        <v>1</v>
      </c>
      <c r="BC120" s="59">
        <f t="shared" si="116"/>
        <v>1</v>
      </c>
      <c r="BD120" s="59">
        <f t="shared" si="117"/>
        <v>1</v>
      </c>
      <c r="BE120" s="59">
        <f t="shared" si="117"/>
        <v>1</v>
      </c>
      <c r="BF120" s="59">
        <f t="shared" si="85"/>
        <v>1</v>
      </c>
      <c r="BG120" s="59">
        <f t="shared" si="86"/>
        <v>1</v>
      </c>
      <c r="BH120" s="59">
        <f t="shared" si="87"/>
        <v>1</v>
      </c>
      <c r="BI120" s="59">
        <f t="shared" si="118"/>
        <v>1</v>
      </c>
      <c r="BJ120" s="59">
        <f t="shared" si="118"/>
        <v>1</v>
      </c>
      <c r="BK120" s="59">
        <f t="shared" si="118"/>
        <v>1</v>
      </c>
      <c r="BL120" s="59">
        <f t="shared" si="118"/>
        <v>1</v>
      </c>
      <c r="BM120" s="59">
        <f t="shared" si="118"/>
        <v>1</v>
      </c>
      <c r="BN120" s="59">
        <f t="shared" si="118"/>
        <v>1</v>
      </c>
      <c r="BO120" s="59">
        <f t="shared" si="118"/>
        <v>1</v>
      </c>
      <c r="BP120" s="59">
        <f t="shared" si="118"/>
        <v>1</v>
      </c>
      <c r="BQ120" s="59">
        <f t="shared" si="118"/>
        <v>1</v>
      </c>
      <c r="BR120" s="59">
        <f t="shared" si="118"/>
        <v>1</v>
      </c>
      <c r="BS120" s="59">
        <f t="shared" si="88"/>
        <v>1</v>
      </c>
      <c r="BT120" s="59">
        <f t="shared" si="88"/>
        <v>1</v>
      </c>
      <c r="BV120" s="67" t="e">
        <f>HLOOKUP(AE120,$BB$10:BU120,COUNTIF($AE$7:AE120,"&lt;&gt;"&amp;""),FALSE)</f>
        <v>#N/A</v>
      </c>
      <c r="BW120" s="59">
        <f t="shared" si="89"/>
        <v>1</v>
      </c>
      <c r="BX120" s="67" t="str">
        <f t="shared" si="91"/>
        <v/>
      </c>
      <c r="BY120" s="136" t="str">
        <f ca="1">IF(OR(AE120=$BC$10,AE120=$BE$10,AE120=$BL$10,AE120=$BM$10,AE120=$BN$10),VLOOKUP(BX120,INDIRECT(CONCATENATE(CS120,"!",HLOOKUP(AE120,$CV$10:CZ120,DG120,FALSE))),1,TRUE),"")</f>
        <v/>
      </c>
      <c r="BZ120" s="102" t="e">
        <f t="shared" ca="1" si="101"/>
        <v>#N/A</v>
      </c>
      <c r="CA120" s="102" t="e">
        <f t="shared" ca="1" si="102"/>
        <v>#N/A</v>
      </c>
      <c r="CB120" s="102" t="e">
        <f t="shared" ca="1" si="103"/>
        <v>#N/A</v>
      </c>
      <c r="CC120" s="102" t="e">
        <f t="shared" ca="1" si="104"/>
        <v>#N/A</v>
      </c>
      <c r="CD120" s="102" t="e">
        <f t="shared" ca="1" si="105"/>
        <v>#VALUE!</v>
      </c>
      <c r="CE120" s="68">
        <f>Worksheet!L115</f>
        <v>0</v>
      </c>
      <c r="CF120" s="68">
        <f>Worksheet!M115</f>
        <v>0</v>
      </c>
      <c r="CG120" s="68">
        <f>Worksheet!N115</f>
        <v>0</v>
      </c>
      <c r="CH120" s="68">
        <f>Worksheet!O115</f>
        <v>0</v>
      </c>
      <c r="CI120" s="68">
        <f>Worksheet!P115</f>
        <v>0</v>
      </c>
      <c r="CJ120" s="154" t="e">
        <f t="shared" ca="1" si="106"/>
        <v>#VALUE!</v>
      </c>
      <c r="CK120" s="154" t="e">
        <f t="shared" ca="1" si="107"/>
        <v>#VALUE!</v>
      </c>
      <c r="CL120" s="154" t="e">
        <f t="shared" ca="1" si="108"/>
        <v>#VALUE!</v>
      </c>
      <c r="CM120" s="154" t="e">
        <f t="shared" ca="1" si="109"/>
        <v>#VALUE!</v>
      </c>
      <c r="CN120" s="154" t="e">
        <f t="shared" ca="1" si="110"/>
        <v>#VALUE!</v>
      </c>
      <c r="CO120" s="131" t="e">
        <f t="shared" ca="1" si="111"/>
        <v>#N/A</v>
      </c>
      <c r="CP120" s="103">
        <f>Worksheet!R115</f>
        <v>0</v>
      </c>
      <c r="CQ120" s="58" t="str">
        <f t="shared" si="112"/>
        <v>1</v>
      </c>
      <c r="CR120" s="133" t="e">
        <f t="shared" si="113"/>
        <v>#N/A</v>
      </c>
      <c r="CS120" s="58" t="str">
        <f t="shared" si="90"/>
        <v>Standard1</v>
      </c>
      <c r="CU120" s="112" t="str">
        <f t="shared" ca="1" si="114"/>
        <v>$B$4:$P$1376</v>
      </c>
      <c r="CV120" s="102" t="str">
        <f>VLOOKUP($CS120,$CU$3:CV$8,2,FALSE)</f>
        <v>$I$230:$I$439</v>
      </c>
      <c r="CW120" s="102" t="str">
        <f>VLOOKUP($CS120,$CU$3:CW$8,3,FALSE)</f>
        <v>$I$471:$I$735</v>
      </c>
      <c r="CX120" s="102" t="str">
        <f>VLOOKUP($CS120,$CU$3:CX$8,4,FALSE)</f>
        <v>$I$736:$I$826</v>
      </c>
      <c r="CY120" s="102" t="str">
        <f>VLOOKUP($CS120,$CU$3:CY$8,5,FALSE)</f>
        <v>$I$827:$I$891</v>
      </c>
      <c r="CZ120" s="102" t="str">
        <f>VLOOKUP($CS120,$CU$3:CZ$8,6,FALSE)</f>
        <v>$I$892:$I$960</v>
      </c>
      <c r="DA120" s="102" t="str">
        <f>VLOOKUP($CS120,$CU$3:DA$8,7,FALSE)</f>
        <v>$I$1055:$I$1066</v>
      </c>
      <c r="DB120" s="102" t="str">
        <f>VLOOKUP($CS120,$CU$3:DB$8,8,FALSE)</f>
        <v>$I$1043:$I$1054</v>
      </c>
      <c r="DC120" s="102" t="str">
        <f>VLOOKUP($CS120,$CU$3:DC$8,8,FALSE)</f>
        <v>$I$1043:$I$1054</v>
      </c>
      <c r="DD120" s="102" t="str">
        <f>VLOOKUP($CS120,$CU$3:DD$8,8,FALSE)</f>
        <v>$I$1043:$I$1054</v>
      </c>
      <c r="DE120" s="102" t="str">
        <f>VLOOKUP($CS120,$CU$3:DE$8,8,FALSE)</f>
        <v>$I$1043:$I$1054</v>
      </c>
      <c r="DF120" s="102" t="str">
        <f>VLOOKUP($CS120,$CU$3:DF$8,8,FALSE)</f>
        <v>$I$1043:$I$1054</v>
      </c>
      <c r="DG120" s="58">
        <f>COUNTIF($CV$10:CV120,"&lt;&gt;"&amp;"")</f>
        <v>111</v>
      </c>
      <c r="DI120" s="58" t="str">
        <f t="shared" si="115"/>
        <v/>
      </c>
      <c r="DJ120" s="58" t="e">
        <f t="shared" ca="1" si="121"/>
        <v>#N/A</v>
      </c>
    </row>
    <row r="121" spans="13:114" x14ac:dyDescent="0.25"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9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115"/>
      <c r="CK121" s="115"/>
      <c r="CL121" s="115"/>
      <c r="CM121" s="115"/>
      <c r="CN121" s="115"/>
      <c r="CO121" s="115"/>
    </row>
    <row r="122" spans="13:114" x14ac:dyDescent="0.25"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9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115"/>
      <c r="CK122" s="115"/>
      <c r="CL122" s="115"/>
      <c r="CM122" s="115"/>
      <c r="CN122" s="115"/>
      <c r="CO122" s="115"/>
    </row>
    <row r="123" spans="13:114" x14ac:dyDescent="0.25"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9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115"/>
      <c r="CK123" s="115"/>
      <c r="CL123" s="115"/>
      <c r="CM123" s="115"/>
      <c r="CN123" s="115"/>
      <c r="CO123" s="115"/>
    </row>
    <row r="124" spans="13:114" x14ac:dyDescent="0.25"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9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115"/>
      <c r="CK124" s="115"/>
      <c r="CL124" s="115"/>
      <c r="CM124" s="115"/>
      <c r="CN124" s="115"/>
      <c r="CO124" s="115"/>
    </row>
    <row r="125" spans="13:114" x14ac:dyDescent="0.25"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9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115"/>
      <c r="CK125" s="115"/>
      <c r="CL125" s="115"/>
      <c r="CM125" s="115"/>
      <c r="CN125" s="115"/>
      <c r="CO125" s="115"/>
    </row>
    <row r="126" spans="13:114" x14ac:dyDescent="0.25"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9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115"/>
      <c r="CK126" s="115"/>
      <c r="CL126" s="115"/>
      <c r="CM126" s="115"/>
      <c r="CN126" s="115"/>
      <c r="CO126" s="115"/>
    </row>
    <row r="127" spans="13:114" x14ac:dyDescent="0.25"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9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115"/>
      <c r="CK127" s="115"/>
      <c r="CL127" s="115"/>
      <c r="CM127" s="115"/>
      <c r="CN127" s="115"/>
      <c r="CO127" s="115"/>
    </row>
    <row r="128" spans="13:114" x14ac:dyDescent="0.25"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9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115"/>
      <c r="CK128" s="115"/>
      <c r="CL128" s="115"/>
      <c r="CM128" s="115"/>
      <c r="CN128" s="115"/>
      <c r="CO128" s="115"/>
    </row>
    <row r="129" spans="18:93" x14ac:dyDescent="0.25"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9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115"/>
      <c r="CK129" s="115"/>
      <c r="CL129" s="115"/>
      <c r="CM129" s="115"/>
      <c r="CN129" s="115"/>
      <c r="CO129" s="115"/>
    </row>
    <row r="130" spans="18:93" x14ac:dyDescent="0.25"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9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115"/>
      <c r="CK130" s="115"/>
      <c r="CL130" s="115"/>
      <c r="CM130" s="115"/>
      <c r="CN130" s="115"/>
      <c r="CO130" s="115"/>
    </row>
    <row r="131" spans="18:93" x14ac:dyDescent="0.25"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9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115"/>
      <c r="CK131" s="115"/>
      <c r="CL131" s="115"/>
      <c r="CM131" s="115"/>
      <c r="CN131" s="115"/>
      <c r="CO131" s="115"/>
    </row>
    <row r="132" spans="18:93" x14ac:dyDescent="0.25"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9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115"/>
      <c r="CK132" s="115"/>
      <c r="CL132" s="115"/>
      <c r="CM132" s="115"/>
      <c r="CN132" s="115"/>
      <c r="CO132" s="115"/>
    </row>
    <row r="133" spans="18:93" x14ac:dyDescent="0.25"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9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115"/>
      <c r="CK133" s="115"/>
      <c r="CL133" s="115"/>
      <c r="CM133" s="115"/>
      <c r="CN133" s="115"/>
      <c r="CO133" s="115"/>
    </row>
    <row r="134" spans="18:93" x14ac:dyDescent="0.25"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9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115"/>
      <c r="CK134" s="115"/>
      <c r="CL134" s="115"/>
      <c r="CM134" s="115"/>
      <c r="CN134" s="115"/>
      <c r="CO134" s="115"/>
    </row>
    <row r="135" spans="18:93" x14ac:dyDescent="0.25"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9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115"/>
      <c r="CK135" s="115"/>
      <c r="CL135" s="115"/>
      <c r="CM135" s="115"/>
      <c r="CN135" s="115"/>
      <c r="CO135" s="115"/>
    </row>
    <row r="136" spans="18:93" x14ac:dyDescent="0.25"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9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115"/>
      <c r="CK136" s="115"/>
      <c r="CL136" s="115"/>
      <c r="CM136" s="115"/>
      <c r="CN136" s="115"/>
      <c r="CO136" s="115"/>
    </row>
    <row r="137" spans="18:93" x14ac:dyDescent="0.25"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9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115"/>
      <c r="CK137" s="115"/>
      <c r="CL137" s="115"/>
      <c r="CM137" s="115"/>
      <c r="CN137" s="115"/>
      <c r="CO137" s="115"/>
    </row>
    <row r="138" spans="18:93" x14ac:dyDescent="0.25"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9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115"/>
      <c r="CK138" s="115"/>
      <c r="CL138" s="115"/>
      <c r="CM138" s="115"/>
      <c r="CN138" s="115"/>
      <c r="CO138" s="115"/>
    </row>
    <row r="139" spans="18:93" x14ac:dyDescent="0.25"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9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115"/>
      <c r="CK139" s="115"/>
      <c r="CL139" s="115"/>
      <c r="CM139" s="115"/>
      <c r="CN139" s="115"/>
      <c r="CO139" s="115"/>
    </row>
    <row r="140" spans="18:93" x14ac:dyDescent="0.25"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9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115"/>
      <c r="CK140" s="115"/>
      <c r="CL140" s="115"/>
      <c r="CM140" s="115"/>
      <c r="CN140" s="115"/>
      <c r="CO140" s="115"/>
    </row>
    <row r="141" spans="18:93" x14ac:dyDescent="0.25"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9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115"/>
      <c r="CK141" s="115"/>
      <c r="CL141" s="115"/>
      <c r="CM141" s="115"/>
      <c r="CN141" s="115"/>
      <c r="CO141" s="115"/>
    </row>
    <row r="142" spans="18:93" x14ac:dyDescent="0.25"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9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115"/>
      <c r="CK142" s="115"/>
      <c r="CL142" s="115"/>
      <c r="CM142" s="115"/>
      <c r="CN142" s="115"/>
      <c r="CO142" s="115"/>
    </row>
    <row r="143" spans="18:93" x14ac:dyDescent="0.25"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9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115"/>
      <c r="CK143" s="115"/>
      <c r="CL143" s="115"/>
      <c r="CM143" s="115"/>
      <c r="CN143" s="115"/>
      <c r="CO143" s="115"/>
    </row>
    <row r="144" spans="18:93" x14ac:dyDescent="0.25"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9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115"/>
      <c r="CK144" s="115"/>
      <c r="CL144" s="115"/>
      <c r="CM144" s="115"/>
      <c r="CN144" s="115"/>
      <c r="CO144" s="115"/>
    </row>
    <row r="145" spans="18:93" x14ac:dyDescent="0.25"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9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115"/>
      <c r="CK145" s="115"/>
      <c r="CL145" s="115"/>
      <c r="CM145" s="115"/>
      <c r="CN145" s="115"/>
      <c r="CO145" s="115"/>
    </row>
    <row r="146" spans="18:93" x14ac:dyDescent="0.25"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9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115"/>
      <c r="CK146" s="115"/>
      <c r="CL146" s="115"/>
      <c r="CM146" s="115"/>
      <c r="CN146" s="115"/>
      <c r="CO146" s="115"/>
    </row>
    <row r="147" spans="18:93" x14ac:dyDescent="0.25"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9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115"/>
      <c r="CK147" s="115"/>
      <c r="CL147" s="115"/>
      <c r="CM147" s="115"/>
      <c r="CN147" s="115"/>
      <c r="CO147" s="115"/>
    </row>
    <row r="148" spans="18:93" x14ac:dyDescent="0.25"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9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115"/>
      <c r="CK148" s="115"/>
      <c r="CL148" s="115"/>
      <c r="CM148" s="115"/>
      <c r="CN148" s="115"/>
      <c r="CO148" s="115"/>
    </row>
    <row r="149" spans="18:93" x14ac:dyDescent="0.25"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9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115"/>
      <c r="CK149" s="115"/>
      <c r="CL149" s="115"/>
      <c r="CM149" s="115"/>
      <c r="CN149" s="115"/>
      <c r="CO149" s="115"/>
    </row>
    <row r="150" spans="18:93" x14ac:dyDescent="0.25"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9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115"/>
      <c r="CK150" s="115"/>
      <c r="CL150" s="115"/>
      <c r="CM150" s="115"/>
      <c r="CN150" s="115"/>
      <c r="CO150" s="115"/>
    </row>
    <row r="151" spans="18:93" x14ac:dyDescent="0.25"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9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115"/>
      <c r="CK151" s="115"/>
      <c r="CL151" s="115"/>
      <c r="CM151" s="115"/>
      <c r="CN151" s="115"/>
      <c r="CO151" s="115"/>
    </row>
    <row r="152" spans="18:93" x14ac:dyDescent="0.25"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9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115"/>
      <c r="CK152" s="115"/>
      <c r="CL152" s="115"/>
      <c r="CM152" s="115"/>
      <c r="CN152" s="115"/>
      <c r="CO152" s="115"/>
    </row>
    <row r="153" spans="18:93" x14ac:dyDescent="0.25"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9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115"/>
      <c r="CK153" s="115"/>
      <c r="CL153" s="115"/>
      <c r="CM153" s="115"/>
      <c r="CN153" s="115"/>
      <c r="CO153" s="115"/>
    </row>
    <row r="154" spans="18:93" x14ac:dyDescent="0.25"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9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115"/>
      <c r="CK154" s="115"/>
      <c r="CL154" s="115"/>
      <c r="CM154" s="115"/>
      <c r="CN154" s="115"/>
      <c r="CO154" s="115"/>
    </row>
    <row r="155" spans="18:93" x14ac:dyDescent="0.25"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9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115"/>
      <c r="CK155" s="115"/>
      <c r="CL155" s="115"/>
      <c r="CM155" s="115"/>
      <c r="CN155" s="115"/>
      <c r="CO155" s="115"/>
    </row>
    <row r="156" spans="18:93" x14ac:dyDescent="0.25"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9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115"/>
      <c r="CK156" s="115"/>
      <c r="CL156" s="115"/>
      <c r="CM156" s="115"/>
      <c r="CN156" s="115"/>
      <c r="CO156" s="115"/>
    </row>
    <row r="157" spans="18:93" x14ac:dyDescent="0.25"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9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115"/>
      <c r="CK157" s="115"/>
      <c r="CL157" s="115"/>
      <c r="CM157" s="115"/>
      <c r="CN157" s="115"/>
      <c r="CO157" s="115"/>
    </row>
    <row r="158" spans="18:93" x14ac:dyDescent="0.25"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9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115"/>
      <c r="CK158" s="115"/>
      <c r="CL158" s="115"/>
      <c r="CM158" s="115"/>
      <c r="CN158" s="115"/>
      <c r="CO158" s="115"/>
    </row>
    <row r="159" spans="18:93" x14ac:dyDescent="0.25"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9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115"/>
      <c r="CK159" s="115"/>
      <c r="CL159" s="115"/>
      <c r="CM159" s="115"/>
      <c r="CN159" s="115"/>
      <c r="CO159" s="115"/>
    </row>
    <row r="160" spans="18:93" x14ac:dyDescent="0.25"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9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115"/>
      <c r="CK160" s="115"/>
      <c r="CL160" s="115"/>
      <c r="CM160" s="115"/>
      <c r="CN160" s="115"/>
      <c r="CO160" s="115"/>
    </row>
    <row r="161" spans="18:93" x14ac:dyDescent="0.25"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9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115"/>
      <c r="CK161" s="115"/>
      <c r="CL161" s="115"/>
      <c r="CM161" s="115"/>
      <c r="CN161" s="115"/>
      <c r="CO161" s="115"/>
    </row>
    <row r="162" spans="18:93" x14ac:dyDescent="0.25"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9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115"/>
      <c r="CK162" s="115"/>
      <c r="CL162" s="115"/>
      <c r="CM162" s="115"/>
      <c r="CN162" s="115"/>
      <c r="CO162" s="115"/>
    </row>
    <row r="163" spans="18:93" x14ac:dyDescent="0.25"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9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115"/>
      <c r="CK163" s="115"/>
      <c r="CL163" s="115"/>
      <c r="CM163" s="115"/>
      <c r="CN163" s="115"/>
      <c r="CO163" s="115"/>
    </row>
    <row r="164" spans="18:93" x14ac:dyDescent="0.25"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9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115"/>
      <c r="CK164" s="115"/>
      <c r="CL164" s="115"/>
      <c r="CM164" s="115"/>
      <c r="CN164" s="115"/>
      <c r="CO164" s="115"/>
    </row>
    <row r="165" spans="18:93" x14ac:dyDescent="0.25"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9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115"/>
      <c r="CK165" s="115"/>
      <c r="CL165" s="115"/>
      <c r="CM165" s="115"/>
      <c r="CN165" s="115"/>
      <c r="CO165" s="115"/>
    </row>
    <row r="166" spans="18:93" x14ac:dyDescent="0.25"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9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115"/>
      <c r="CK166" s="115"/>
      <c r="CL166" s="115"/>
      <c r="CM166" s="115"/>
      <c r="CN166" s="115"/>
      <c r="CO166" s="115"/>
    </row>
    <row r="167" spans="18:93" x14ac:dyDescent="0.25"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9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115"/>
      <c r="CK167" s="115"/>
      <c r="CL167" s="115"/>
      <c r="CM167" s="115"/>
      <c r="CN167" s="115"/>
      <c r="CO167" s="115"/>
    </row>
    <row r="168" spans="18:93" x14ac:dyDescent="0.25"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9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115"/>
      <c r="CK168" s="115"/>
      <c r="CL168" s="115"/>
      <c r="CM168" s="115"/>
      <c r="CN168" s="115"/>
      <c r="CO168" s="115"/>
    </row>
    <row r="169" spans="18:93" x14ac:dyDescent="0.25"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9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115"/>
      <c r="CK169" s="115"/>
      <c r="CL169" s="115"/>
      <c r="CM169" s="115"/>
      <c r="CN169" s="115"/>
      <c r="CO169" s="115"/>
    </row>
    <row r="170" spans="18:93" x14ac:dyDescent="0.25"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9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115"/>
      <c r="CK170" s="115"/>
      <c r="CL170" s="115"/>
      <c r="CM170" s="115"/>
      <c r="CN170" s="115"/>
      <c r="CO170" s="115"/>
    </row>
    <row r="171" spans="18:93" x14ac:dyDescent="0.25"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9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115"/>
      <c r="CK171" s="115"/>
      <c r="CL171" s="115"/>
      <c r="CM171" s="115"/>
      <c r="CN171" s="115"/>
      <c r="CO171" s="115"/>
    </row>
    <row r="172" spans="18:93" x14ac:dyDescent="0.25"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9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115"/>
      <c r="CK172" s="115"/>
      <c r="CL172" s="115"/>
      <c r="CM172" s="115"/>
      <c r="CN172" s="115"/>
      <c r="CO172" s="115"/>
    </row>
    <row r="173" spans="18:93" x14ac:dyDescent="0.25"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9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115"/>
      <c r="CK173" s="115"/>
      <c r="CL173" s="115"/>
      <c r="CM173" s="115"/>
      <c r="CN173" s="115"/>
      <c r="CO173" s="115"/>
    </row>
    <row r="174" spans="18:93" x14ac:dyDescent="0.25"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9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115"/>
      <c r="CK174" s="115"/>
      <c r="CL174" s="115"/>
      <c r="CM174" s="115"/>
      <c r="CN174" s="115"/>
      <c r="CO174" s="115"/>
    </row>
    <row r="175" spans="18:93" x14ac:dyDescent="0.25"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9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115"/>
      <c r="CK175" s="115"/>
      <c r="CL175" s="115"/>
      <c r="CM175" s="115"/>
      <c r="CN175" s="115"/>
      <c r="CO175" s="115"/>
    </row>
    <row r="176" spans="18:93" x14ac:dyDescent="0.25"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9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115"/>
      <c r="CK176" s="115"/>
      <c r="CL176" s="115"/>
      <c r="CM176" s="115"/>
      <c r="CN176" s="115"/>
      <c r="CO176" s="115"/>
    </row>
    <row r="177" spans="18:93" x14ac:dyDescent="0.25"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9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115"/>
      <c r="CK177" s="115"/>
      <c r="CL177" s="115"/>
      <c r="CM177" s="115"/>
      <c r="CN177" s="115"/>
      <c r="CO177" s="115"/>
    </row>
    <row r="178" spans="18:93" x14ac:dyDescent="0.25"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9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115"/>
      <c r="CK178" s="115"/>
      <c r="CL178" s="115"/>
      <c r="CM178" s="115"/>
      <c r="CN178" s="115"/>
      <c r="CO178" s="115"/>
    </row>
    <row r="179" spans="18:93" x14ac:dyDescent="0.25"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9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115"/>
      <c r="CK179" s="115"/>
      <c r="CL179" s="115"/>
      <c r="CM179" s="115"/>
      <c r="CN179" s="115"/>
      <c r="CO179" s="115"/>
    </row>
    <row r="180" spans="18:93" x14ac:dyDescent="0.25"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9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115"/>
      <c r="CK180" s="115"/>
      <c r="CL180" s="115"/>
      <c r="CM180" s="115"/>
      <c r="CN180" s="115"/>
      <c r="CO180" s="115"/>
    </row>
    <row r="181" spans="18:93" x14ac:dyDescent="0.25"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9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115"/>
      <c r="CK181" s="115"/>
      <c r="CL181" s="115"/>
      <c r="CM181" s="115"/>
      <c r="CN181" s="115"/>
      <c r="CO181" s="115"/>
    </row>
    <row r="182" spans="18:93" x14ac:dyDescent="0.25"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9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115"/>
      <c r="CK182" s="115"/>
      <c r="CL182" s="115"/>
      <c r="CM182" s="115"/>
      <c r="CN182" s="115"/>
      <c r="CO182" s="115"/>
    </row>
    <row r="183" spans="18:93" x14ac:dyDescent="0.25"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9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115"/>
      <c r="CK183" s="115"/>
      <c r="CL183" s="115"/>
      <c r="CM183" s="115"/>
      <c r="CN183" s="115"/>
      <c r="CO183" s="115"/>
    </row>
    <row r="184" spans="18:93" x14ac:dyDescent="0.25"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9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115"/>
      <c r="CK184" s="115"/>
      <c r="CL184" s="115"/>
      <c r="CM184" s="115"/>
      <c r="CN184" s="115"/>
      <c r="CO184" s="115"/>
    </row>
    <row r="185" spans="18:93" x14ac:dyDescent="0.25"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9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115"/>
      <c r="CK185" s="115"/>
      <c r="CL185" s="115"/>
      <c r="CM185" s="115"/>
      <c r="CN185" s="115"/>
      <c r="CO185" s="115"/>
    </row>
    <row r="186" spans="18:93" x14ac:dyDescent="0.25"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9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115"/>
      <c r="CK186" s="115"/>
      <c r="CL186" s="115"/>
      <c r="CM186" s="115"/>
      <c r="CN186" s="115"/>
      <c r="CO186" s="115"/>
    </row>
    <row r="187" spans="18:93" x14ac:dyDescent="0.25"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9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115"/>
      <c r="CK187" s="115"/>
      <c r="CL187" s="115"/>
      <c r="CM187" s="115"/>
      <c r="CN187" s="115"/>
      <c r="CO187" s="115"/>
    </row>
    <row r="188" spans="18:93" x14ac:dyDescent="0.25"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9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115"/>
      <c r="CK188" s="115"/>
      <c r="CL188" s="115"/>
      <c r="CM188" s="115"/>
      <c r="CN188" s="115"/>
      <c r="CO188" s="115"/>
    </row>
    <row r="189" spans="18:93" x14ac:dyDescent="0.25"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9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115"/>
      <c r="CK189" s="115"/>
      <c r="CL189" s="115"/>
      <c r="CM189" s="115"/>
      <c r="CN189" s="115"/>
      <c r="CO189" s="115"/>
    </row>
    <row r="190" spans="18:93" x14ac:dyDescent="0.25"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9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115"/>
      <c r="CK190" s="115"/>
      <c r="CL190" s="115"/>
      <c r="CM190" s="115"/>
      <c r="CN190" s="115"/>
      <c r="CO190" s="115"/>
    </row>
    <row r="191" spans="18:93" x14ac:dyDescent="0.25"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9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115"/>
      <c r="CK191" s="115"/>
      <c r="CL191" s="115"/>
      <c r="CM191" s="115"/>
      <c r="CN191" s="115"/>
      <c r="CO191" s="115"/>
    </row>
    <row r="192" spans="18:93" x14ac:dyDescent="0.25"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9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115"/>
      <c r="CK192" s="115"/>
      <c r="CL192" s="115"/>
      <c r="CM192" s="115"/>
      <c r="CN192" s="115"/>
      <c r="CO192" s="115"/>
    </row>
    <row r="193" spans="18:93" x14ac:dyDescent="0.25"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9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115"/>
      <c r="CK193" s="115"/>
      <c r="CL193" s="115"/>
      <c r="CM193" s="115"/>
      <c r="CN193" s="115"/>
      <c r="CO193" s="115"/>
    </row>
    <row r="194" spans="18:93" x14ac:dyDescent="0.25"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9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115"/>
      <c r="CK194" s="115"/>
      <c r="CL194" s="115"/>
      <c r="CM194" s="115"/>
      <c r="CN194" s="115"/>
      <c r="CO194" s="115"/>
    </row>
    <row r="195" spans="18:93" x14ac:dyDescent="0.25"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9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115"/>
      <c r="CK195" s="115"/>
      <c r="CL195" s="115"/>
      <c r="CM195" s="115"/>
      <c r="CN195" s="115"/>
      <c r="CO195" s="115"/>
    </row>
    <row r="196" spans="18:93" x14ac:dyDescent="0.25"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9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115"/>
      <c r="CK196" s="115"/>
      <c r="CL196" s="115"/>
      <c r="CM196" s="115"/>
      <c r="CN196" s="115"/>
      <c r="CO196" s="115"/>
    </row>
    <row r="197" spans="18:93" x14ac:dyDescent="0.25"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9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115"/>
      <c r="CK197" s="115"/>
      <c r="CL197" s="115"/>
      <c r="CM197" s="115"/>
      <c r="CN197" s="115"/>
      <c r="CO197" s="115"/>
    </row>
    <row r="198" spans="18:93" x14ac:dyDescent="0.25"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9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115"/>
      <c r="CK198" s="115"/>
      <c r="CL198" s="115"/>
      <c r="CM198" s="115"/>
      <c r="CN198" s="115"/>
      <c r="CO198" s="115"/>
    </row>
    <row r="199" spans="18:93" x14ac:dyDescent="0.25"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9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115"/>
      <c r="CK199" s="115"/>
      <c r="CL199" s="115"/>
      <c r="CM199" s="115"/>
      <c r="CN199" s="115"/>
      <c r="CO199" s="115"/>
    </row>
    <row r="200" spans="18:93" x14ac:dyDescent="0.25"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9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115"/>
      <c r="CK200" s="115"/>
      <c r="CL200" s="115"/>
      <c r="CM200" s="115"/>
      <c r="CN200" s="115"/>
      <c r="CO200" s="115"/>
    </row>
    <row r="201" spans="18:93" x14ac:dyDescent="0.25"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9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115"/>
      <c r="CK201" s="115"/>
      <c r="CL201" s="115"/>
      <c r="CM201" s="115"/>
      <c r="CN201" s="115"/>
      <c r="CO201" s="115"/>
    </row>
    <row r="202" spans="18:93" x14ac:dyDescent="0.25"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9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115"/>
      <c r="CK202" s="115"/>
      <c r="CL202" s="115"/>
      <c r="CM202" s="115"/>
      <c r="CN202" s="115"/>
      <c r="CO202" s="115"/>
    </row>
    <row r="203" spans="18:93" x14ac:dyDescent="0.25"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9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115"/>
      <c r="CK203" s="115"/>
      <c r="CL203" s="115"/>
      <c r="CM203" s="115"/>
      <c r="CN203" s="115"/>
      <c r="CO203" s="115"/>
    </row>
    <row r="204" spans="18:93" x14ac:dyDescent="0.25"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9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115"/>
      <c r="CK204" s="115"/>
      <c r="CL204" s="115"/>
      <c r="CM204" s="115"/>
      <c r="CN204" s="115"/>
      <c r="CO204" s="115"/>
    </row>
    <row r="205" spans="18:93" x14ac:dyDescent="0.25"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9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115"/>
      <c r="CK205" s="115"/>
      <c r="CL205" s="115"/>
      <c r="CM205" s="115"/>
      <c r="CN205" s="115"/>
      <c r="CO205" s="115"/>
    </row>
    <row r="206" spans="18:93" x14ac:dyDescent="0.25"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9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115"/>
      <c r="CK206" s="115"/>
      <c r="CL206" s="115"/>
      <c r="CM206" s="115"/>
      <c r="CN206" s="115"/>
      <c r="CO206" s="115"/>
    </row>
    <row r="207" spans="18:93" x14ac:dyDescent="0.25"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9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115"/>
      <c r="CK207" s="115"/>
      <c r="CL207" s="115"/>
      <c r="CM207" s="115"/>
      <c r="CN207" s="115"/>
      <c r="CO207" s="115"/>
    </row>
    <row r="208" spans="18:93" x14ac:dyDescent="0.25"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9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115"/>
      <c r="CK208" s="115"/>
      <c r="CL208" s="115"/>
      <c r="CM208" s="115"/>
      <c r="CN208" s="115"/>
      <c r="CO208" s="115"/>
    </row>
    <row r="209" spans="18:93" x14ac:dyDescent="0.25"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9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115"/>
      <c r="CK209" s="115"/>
      <c r="CL209" s="115"/>
      <c r="CM209" s="115"/>
      <c r="CN209" s="115"/>
      <c r="CO209" s="115"/>
    </row>
    <row r="210" spans="18:93" x14ac:dyDescent="0.25"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9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115"/>
      <c r="CK210" s="115"/>
      <c r="CL210" s="115"/>
      <c r="CM210" s="115"/>
      <c r="CN210" s="115"/>
      <c r="CO210" s="115"/>
    </row>
    <row r="211" spans="18:93" x14ac:dyDescent="0.25"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9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115"/>
      <c r="CK211" s="115"/>
      <c r="CL211" s="115"/>
      <c r="CM211" s="115"/>
      <c r="CN211" s="115"/>
      <c r="CO211" s="115"/>
    </row>
    <row r="212" spans="18:93" x14ac:dyDescent="0.25"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9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115"/>
      <c r="CK212" s="115"/>
      <c r="CL212" s="115"/>
      <c r="CM212" s="115"/>
      <c r="CN212" s="115"/>
      <c r="CO212" s="115"/>
    </row>
    <row r="213" spans="18:93" x14ac:dyDescent="0.25"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9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115"/>
      <c r="CK213" s="115"/>
      <c r="CL213" s="115"/>
      <c r="CM213" s="115"/>
      <c r="CN213" s="115"/>
      <c r="CO213" s="115"/>
    </row>
    <row r="214" spans="18:93" x14ac:dyDescent="0.25"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9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115"/>
      <c r="CK214" s="115"/>
      <c r="CL214" s="115"/>
      <c r="CM214" s="115"/>
      <c r="CN214" s="115"/>
      <c r="CO214" s="115"/>
    </row>
    <row r="215" spans="18:93" x14ac:dyDescent="0.25"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9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115"/>
      <c r="CK215" s="115"/>
      <c r="CL215" s="115"/>
      <c r="CM215" s="115"/>
      <c r="CN215" s="115"/>
      <c r="CO215" s="115"/>
    </row>
    <row r="216" spans="18:93" x14ac:dyDescent="0.25"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9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115"/>
      <c r="CK216" s="115"/>
      <c r="CL216" s="115"/>
      <c r="CM216" s="115"/>
      <c r="CN216" s="115"/>
      <c r="CO216" s="115"/>
    </row>
    <row r="217" spans="18:93" x14ac:dyDescent="0.25"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9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115"/>
      <c r="CK217" s="115"/>
      <c r="CL217" s="115"/>
      <c r="CM217" s="115"/>
      <c r="CN217" s="115"/>
      <c r="CO217" s="115"/>
    </row>
    <row r="218" spans="18:93" x14ac:dyDescent="0.25"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9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115"/>
      <c r="CK218" s="115"/>
      <c r="CL218" s="115"/>
      <c r="CM218" s="115"/>
      <c r="CN218" s="115"/>
      <c r="CO218" s="115"/>
    </row>
    <row r="219" spans="18:93" x14ac:dyDescent="0.25"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9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115"/>
      <c r="CK219" s="115"/>
      <c r="CL219" s="115"/>
      <c r="CM219" s="115"/>
      <c r="CN219" s="115"/>
      <c r="CO219" s="115"/>
    </row>
    <row r="220" spans="18:93" x14ac:dyDescent="0.25"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9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115"/>
      <c r="CK220" s="115"/>
      <c r="CL220" s="115"/>
      <c r="CM220" s="115"/>
      <c r="CN220" s="115"/>
      <c r="CO220" s="115"/>
    </row>
    <row r="221" spans="18:93" x14ac:dyDescent="0.25"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9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115"/>
      <c r="CK221" s="115"/>
      <c r="CL221" s="115"/>
      <c r="CM221" s="115"/>
      <c r="CN221" s="115"/>
      <c r="CO221" s="115"/>
    </row>
    <row r="222" spans="18:93" x14ac:dyDescent="0.25"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9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115"/>
      <c r="CK222" s="115"/>
      <c r="CL222" s="115"/>
      <c r="CM222" s="115"/>
      <c r="CN222" s="115"/>
      <c r="CO222" s="115"/>
    </row>
    <row r="223" spans="18:93" x14ac:dyDescent="0.25"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9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115"/>
      <c r="CK223" s="115"/>
      <c r="CL223" s="115"/>
      <c r="CM223" s="115"/>
      <c r="CN223" s="115"/>
      <c r="CO223" s="115"/>
    </row>
    <row r="224" spans="18:93" x14ac:dyDescent="0.25"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9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115"/>
      <c r="CK224" s="115"/>
      <c r="CL224" s="115"/>
      <c r="CM224" s="115"/>
      <c r="CN224" s="115"/>
      <c r="CO224" s="115"/>
    </row>
    <row r="225" spans="18:93" x14ac:dyDescent="0.25"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9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115"/>
      <c r="CK225" s="115"/>
      <c r="CL225" s="115"/>
      <c r="CM225" s="115"/>
      <c r="CN225" s="115"/>
      <c r="CO225" s="115"/>
    </row>
    <row r="226" spans="18:93" x14ac:dyDescent="0.25"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9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115"/>
      <c r="CK226" s="115"/>
      <c r="CL226" s="115"/>
      <c r="CM226" s="115"/>
      <c r="CN226" s="115"/>
      <c r="CO226" s="115"/>
    </row>
    <row r="227" spans="18:93" x14ac:dyDescent="0.25"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9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115"/>
      <c r="CK227" s="115"/>
      <c r="CL227" s="115"/>
      <c r="CM227" s="115"/>
      <c r="CN227" s="115"/>
      <c r="CO227" s="115"/>
    </row>
    <row r="228" spans="18:93" x14ac:dyDescent="0.25"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9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115"/>
      <c r="CK228" s="115"/>
      <c r="CL228" s="115"/>
      <c r="CM228" s="115"/>
      <c r="CN228" s="115"/>
      <c r="CO228" s="115"/>
    </row>
    <row r="229" spans="18:93" x14ac:dyDescent="0.25"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9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115"/>
      <c r="CK229" s="115"/>
      <c r="CL229" s="115"/>
      <c r="CM229" s="115"/>
      <c r="CN229" s="115"/>
      <c r="CO229" s="115"/>
    </row>
    <row r="230" spans="18:93" x14ac:dyDescent="0.25"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9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115"/>
      <c r="CK230" s="115"/>
      <c r="CL230" s="115"/>
      <c r="CM230" s="115"/>
      <c r="CN230" s="115"/>
      <c r="CO230" s="115"/>
    </row>
    <row r="231" spans="18:93" x14ac:dyDescent="0.25"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9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115"/>
      <c r="CK231" s="115"/>
      <c r="CL231" s="115"/>
      <c r="CM231" s="115"/>
      <c r="CN231" s="115"/>
      <c r="CO231" s="115"/>
    </row>
    <row r="232" spans="18:93" x14ac:dyDescent="0.25"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9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115"/>
      <c r="CK232" s="115"/>
      <c r="CL232" s="115"/>
      <c r="CM232" s="115"/>
      <c r="CN232" s="115"/>
      <c r="CO232" s="115"/>
    </row>
    <row r="233" spans="18:93" x14ac:dyDescent="0.25"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9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115"/>
      <c r="CK233" s="115"/>
      <c r="CL233" s="115"/>
      <c r="CM233" s="115"/>
      <c r="CN233" s="115"/>
      <c r="CO233" s="115"/>
    </row>
    <row r="234" spans="18:93" x14ac:dyDescent="0.25"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9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115"/>
      <c r="CK234" s="115"/>
      <c r="CL234" s="115"/>
      <c r="CM234" s="115"/>
      <c r="CN234" s="115"/>
      <c r="CO234" s="115"/>
    </row>
    <row r="235" spans="18:93" x14ac:dyDescent="0.25"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9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115"/>
      <c r="CK235" s="115"/>
      <c r="CL235" s="115"/>
      <c r="CM235" s="115"/>
      <c r="CN235" s="115"/>
      <c r="CO235" s="115"/>
    </row>
    <row r="236" spans="18:93" x14ac:dyDescent="0.25"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9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115"/>
      <c r="CK236" s="115"/>
      <c r="CL236" s="115"/>
      <c r="CM236" s="115"/>
      <c r="CN236" s="115"/>
      <c r="CO236" s="115"/>
    </row>
    <row r="237" spans="18:93" x14ac:dyDescent="0.25"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9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115"/>
      <c r="CK237" s="115"/>
      <c r="CL237" s="115"/>
      <c r="CM237" s="115"/>
      <c r="CN237" s="115"/>
      <c r="CO237" s="115"/>
    </row>
    <row r="238" spans="18:93" x14ac:dyDescent="0.25"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9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115"/>
      <c r="CK238" s="115"/>
      <c r="CL238" s="115"/>
      <c r="CM238" s="115"/>
      <c r="CN238" s="115"/>
      <c r="CO238" s="115"/>
    </row>
    <row r="239" spans="18:93" x14ac:dyDescent="0.25"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9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115"/>
      <c r="CK239" s="115"/>
      <c r="CL239" s="115"/>
      <c r="CM239" s="115"/>
      <c r="CN239" s="115"/>
      <c r="CO239" s="115"/>
    </row>
    <row r="240" spans="18:93" x14ac:dyDescent="0.25"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9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115"/>
      <c r="CK240" s="115"/>
      <c r="CL240" s="115"/>
      <c r="CM240" s="115"/>
      <c r="CN240" s="115"/>
      <c r="CO240" s="115"/>
    </row>
    <row r="241" spans="18:93" x14ac:dyDescent="0.25"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9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115"/>
      <c r="CK241" s="115"/>
      <c r="CL241" s="115"/>
      <c r="CM241" s="115"/>
      <c r="CN241" s="115"/>
      <c r="CO241" s="115"/>
    </row>
    <row r="242" spans="18:93" x14ac:dyDescent="0.25"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9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115"/>
      <c r="CK242" s="115"/>
      <c r="CL242" s="115"/>
      <c r="CM242" s="115"/>
      <c r="CN242" s="115"/>
      <c r="CO242" s="115"/>
    </row>
    <row r="243" spans="18:93" x14ac:dyDescent="0.25"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9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115"/>
      <c r="CK243" s="115"/>
      <c r="CL243" s="115"/>
      <c r="CM243" s="115"/>
      <c r="CN243" s="115"/>
      <c r="CO243" s="115"/>
    </row>
    <row r="244" spans="18:93" x14ac:dyDescent="0.25"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9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115"/>
      <c r="CK244" s="115"/>
      <c r="CL244" s="115"/>
      <c r="CM244" s="115"/>
      <c r="CN244" s="115"/>
      <c r="CO244" s="115"/>
    </row>
    <row r="245" spans="18:93" x14ac:dyDescent="0.25"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9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115"/>
      <c r="CK245" s="115"/>
      <c r="CL245" s="115"/>
      <c r="CM245" s="115"/>
      <c r="CN245" s="115"/>
      <c r="CO245" s="115"/>
    </row>
    <row r="246" spans="18:93" x14ac:dyDescent="0.25"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9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115"/>
      <c r="CK246" s="115"/>
      <c r="CL246" s="115"/>
      <c r="CM246" s="115"/>
      <c r="CN246" s="115"/>
      <c r="CO246" s="115"/>
    </row>
    <row r="247" spans="18:93" x14ac:dyDescent="0.25"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9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115"/>
      <c r="CK247" s="115"/>
      <c r="CL247" s="115"/>
      <c r="CM247" s="115"/>
      <c r="CN247" s="115"/>
      <c r="CO247" s="115"/>
    </row>
    <row r="248" spans="18:93" x14ac:dyDescent="0.25"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9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115"/>
      <c r="CK248" s="115"/>
      <c r="CL248" s="115"/>
      <c r="CM248" s="115"/>
      <c r="CN248" s="115"/>
      <c r="CO248" s="115"/>
    </row>
    <row r="249" spans="18:93" x14ac:dyDescent="0.25"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9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115"/>
      <c r="CK249" s="115"/>
      <c r="CL249" s="115"/>
      <c r="CM249" s="115"/>
      <c r="CN249" s="115"/>
      <c r="CO249" s="115"/>
    </row>
    <row r="250" spans="18:93" x14ac:dyDescent="0.25"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9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115"/>
      <c r="CK250" s="115"/>
      <c r="CL250" s="115"/>
      <c r="CM250" s="115"/>
      <c r="CN250" s="115"/>
      <c r="CO250" s="115"/>
    </row>
    <row r="251" spans="18:93" x14ac:dyDescent="0.25"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9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115"/>
      <c r="CK251" s="115"/>
      <c r="CL251" s="115"/>
      <c r="CM251" s="115"/>
      <c r="CN251" s="115"/>
      <c r="CO251" s="115"/>
    </row>
    <row r="252" spans="18:93" x14ac:dyDescent="0.25"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9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115"/>
      <c r="CK252" s="115"/>
      <c r="CL252" s="115"/>
      <c r="CM252" s="115"/>
      <c r="CN252" s="115"/>
      <c r="CO252" s="115"/>
    </row>
    <row r="253" spans="18:93" x14ac:dyDescent="0.25"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9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115"/>
      <c r="CK253" s="115"/>
      <c r="CL253" s="115"/>
      <c r="CM253" s="115"/>
      <c r="CN253" s="115"/>
      <c r="CO253" s="115"/>
    </row>
    <row r="254" spans="18:93" x14ac:dyDescent="0.25"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9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115"/>
      <c r="CK254" s="115"/>
      <c r="CL254" s="115"/>
      <c r="CM254" s="115"/>
      <c r="CN254" s="115"/>
      <c r="CO254" s="115"/>
    </row>
    <row r="255" spans="18:93" x14ac:dyDescent="0.25"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9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115"/>
      <c r="CK255" s="115"/>
      <c r="CL255" s="115"/>
      <c r="CM255" s="115"/>
      <c r="CN255" s="115"/>
      <c r="CO255" s="115"/>
    </row>
    <row r="256" spans="18:93" x14ac:dyDescent="0.25"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9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115"/>
      <c r="CK256" s="115"/>
      <c r="CL256" s="115"/>
      <c r="CM256" s="115"/>
      <c r="CN256" s="115"/>
      <c r="CO256" s="115"/>
    </row>
    <row r="257" spans="18:93" x14ac:dyDescent="0.25"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9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115"/>
      <c r="CK257" s="115"/>
      <c r="CL257" s="115"/>
      <c r="CM257" s="115"/>
      <c r="CN257" s="115"/>
      <c r="CO257" s="115"/>
    </row>
    <row r="258" spans="18:93" x14ac:dyDescent="0.25"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9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115"/>
      <c r="CK258" s="115"/>
      <c r="CL258" s="115"/>
      <c r="CM258" s="115"/>
      <c r="CN258" s="115"/>
      <c r="CO258" s="115"/>
    </row>
    <row r="259" spans="18:93" x14ac:dyDescent="0.25"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9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115"/>
      <c r="CK259" s="115"/>
      <c r="CL259" s="115"/>
      <c r="CM259" s="115"/>
      <c r="CN259" s="115"/>
      <c r="CO259" s="115"/>
    </row>
    <row r="260" spans="18:93" x14ac:dyDescent="0.25"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9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115"/>
      <c r="CK260" s="115"/>
      <c r="CL260" s="115"/>
      <c r="CM260" s="115"/>
      <c r="CN260" s="115"/>
      <c r="CO260" s="115"/>
    </row>
    <row r="261" spans="18:93" x14ac:dyDescent="0.25"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9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115"/>
      <c r="CK261" s="115"/>
      <c r="CL261" s="115"/>
      <c r="CM261" s="115"/>
      <c r="CN261" s="115"/>
      <c r="CO261" s="115"/>
    </row>
    <row r="262" spans="18:93" x14ac:dyDescent="0.25"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9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115"/>
      <c r="CK262" s="115"/>
      <c r="CL262" s="115"/>
      <c r="CM262" s="115"/>
      <c r="CN262" s="115"/>
      <c r="CO262" s="115"/>
    </row>
    <row r="263" spans="18:93" x14ac:dyDescent="0.25"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9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115"/>
      <c r="CK263" s="115"/>
      <c r="CL263" s="115"/>
      <c r="CM263" s="115"/>
      <c r="CN263" s="115"/>
      <c r="CO263" s="115"/>
    </row>
    <row r="264" spans="18:93" x14ac:dyDescent="0.25"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9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115"/>
      <c r="CK264" s="115"/>
      <c r="CL264" s="115"/>
      <c r="CM264" s="115"/>
      <c r="CN264" s="115"/>
      <c r="CO264" s="115"/>
    </row>
    <row r="265" spans="18:93" x14ac:dyDescent="0.25"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9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115"/>
      <c r="CK265" s="115"/>
      <c r="CL265" s="115"/>
      <c r="CM265" s="115"/>
      <c r="CN265" s="115"/>
      <c r="CO265" s="115"/>
    </row>
    <row r="266" spans="18:93" x14ac:dyDescent="0.25"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9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115"/>
      <c r="CK266" s="115"/>
      <c r="CL266" s="115"/>
      <c r="CM266" s="115"/>
      <c r="CN266" s="115"/>
      <c r="CO266" s="115"/>
    </row>
    <row r="267" spans="18:93" x14ac:dyDescent="0.25"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9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115"/>
      <c r="CK267" s="115"/>
      <c r="CL267" s="115"/>
      <c r="CM267" s="115"/>
      <c r="CN267" s="115"/>
      <c r="CO267" s="115"/>
    </row>
    <row r="268" spans="18:93" x14ac:dyDescent="0.25"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9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115"/>
      <c r="CK268" s="115"/>
      <c r="CL268" s="115"/>
      <c r="CM268" s="115"/>
      <c r="CN268" s="115"/>
      <c r="CO268" s="115"/>
    </row>
    <row r="269" spans="18:93" x14ac:dyDescent="0.25"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9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115"/>
      <c r="CK269" s="115"/>
      <c r="CL269" s="115"/>
      <c r="CM269" s="115"/>
      <c r="CN269" s="115"/>
      <c r="CO269" s="115"/>
    </row>
    <row r="270" spans="18:93" x14ac:dyDescent="0.25"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9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115"/>
      <c r="CK270" s="115"/>
      <c r="CL270" s="115"/>
      <c r="CM270" s="115"/>
      <c r="CN270" s="115"/>
      <c r="CO270" s="115"/>
    </row>
    <row r="271" spans="18:93" x14ac:dyDescent="0.25"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9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115"/>
      <c r="CK271" s="115"/>
      <c r="CL271" s="115"/>
      <c r="CM271" s="115"/>
      <c r="CN271" s="115"/>
      <c r="CO271" s="115"/>
    </row>
    <row r="272" spans="18:93" x14ac:dyDescent="0.25"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9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115"/>
      <c r="CK272" s="115"/>
      <c r="CL272" s="115"/>
      <c r="CM272" s="115"/>
      <c r="CN272" s="115"/>
      <c r="CO272" s="115"/>
    </row>
    <row r="273" spans="18:93" x14ac:dyDescent="0.25"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9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115"/>
      <c r="CK273" s="115"/>
      <c r="CL273" s="115"/>
      <c r="CM273" s="115"/>
      <c r="CN273" s="115"/>
      <c r="CO273" s="115"/>
    </row>
    <row r="274" spans="18:93" x14ac:dyDescent="0.25"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9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115"/>
      <c r="CK274" s="115"/>
      <c r="CL274" s="115"/>
      <c r="CM274" s="115"/>
      <c r="CN274" s="115"/>
      <c r="CO274" s="115"/>
    </row>
    <row r="275" spans="18:93" x14ac:dyDescent="0.25"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9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115"/>
      <c r="CK275" s="115"/>
      <c r="CL275" s="115"/>
      <c r="CM275" s="115"/>
      <c r="CN275" s="115"/>
      <c r="CO275" s="115"/>
    </row>
    <row r="276" spans="18:93" x14ac:dyDescent="0.25"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9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115"/>
      <c r="CK276" s="115"/>
      <c r="CL276" s="115"/>
      <c r="CM276" s="115"/>
      <c r="CN276" s="115"/>
      <c r="CO276" s="115"/>
    </row>
    <row r="277" spans="18:93" x14ac:dyDescent="0.25"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9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115"/>
      <c r="CK277" s="115"/>
      <c r="CL277" s="115"/>
      <c r="CM277" s="115"/>
      <c r="CN277" s="115"/>
      <c r="CO277" s="115"/>
    </row>
    <row r="278" spans="18:93" x14ac:dyDescent="0.25"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9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115"/>
      <c r="CK278" s="115"/>
      <c r="CL278" s="115"/>
      <c r="CM278" s="115"/>
      <c r="CN278" s="115"/>
      <c r="CO278" s="115"/>
    </row>
    <row r="279" spans="18:93" x14ac:dyDescent="0.25"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9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115"/>
      <c r="CK279" s="115"/>
      <c r="CL279" s="115"/>
      <c r="CM279" s="115"/>
      <c r="CN279" s="115"/>
      <c r="CO279" s="115"/>
    </row>
    <row r="280" spans="18:93" x14ac:dyDescent="0.25"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9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115"/>
      <c r="CK280" s="115"/>
      <c r="CL280" s="115"/>
      <c r="CM280" s="115"/>
      <c r="CN280" s="115"/>
      <c r="CO280" s="115"/>
    </row>
    <row r="281" spans="18:93" x14ac:dyDescent="0.25"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9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115"/>
      <c r="CK281" s="115"/>
      <c r="CL281" s="115"/>
      <c r="CM281" s="115"/>
      <c r="CN281" s="115"/>
      <c r="CO281" s="115"/>
    </row>
    <row r="282" spans="18:93" x14ac:dyDescent="0.25"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9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115"/>
      <c r="CK282" s="115"/>
      <c r="CL282" s="115"/>
      <c r="CM282" s="115"/>
      <c r="CN282" s="115"/>
      <c r="CO282" s="115"/>
    </row>
    <row r="283" spans="18:93" x14ac:dyDescent="0.25"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9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115"/>
      <c r="CK283" s="115"/>
      <c r="CL283" s="115"/>
      <c r="CM283" s="115"/>
      <c r="CN283" s="115"/>
      <c r="CO283" s="115"/>
    </row>
    <row r="284" spans="18:93" x14ac:dyDescent="0.25"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9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115"/>
      <c r="CK284" s="115"/>
      <c r="CL284" s="115"/>
      <c r="CM284" s="115"/>
      <c r="CN284" s="115"/>
      <c r="CO284" s="115"/>
    </row>
    <row r="285" spans="18:93" x14ac:dyDescent="0.25"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9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115"/>
      <c r="CK285" s="115"/>
      <c r="CL285" s="115"/>
      <c r="CM285" s="115"/>
      <c r="CN285" s="115"/>
      <c r="CO285" s="115"/>
    </row>
    <row r="286" spans="18:93" x14ac:dyDescent="0.25"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9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115"/>
      <c r="CK286" s="115"/>
      <c r="CL286" s="115"/>
      <c r="CM286" s="115"/>
      <c r="CN286" s="115"/>
      <c r="CO286" s="115"/>
    </row>
    <row r="287" spans="18:93" x14ac:dyDescent="0.25"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9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115"/>
      <c r="CK287" s="115"/>
      <c r="CL287" s="115"/>
      <c r="CM287" s="115"/>
      <c r="CN287" s="115"/>
      <c r="CO287" s="115"/>
    </row>
    <row r="288" spans="18:93" x14ac:dyDescent="0.25"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9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115"/>
      <c r="CK288" s="115"/>
      <c r="CL288" s="115"/>
      <c r="CM288" s="115"/>
      <c r="CN288" s="115"/>
      <c r="CO288" s="115"/>
    </row>
    <row r="289" spans="18:93" x14ac:dyDescent="0.25"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9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115"/>
      <c r="CK289" s="115"/>
      <c r="CL289" s="115"/>
      <c r="CM289" s="115"/>
      <c r="CN289" s="115"/>
      <c r="CO289" s="115"/>
    </row>
    <row r="290" spans="18:93" x14ac:dyDescent="0.25"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9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115"/>
      <c r="CK290" s="115"/>
      <c r="CL290" s="115"/>
      <c r="CM290" s="115"/>
      <c r="CN290" s="115"/>
      <c r="CO290" s="115"/>
    </row>
    <row r="291" spans="18:93" x14ac:dyDescent="0.25"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9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115"/>
      <c r="CK291" s="115"/>
      <c r="CL291" s="115"/>
      <c r="CM291" s="115"/>
      <c r="CN291" s="115"/>
      <c r="CO291" s="115"/>
    </row>
    <row r="292" spans="18:93" x14ac:dyDescent="0.25"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9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115"/>
      <c r="CK292" s="115"/>
      <c r="CL292" s="115"/>
      <c r="CM292" s="115"/>
      <c r="CN292" s="115"/>
      <c r="CO292" s="115"/>
    </row>
    <row r="293" spans="18:93" x14ac:dyDescent="0.25"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9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115"/>
      <c r="CK293" s="115"/>
      <c r="CL293" s="115"/>
      <c r="CM293" s="115"/>
      <c r="CN293" s="115"/>
      <c r="CO293" s="115"/>
    </row>
    <row r="294" spans="18:93" x14ac:dyDescent="0.25"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9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115"/>
      <c r="CK294" s="115"/>
      <c r="CL294" s="115"/>
      <c r="CM294" s="115"/>
      <c r="CN294" s="115"/>
      <c r="CO294" s="115"/>
    </row>
    <row r="295" spans="18:93" x14ac:dyDescent="0.25"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9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115"/>
      <c r="CK295" s="115"/>
      <c r="CL295" s="115"/>
      <c r="CM295" s="115"/>
      <c r="CN295" s="115"/>
      <c r="CO295" s="115"/>
    </row>
    <row r="296" spans="18:93" x14ac:dyDescent="0.25"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9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115"/>
      <c r="CK296" s="115"/>
      <c r="CL296" s="115"/>
      <c r="CM296" s="115"/>
      <c r="CN296" s="115"/>
      <c r="CO296" s="115"/>
    </row>
    <row r="297" spans="18:93" x14ac:dyDescent="0.25"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9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115"/>
      <c r="CK297" s="115"/>
      <c r="CL297" s="115"/>
      <c r="CM297" s="115"/>
      <c r="CN297" s="115"/>
      <c r="CO297" s="115"/>
    </row>
    <row r="298" spans="18:93" x14ac:dyDescent="0.25"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9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115"/>
      <c r="CK298" s="115"/>
      <c r="CL298" s="115"/>
      <c r="CM298" s="115"/>
      <c r="CN298" s="115"/>
      <c r="CO298" s="115"/>
    </row>
    <row r="299" spans="18:93" x14ac:dyDescent="0.25"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9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115"/>
      <c r="CK299" s="115"/>
      <c r="CL299" s="115"/>
      <c r="CM299" s="115"/>
      <c r="CN299" s="115"/>
      <c r="CO299" s="115"/>
    </row>
    <row r="300" spans="18:93" x14ac:dyDescent="0.25"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9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115"/>
      <c r="CK300" s="115"/>
      <c r="CL300" s="115"/>
      <c r="CM300" s="115"/>
      <c r="CN300" s="115"/>
      <c r="CO300" s="115"/>
    </row>
    <row r="301" spans="18:93" x14ac:dyDescent="0.25"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9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115"/>
      <c r="CK301" s="115"/>
      <c r="CL301" s="115"/>
      <c r="CM301" s="115"/>
      <c r="CN301" s="115"/>
      <c r="CO301" s="115"/>
    </row>
    <row r="302" spans="18:93" x14ac:dyDescent="0.25"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9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115"/>
      <c r="CK302" s="115"/>
      <c r="CL302" s="115"/>
      <c r="CM302" s="115"/>
      <c r="CN302" s="115"/>
      <c r="CO302" s="115"/>
    </row>
    <row r="303" spans="18:93" x14ac:dyDescent="0.25"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9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115"/>
      <c r="CK303" s="115"/>
      <c r="CL303" s="115"/>
      <c r="CM303" s="115"/>
      <c r="CN303" s="115"/>
      <c r="CO303" s="115"/>
    </row>
    <row r="304" spans="18:93" x14ac:dyDescent="0.25"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9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115"/>
      <c r="CK304" s="115"/>
      <c r="CL304" s="115"/>
      <c r="CM304" s="115"/>
      <c r="CN304" s="115"/>
      <c r="CO304" s="115"/>
    </row>
    <row r="305" spans="18:93" x14ac:dyDescent="0.25"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9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115"/>
      <c r="CK305" s="115"/>
      <c r="CL305" s="115"/>
      <c r="CM305" s="115"/>
      <c r="CN305" s="115"/>
      <c r="CO305" s="115"/>
    </row>
    <row r="306" spans="18:93" x14ac:dyDescent="0.25"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9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115"/>
      <c r="CK306" s="115"/>
      <c r="CL306" s="115"/>
      <c r="CM306" s="115"/>
      <c r="CN306" s="115"/>
      <c r="CO306" s="115"/>
    </row>
    <row r="307" spans="18:93" x14ac:dyDescent="0.25"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9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115"/>
      <c r="CK307" s="115"/>
      <c r="CL307" s="115"/>
      <c r="CM307" s="115"/>
      <c r="CN307" s="115"/>
      <c r="CO307" s="115"/>
    </row>
    <row r="308" spans="18:93" x14ac:dyDescent="0.25"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9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115"/>
      <c r="CK308" s="115"/>
      <c r="CL308" s="115"/>
      <c r="CM308" s="115"/>
      <c r="CN308" s="115"/>
      <c r="CO308" s="115"/>
    </row>
    <row r="309" spans="18:93" x14ac:dyDescent="0.25"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9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115"/>
      <c r="CK309" s="115"/>
      <c r="CL309" s="115"/>
      <c r="CM309" s="115"/>
      <c r="CN309" s="115"/>
      <c r="CO309" s="115"/>
    </row>
    <row r="310" spans="18:93" x14ac:dyDescent="0.25"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9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115"/>
      <c r="CK310" s="115"/>
      <c r="CL310" s="115"/>
      <c r="CM310" s="115"/>
      <c r="CN310" s="115"/>
      <c r="CO310" s="115"/>
    </row>
    <row r="311" spans="18:93" x14ac:dyDescent="0.25"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9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115"/>
      <c r="CK311" s="115"/>
      <c r="CL311" s="115"/>
      <c r="CM311" s="115"/>
      <c r="CN311" s="115"/>
      <c r="CO311" s="115"/>
    </row>
    <row r="312" spans="18:93" x14ac:dyDescent="0.25"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9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115"/>
      <c r="CK312" s="115"/>
      <c r="CL312" s="115"/>
      <c r="CM312" s="115"/>
      <c r="CN312" s="115"/>
      <c r="CO312" s="115"/>
    </row>
    <row r="313" spans="18:93" x14ac:dyDescent="0.25"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9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115"/>
      <c r="CK313" s="115"/>
      <c r="CL313" s="115"/>
      <c r="CM313" s="115"/>
      <c r="CN313" s="115"/>
      <c r="CO313" s="115"/>
    </row>
    <row r="314" spans="18:93" x14ac:dyDescent="0.25"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9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115"/>
      <c r="CK314" s="115"/>
      <c r="CL314" s="115"/>
      <c r="CM314" s="115"/>
      <c r="CN314" s="115"/>
      <c r="CO314" s="115"/>
    </row>
    <row r="315" spans="18:93" x14ac:dyDescent="0.25"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9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115"/>
      <c r="CK315" s="115"/>
      <c r="CL315" s="115"/>
      <c r="CM315" s="115"/>
      <c r="CN315" s="115"/>
      <c r="CO315" s="115"/>
    </row>
    <row r="316" spans="18:93" x14ac:dyDescent="0.25"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9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115"/>
      <c r="CK316" s="115"/>
      <c r="CL316" s="115"/>
      <c r="CM316" s="115"/>
      <c r="CN316" s="115"/>
      <c r="CO316" s="115"/>
    </row>
    <row r="317" spans="18:93" x14ac:dyDescent="0.25"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9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115"/>
      <c r="CK317" s="115"/>
      <c r="CL317" s="115"/>
      <c r="CM317" s="115"/>
      <c r="CN317" s="115"/>
      <c r="CO317" s="115"/>
    </row>
    <row r="318" spans="18:93" x14ac:dyDescent="0.25"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9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115"/>
      <c r="CK318" s="115"/>
      <c r="CL318" s="115"/>
      <c r="CM318" s="115"/>
      <c r="CN318" s="115"/>
      <c r="CO318" s="115"/>
    </row>
    <row r="319" spans="18:93" x14ac:dyDescent="0.25"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9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115"/>
      <c r="CK319" s="115"/>
      <c r="CL319" s="115"/>
      <c r="CM319" s="115"/>
      <c r="CN319" s="115"/>
      <c r="CO319" s="115"/>
    </row>
    <row r="320" spans="18:93" x14ac:dyDescent="0.25"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9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115"/>
      <c r="CK320" s="115"/>
      <c r="CL320" s="115"/>
      <c r="CM320" s="115"/>
      <c r="CN320" s="115"/>
      <c r="CO320" s="115"/>
    </row>
    <row r="321" spans="18:93" x14ac:dyDescent="0.25"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9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115"/>
      <c r="CK321" s="115"/>
      <c r="CL321" s="115"/>
      <c r="CM321" s="115"/>
      <c r="CN321" s="115"/>
      <c r="CO321" s="115"/>
    </row>
    <row r="322" spans="18:93" x14ac:dyDescent="0.25"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9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115"/>
      <c r="CK322" s="115"/>
      <c r="CL322" s="115"/>
      <c r="CM322" s="115"/>
      <c r="CN322" s="115"/>
      <c r="CO322" s="115"/>
    </row>
    <row r="323" spans="18:93" x14ac:dyDescent="0.25"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9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115"/>
      <c r="CK323" s="115"/>
      <c r="CL323" s="115"/>
      <c r="CM323" s="115"/>
      <c r="CN323" s="115"/>
      <c r="CO323" s="115"/>
    </row>
    <row r="324" spans="18:93" x14ac:dyDescent="0.25"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9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115"/>
      <c r="CK324" s="115"/>
      <c r="CL324" s="115"/>
      <c r="CM324" s="115"/>
      <c r="CN324" s="115"/>
      <c r="CO324" s="115"/>
    </row>
    <row r="325" spans="18:93" x14ac:dyDescent="0.25"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9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115"/>
      <c r="CK325" s="115"/>
      <c r="CL325" s="115"/>
      <c r="CM325" s="115"/>
      <c r="CN325" s="115"/>
      <c r="CO325" s="115"/>
    </row>
    <row r="326" spans="18:93" x14ac:dyDescent="0.25"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9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115"/>
      <c r="CK326" s="115"/>
      <c r="CL326" s="115"/>
      <c r="CM326" s="115"/>
      <c r="CN326" s="115"/>
      <c r="CO326" s="115"/>
    </row>
    <row r="327" spans="18:93" x14ac:dyDescent="0.25"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9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115"/>
      <c r="CK327" s="115"/>
      <c r="CL327" s="115"/>
      <c r="CM327" s="115"/>
      <c r="CN327" s="115"/>
      <c r="CO327" s="115"/>
    </row>
    <row r="328" spans="18:93" x14ac:dyDescent="0.25"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9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115"/>
      <c r="CK328" s="115"/>
      <c r="CL328" s="115"/>
      <c r="CM328" s="115"/>
      <c r="CN328" s="115"/>
      <c r="CO328" s="115"/>
    </row>
    <row r="329" spans="18:93" x14ac:dyDescent="0.25"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9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115"/>
      <c r="CK329" s="115"/>
      <c r="CL329" s="115"/>
      <c r="CM329" s="115"/>
      <c r="CN329" s="115"/>
      <c r="CO329" s="115"/>
    </row>
    <row r="330" spans="18:93" x14ac:dyDescent="0.25"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9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115"/>
      <c r="CK330" s="115"/>
      <c r="CL330" s="115"/>
      <c r="CM330" s="115"/>
      <c r="CN330" s="115"/>
      <c r="CO330" s="115"/>
    </row>
    <row r="331" spans="18:93" x14ac:dyDescent="0.25"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9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115"/>
      <c r="CK331" s="115"/>
      <c r="CL331" s="115"/>
      <c r="CM331" s="115"/>
      <c r="CN331" s="115"/>
      <c r="CO331" s="115"/>
    </row>
    <row r="332" spans="18:93" x14ac:dyDescent="0.25"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9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115"/>
      <c r="CK332" s="115"/>
      <c r="CL332" s="115"/>
      <c r="CM332" s="115"/>
      <c r="CN332" s="115"/>
      <c r="CO332" s="115"/>
    </row>
    <row r="333" spans="18:93" x14ac:dyDescent="0.25"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9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115"/>
      <c r="CK333" s="115"/>
      <c r="CL333" s="115"/>
      <c r="CM333" s="115"/>
      <c r="CN333" s="115"/>
      <c r="CO333" s="115"/>
    </row>
    <row r="334" spans="18:93" x14ac:dyDescent="0.25"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9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115"/>
      <c r="CK334" s="115"/>
      <c r="CL334" s="115"/>
      <c r="CM334" s="115"/>
      <c r="CN334" s="115"/>
      <c r="CO334" s="115"/>
    </row>
    <row r="335" spans="18:93" x14ac:dyDescent="0.25"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9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115"/>
      <c r="CK335" s="115"/>
      <c r="CL335" s="115"/>
      <c r="CM335" s="115"/>
      <c r="CN335" s="115"/>
      <c r="CO335" s="115"/>
    </row>
    <row r="336" spans="18:93" x14ac:dyDescent="0.25"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9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115"/>
      <c r="CK336" s="115"/>
      <c r="CL336" s="115"/>
      <c r="CM336" s="115"/>
      <c r="CN336" s="115"/>
      <c r="CO336" s="115"/>
    </row>
    <row r="337" spans="18:93" x14ac:dyDescent="0.25"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9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115"/>
      <c r="CK337" s="115"/>
      <c r="CL337" s="115"/>
      <c r="CM337" s="115"/>
      <c r="CN337" s="115"/>
      <c r="CO337" s="115"/>
    </row>
    <row r="338" spans="18:93" x14ac:dyDescent="0.25"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9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115"/>
      <c r="CK338" s="115"/>
      <c r="CL338" s="115"/>
      <c r="CM338" s="115"/>
      <c r="CN338" s="115"/>
      <c r="CO338" s="115"/>
    </row>
    <row r="339" spans="18:93" x14ac:dyDescent="0.25"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9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115"/>
      <c r="CK339" s="115"/>
      <c r="CL339" s="115"/>
      <c r="CM339" s="115"/>
      <c r="CN339" s="115"/>
      <c r="CO339" s="115"/>
    </row>
    <row r="340" spans="18:93" x14ac:dyDescent="0.25"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9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115"/>
      <c r="CK340" s="115"/>
      <c r="CL340" s="115"/>
      <c r="CM340" s="115"/>
      <c r="CN340" s="115"/>
      <c r="CO340" s="115"/>
    </row>
    <row r="341" spans="18:93" x14ac:dyDescent="0.25"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9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115"/>
      <c r="CK341" s="115"/>
      <c r="CL341" s="115"/>
      <c r="CM341" s="115"/>
      <c r="CN341" s="115"/>
      <c r="CO341" s="115"/>
    </row>
    <row r="342" spans="18:93" x14ac:dyDescent="0.25"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9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115"/>
      <c r="CK342" s="115"/>
      <c r="CL342" s="115"/>
      <c r="CM342" s="115"/>
      <c r="CN342" s="115"/>
      <c r="CO342" s="115"/>
    </row>
    <row r="343" spans="18:93" x14ac:dyDescent="0.25"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9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115"/>
      <c r="CK343" s="115"/>
      <c r="CL343" s="115"/>
      <c r="CM343" s="115"/>
      <c r="CN343" s="115"/>
      <c r="CO343" s="115"/>
    </row>
    <row r="344" spans="18:93" x14ac:dyDescent="0.25"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9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115"/>
      <c r="CK344" s="115"/>
      <c r="CL344" s="115"/>
      <c r="CM344" s="115"/>
      <c r="CN344" s="115"/>
      <c r="CO344" s="115"/>
    </row>
    <row r="345" spans="18:93" x14ac:dyDescent="0.25"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9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115"/>
      <c r="CK345" s="115"/>
      <c r="CL345" s="115"/>
      <c r="CM345" s="115"/>
      <c r="CN345" s="115"/>
      <c r="CO345" s="115"/>
    </row>
    <row r="346" spans="18:93" x14ac:dyDescent="0.25"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9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115"/>
      <c r="CK346" s="115"/>
      <c r="CL346" s="115"/>
      <c r="CM346" s="115"/>
      <c r="CN346" s="115"/>
      <c r="CO346" s="115"/>
    </row>
    <row r="347" spans="18:93" x14ac:dyDescent="0.25"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9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115"/>
      <c r="CK347" s="115"/>
      <c r="CL347" s="115"/>
      <c r="CM347" s="115"/>
      <c r="CN347" s="115"/>
      <c r="CO347" s="115"/>
    </row>
    <row r="348" spans="18:93" x14ac:dyDescent="0.25"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9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115"/>
      <c r="CK348" s="115"/>
      <c r="CL348" s="115"/>
      <c r="CM348" s="115"/>
      <c r="CN348" s="115"/>
      <c r="CO348" s="115"/>
    </row>
    <row r="349" spans="18:93" x14ac:dyDescent="0.25"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9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115"/>
      <c r="CK349" s="115"/>
      <c r="CL349" s="115"/>
      <c r="CM349" s="115"/>
      <c r="CN349" s="115"/>
      <c r="CO349" s="115"/>
    </row>
    <row r="350" spans="18:93" x14ac:dyDescent="0.25"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9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115"/>
      <c r="CK350" s="115"/>
      <c r="CL350" s="115"/>
      <c r="CM350" s="115"/>
      <c r="CN350" s="115"/>
      <c r="CO350" s="115"/>
    </row>
    <row r="351" spans="18:93" x14ac:dyDescent="0.25"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9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115"/>
      <c r="CK351" s="115"/>
      <c r="CL351" s="115"/>
      <c r="CM351" s="115"/>
      <c r="CN351" s="115"/>
      <c r="CO351" s="115"/>
    </row>
    <row r="352" spans="18:93" x14ac:dyDescent="0.25"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9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115"/>
      <c r="CK352" s="115"/>
      <c r="CL352" s="115"/>
      <c r="CM352" s="115"/>
      <c r="CN352" s="115"/>
      <c r="CO352" s="115"/>
    </row>
    <row r="353" spans="18:93" x14ac:dyDescent="0.25"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9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115"/>
      <c r="CK353" s="115"/>
      <c r="CL353" s="115"/>
      <c r="CM353" s="115"/>
      <c r="CN353" s="115"/>
      <c r="CO353" s="115"/>
    </row>
    <row r="354" spans="18:93" x14ac:dyDescent="0.25"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9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115"/>
      <c r="CK354" s="115"/>
      <c r="CL354" s="115"/>
      <c r="CM354" s="115"/>
      <c r="CN354" s="115"/>
      <c r="CO354" s="115"/>
    </row>
    <row r="355" spans="18:93" x14ac:dyDescent="0.25"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9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115"/>
      <c r="CK355" s="115"/>
      <c r="CL355" s="115"/>
      <c r="CM355" s="115"/>
      <c r="CN355" s="115"/>
      <c r="CO355" s="115"/>
    </row>
    <row r="356" spans="18:93" x14ac:dyDescent="0.25"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9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115"/>
      <c r="CK356" s="115"/>
      <c r="CL356" s="115"/>
      <c r="CM356" s="115"/>
      <c r="CN356" s="115"/>
      <c r="CO356" s="115"/>
    </row>
    <row r="357" spans="18:93" x14ac:dyDescent="0.25"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9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115"/>
      <c r="CK357" s="115"/>
      <c r="CL357" s="115"/>
      <c r="CM357" s="115"/>
      <c r="CN357" s="115"/>
      <c r="CO357" s="115"/>
    </row>
    <row r="358" spans="18:93" x14ac:dyDescent="0.25"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9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115"/>
      <c r="CK358" s="115"/>
      <c r="CL358" s="115"/>
      <c r="CM358" s="115"/>
      <c r="CN358" s="115"/>
      <c r="CO358" s="115"/>
    </row>
    <row r="359" spans="18:93" x14ac:dyDescent="0.25"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9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115"/>
      <c r="CK359" s="115"/>
      <c r="CL359" s="115"/>
      <c r="CM359" s="115"/>
      <c r="CN359" s="115"/>
      <c r="CO359" s="115"/>
    </row>
    <row r="360" spans="18:93" x14ac:dyDescent="0.25"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9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115"/>
      <c r="CK360" s="115"/>
      <c r="CL360" s="115"/>
      <c r="CM360" s="115"/>
      <c r="CN360" s="115"/>
      <c r="CO360" s="115"/>
    </row>
    <row r="361" spans="18:93" x14ac:dyDescent="0.25"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9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115"/>
      <c r="CK361" s="115"/>
      <c r="CL361" s="115"/>
      <c r="CM361" s="115"/>
      <c r="CN361" s="115"/>
      <c r="CO361" s="115"/>
    </row>
    <row r="362" spans="18:93" x14ac:dyDescent="0.25"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9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115"/>
      <c r="CK362" s="115"/>
      <c r="CL362" s="115"/>
      <c r="CM362" s="115"/>
      <c r="CN362" s="115"/>
      <c r="CO362" s="115"/>
    </row>
    <row r="363" spans="18:93" x14ac:dyDescent="0.25"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9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115"/>
      <c r="CK363" s="115"/>
      <c r="CL363" s="115"/>
      <c r="CM363" s="115"/>
      <c r="CN363" s="115"/>
      <c r="CO363" s="115"/>
    </row>
    <row r="364" spans="18:93" x14ac:dyDescent="0.25"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9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115"/>
      <c r="CK364" s="115"/>
      <c r="CL364" s="115"/>
      <c r="CM364" s="115"/>
      <c r="CN364" s="115"/>
      <c r="CO364" s="115"/>
    </row>
    <row r="365" spans="18:93" x14ac:dyDescent="0.25"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9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115"/>
      <c r="CK365" s="115"/>
      <c r="CL365" s="115"/>
      <c r="CM365" s="115"/>
      <c r="CN365" s="115"/>
      <c r="CO365" s="115"/>
    </row>
    <row r="366" spans="18:93" x14ac:dyDescent="0.25"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9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115"/>
      <c r="CK366" s="115"/>
      <c r="CL366" s="115"/>
      <c r="CM366" s="115"/>
      <c r="CN366" s="115"/>
      <c r="CO366" s="115"/>
    </row>
    <row r="367" spans="18:93" x14ac:dyDescent="0.25"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9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115"/>
      <c r="CK367" s="115"/>
      <c r="CL367" s="115"/>
      <c r="CM367" s="115"/>
      <c r="CN367" s="115"/>
      <c r="CO367" s="115"/>
    </row>
    <row r="368" spans="18:93" x14ac:dyDescent="0.25"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9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115"/>
      <c r="CK368" s="115"/>
      <c r="CL368" s="115"/>
      <c r="CM368" s="115"/>
      <c r="CN368" s="115"/>
      <c r="CO368" s="115"/>
    </row>
    <row r="369" spans="18:93" x14ac:dyDescent="0.25"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9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115"/>
      <c r="CK369" s="115"/>
      <c r="CL369" s="115"/>
      <c r="CM369" s="115"/>
      <c r="CN369" s="115"/>
      <c r="CO369" s="115"/>
    </row>
    <row r="370" spans="18:93" x14ac:dyDescent="0.25"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9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115"/>
      <c r="CK370" s="115"/>
      <c r="CL370" s="115"/>
      <c r="CM370" s="115"/>
      <c r="CN370" s="115"/>
      <c r="CO370" s="115"/>
    </row>
    <row r="371" spans="18:93" x14ac:dyDescent="0.25"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9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115"/>
      <c r="CK371" s="115"/>
      <c r="CL371" s="115"/>
      <c r="CM371" s="115"/>
      <c r="CN371" s="115"/>
      <c r="CO371" s="115"/>
    </row>
    <row r="372" spans="18:93" x14ac:dyDescent="0.25"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9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115"/>
      <c r="CK372" s="115"/>
      <c r="CL372" s="115"/>
      <c r="CM372" s="115"/>
      <c r="CN372" s="115"/>
      <c r="CO372" s="115"/>
    </row>
    <row r="373" spans="18:93" x14ac:dyDescent="0.25"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9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115"/>
      <c r="CK373" s="115"/>
      <c r="CL373" s="115"/>
      <c r="CM373" s="115"/>
      <c r="CN373" s="115"/>
      <c r="CO373" s="115"/>
    </row>
    <row r="374" spans="18:93" x14ac:dyDescent="0.25"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9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115"/>
      <c r="CK374" s="115"/>
      <c r="CL374" s="115"/>
      <c r="CM374" s="115"/>
      <c r="CN374" s="115"/>
      <c r="CO374" s="115"/>
    </row>
    <row r="375" spans="18:93" x14ac:dyDescent="0.25"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9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115"/>
      <c r="CK375" s="115"/>
      <c r="CL375" s="115"/>
      <c r="CM375" s="115"/>
      <c r="CN375" s="115"/>
      <c r="CO375" s="115"/>
    </row>
    <row r="376" spans="18:93" x14ac:dyDescent="0.25"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9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115"/>
      <c r="CK376" s="115"/>
      <c r="CL376" s="115"/>
      <c r="CM376" s="115"/>
      <c r="CN376" s="115"/>
      <c r="CO376" s="115"/>
    </row>
    <row r="377" spans="18:93" x14ac:dyDescent="0.25"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9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115"/>
      <c r="CK377" s="115"/>
      <c r="CL377" s="115"/>
      <c r="CM377" s="115"/>
      <c r="CN377" s="115"/>
      <c r="CO377" s="115"/>
    </row>
    <row r="378" spans="18:93" x14ac:dyDescent="0.25"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9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115"/>
      <c r="CK378" s="115"/>
      <c r="CL378" s="115"/>
      <c r="CM378" s="115"/>
      <c r="CN378" s="115"/>
      <c r="CO378" s="115"/>
    </row>
    <row r="379" spans="18:93" x14ac:dyDescent="0.25"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9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115"/>
      <c r="CK379" s="115"/>
      <c r="CL379" s="115"/>
      <c r="CM379" s="115"/>
      <c r="CN379" s="115"/>
      <c r="CO379" s="115"/>
    </row>
    <row r="380" spans="18:93" x14ac:dyDescent="0.25"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9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115"/>
      <c r="CK380" s="115"/>
      <c r="CL380" s="115"/>
      <c r="CM380" s="115"/>
      <c r="CN380" s="115"/>
      <c r="CO380" s="115"/>
    </row>
    <row r="381" spans="18:93" x14ac:dyDescent="0.25"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9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115"/>
      <c r="CK381" s="115"/>
      <c r="CL381" s="115"/>
      <c r="CM381" s="115"/>
      <c r="CN381" s="115"/>
      <c r="CO381" s="115"/>
    </row>
    <row r="382" spans="18:93" x14ac:dyDescent="0.25"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9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115"/>
      <c r="CK382" s="115"/>
      <c r="CL382" s="115"/>
      <c r="CM382" s="115"/>
      <c r="CN382" s="115"/>
      <c r="CO382" s="115"/>
    </row>
    <row r="383" spans="18:93" x14ac:dyDescent="0.25"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9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115"/>
      <c r="CK383" s="115"/>
      <c r="CL383" s="115"/>
      <c r="CM383" s="115"/>
      <c r="CN383" s="115"/>
      <c r="CO383" s="115"/>
    </row>
    <row r="384" spans="18:93" x14ac:dyDescent="0.25"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9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115"/>
      <c r="CK384" s="115"/>
      <c r="CL384" s="115"/>
      <c r="CM384" s="115"/>
      <c r="CN384" s="115"/>
      <c r="CO384" s="115"/>
    </row>
    <row r="385" spans="18:93" x14ac:dyDescent="0.25"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9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115"/>
      <c r="CK385" s="115"/>
      <c r="CL385" s="115"/>
      <c r="CM385" s="115"/>
      <c r="CN385" s="115"/>
      <c r="CO385" s="115"/>
    </row>
    <row r="386" spans="18:93" x14ac:dyDescent="0.25"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9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115"/>
      <c r="CK386" s="115"/>
      <c r="CL386" s="115"/>
      <c r="CM386" s="115"/>
      <c r="CN386" s="115"/>
      <c r="CO386" s="115"/>
    </row>
    <row r="387" spans="18:93" x14ac:dyDescent="0.25"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9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115"/>
      <c r="CK387" s="115"/>
      <c r="CL387" s="115"/>
      <c r="CM387" s="115"/>
      <c r="CN387" s="115"/>
      <c r="CO387" s="115"/>
    </row>
    <row r="388" spans="18:93" x14ac:dyDescent="0.25"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9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115"/>
      <c r="CK388" s="115"/>
      <c r="CL388" s="115"/>
      <c r="CM388" s="115"/>
      <c r="CN388" s="115"/>
      <c r="CO388" s="115"/>
    </row>
    <row r="389" spans="18:93" x14ac:dyDescent="0.25"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9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115"/>
      <c r="CK389" s="115"/>
      <c r="CL389" s="115"/>
      <c r="CM389" s="115"/>
      <c r="CN389" s="115"/>
      <c r="CO389" s="115"/>
    </row>
    <row r="390" spans="18:93" x14ac:dyDescent="0.25"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9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115"/>
      <c r="CK390" s="115"/>
      <c r="CL390" s="115"/>
      <c r="CM390" s="115"/>
      <c r="CN390" s="115"/>
      <c r="CO390" s="115"/>
    </row>
    <row r="391" spans="18:93" x14ac:dyDescent="0.25"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9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115"/>
      <c r="CK391" s="115"/>
      <c r="CL391" s="115"/>
      <c r="CM391" s="115"/>
      <c r="CN391" s="115"/>
      <c r="CO391" s="115"/>
    </row>
    <row r="392" spans="18:93" x14ac:dyDescent="0.25"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9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115"/>
      <c r="CK392" s="115"/>
      <c r="CL392" s="115"/>
      <c r="CM392" s="115"/>
      <c r="CN392" s="115"/>
      <c r="CO392" s="115"/>
    </row>
    <row r="393" spans="18:93" x14ac:dyDescent="0.25"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9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115"/>
      <c r="CK393" s="115"/>
      <c r="CL393" s="115"/>
      <c r="CM393" s="115"/>
      <c r="CN393" s="115"/>
      <c r="CO393" s="115"/>
    </row>
    <row r="394" spans="18:93" x14ac:dyDescent="0.25"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9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115"/>
      <c r="CK394" s="115"/>
      <c r="CL394" s="115"/>
      <c r="CM394" s="115"/>
      <c r="CN394" s="115"/>
      <c r="CO394" s="115"/>
    </row>
    <row r="395" spans="18:93" x14ac:dyDescent="0.25"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9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115"/>
      <c r="CK395" s="115"/>
      <c r="CL395" s="115"/>
      <c r="CM395" s="115"/>
      <c r="CN395" s="115"/>
      <c r="CO395" s="115"/>
    </row>
    <row r="396" spans="18:93" x14ac:dyDescent="0.25"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9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115"/>
      <c r="CK396" s="115"/>
      <c r="CL396" s="115"/>
      <c r="CM396" s="115"/>
      <c r="CN396" s="115"/>
      <c r="CO396" s="115"/>
    </row>
    <row r="397" spans="18:93" x14ac:dyDescent="0.25"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9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115"/>
      <c r="CK397" s="115"/>
      <c r="CL397" s="115"/>
      <c r="CM397" s="115"/>
      <c r="CN397" s="115"/>
      <c r="CO397" s="115"/>
    </row>
    <row r="398" spans="18:93" x14ac:dyDescent="0.25"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9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115"/>
      <c r="CK398" s="115"/>
      <c r="CL398" s="115"/>
      <c r="CM398" s="115"/>
      <c r="CN398" s="115"/>
      <c r="CO398" s="115"/>
    </row>
    <row r="399" spans="18:93" x14ac:dyDescent="0.25"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9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115"/>
      <c r="CK399" s="115"/>
      <c r="CL399" s="115"/>
      <c r="CM399" s="115"/>
      <c r="CN399" s="115"/>
      <c r="CO399" s="115"/>
    </row>
    <row r="400" spans="18:93" x14ac:dyDescent="0.25"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9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115"/>
      <c r="CK400" s="115"/>
      <c r="CL400" s="115"/>
      <c r="CM400" s="115"/>
      <c r="CN400" s="115"/>
      <c r="CO400" s="115"/>
    </row>
    <row r="401" spans="18:93" x14ac:dyDescent="0.25"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9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115"/>
      <c r="CK401" s="115"/>
      <c r="CL401" s="115"/>
      <c r="CM401" s="115"/>
      <c r="CN401" s="115"/>
      <c r="CO401" s="115"/>
    </row>
    <row r="402" spans="18:93" x14ac:dyDescent="0.25"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9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115"/>
      <c r="CK402" s="115"/>
      <c r="CL402" s="115"/>
      <c r="CM402" s="115"/>
      <c r="CN402" s="115"/>
      <c r="CO402" s="115"/>
    </row>
    <row r="403" spans="18:93" x14ac:dyDescent="0.25"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9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115"/>
      <c r="CK403" s="115"/>
      <c r="CL403" s="115"/>
      <c r="CM403" s="115"/>
      <c r="CN403" s="115"/>
      <c r="CO403" s="115"/>
    </row>
    <row r="404" spans="18:93" x14ac:dyDescent="0.25"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9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115"/>
      <c r="CK404" s="115"/>
      <c r="CL404" s="115"/>
      <c r="CM404" s="115"/>
      <c r="CN404" s="115"/>
      <c r="CO404" s="115"/>
    </row>
    <row r="405" spans="18:93" x14ac:dyDescent="0.25"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9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115"/>
      <c r="CK405" s="115"/>
      <c r="CL405" s="115"/>
      <c r="CM405" s="115"/>
      <c r="CN405" s="115"/>
      <c r="CO405" s="115"/>
    </row>
    <row r="406" spans="18:93" x14ac:dyDescent="0.25"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9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115"/>
      <c r="CK406" s="115"/>
      <c r="CL406" s="115"/>
      <c r="CM406" s="115"/>
      <c r="CN406" s="115"/>
      <c r="CO406" s="115"/>
    </row>
    <row r="407" spans="18:93" x14ac:dyDescent="0.25"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9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115"/>
      <c r="CK407" s="115"/>
      <c r="CL407" s="115"/>
      <c r="CM407" s="115"/>
      <c r="CN407" s="115"/>
      <c r="CO407" s="115"/>
    </row>
    <row r="408" spans="18:93" x14ac:dyDescent="0.25"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9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115"/>
      <c r="CK408" s="115"/>
      <c r="CL408" s="115"/>
      <c r="CM408" s="115"/>
      <c r="CN408" s="115"/>
      <c r="CO408" s="115"/>
    </row>
    <row r="409" spans="18:93" x14ac:dyDescent="0.25"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9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115"/>
      <c r="CK409" s="115"/>
      <c r="CL409" s="115"/>
      <c r="CM409" s="115"/>
      <c r="CN409" s="115"/>
      <c r="CO409" s="115"/>
    </row>
    <row r="410" spans="18:93" x14ac:dyDescent="0.25"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9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115"/>
      <c r="CK410" s="115"/>
      <c r="CL410" s="115"/>
      <c r="CM410" s="115"/>
      <c r="CN410" s="115"/>
      <c r="CO410" s="115"/>
    </row>
    <row r="411" spans="18:93" x14ac:dyDescent="0.25"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9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115"/>
      <c r="CK411" s="115"/>
      <c r="CL411" s="115"/>
      <c r="CM411" s="115"/>
      <c r="CN411" s="115"/>
      <c r="CO411" s="115"/>
    </row>
    <row r="412" spans="18:93" x14ac:dyDescent="0.25"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9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115"/>
      <c r="CK412" s="115"/>
      <c r="CL412" s="115"/>
      <c r="CM412" s="115"/>
      <c r="CN412" s="115"/>
      <c r="CO412" s="115"/>
    </row>
    <row r="413" spans="18:93" x14ac:dyDescent="0.25"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9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115"/>
      <c r="CK413" s="115"/>
      <c r="CL413" s="115"/>
      <c r="CM413" s="115"/>
      <c r="CN413" s="115"/>
      <c r="CO413" s="115"/>
    </row>
    <row r="414" spans="18:93" x14ac:dyDescent="0.25"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9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115"/>
      <c r="CK414" s="115"/>
      <c r="CL414" s="115"/>
      <c r="CM414" s="115"/>
      <c r="CN414" s="115"/>
      <c r="CO414" s="115"/>
    </row>
    <row r="415" spans="18:93" x14ac:dyDescent="0.25"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9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115"/>
      <c r="CK415" s="115"/>
      <c r="CL415" s="115"/>
      <c r="CM415" s="115"/>
      <c r="CN415" s="115"/>
      <c r="CO415" s="115"/>
    </row>
    <row r="416" spans="18:93" x14ac:dyDescent="0.25"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9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115"/>
      <c r="CK416" s="115"/>
      <c r="CL416" s="115"/>
      <c r="CM416" s="115"/>
      <c r="CN416" s="115"/>
      <c r="CO416" s="115"/>
    </row>
    <row r="417" spans="18:93" x14ac:dyDescent="0.25"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9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115"/>
      <c r="CK417" s="115"/>
      <c r="CL417" s="115"/>
      <c r="CM417" s="115"/>
      <c r="CN417" s="115"/>
      <c r="CO417" s="115"/>
    </row>
    <row r="418" spans="18:93" x14ac:dyDescent="0.25"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9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115"/>
      <c r="CK418" s="115"/>
      <c r="CL418" s="115"/>
      <c r="CM418" s="115"/>
      <c r="CN418" s="115"/>
      <c r="CO418" s="115"/>
    </row>
    <row r="419" spans="18:93" x14ac:dyDescent="0.25"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9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115"/>
      <c r="CK419" s="115"/>
      <c r="CL419" s="115"/>
      <c r="CM419" s="115"/>
      <c r="CN419" s="115"/>
      <c r="CO419" s="115"/>
    </row>
    <row r="420" spans="18:93" x14ac:dyDescent="0.25"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9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115"/>
      <c r="CK420" s="115"/>
      <c r="CL420" s="115"/>
      <c r="CM420" s="115"/>
      <c r="CN420" s="115"/>
      <c r="CO420" s="115"/>
    </row>
    <row r="421" spans="18:93" x14ac:dyDescent="0.25"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9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115"/>
      <c r="CK421" s="115"/>
      <c r="CL421" s="115"/>
      <c r="CM421" s="115"/>
      <c r="CN421" s="115"/>
      <c r="CO421" s="115"/>
    </row>
    <row r="422" spans="18:93" x14ac:dyDescent="0.25"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9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115"/>
      <c r="CK422" s="115"/>
      <c r="CL422" s="115"/>
      <c r="CM422" s="115"/>
      <c r="CN422" s="115"/>
      <c r="CO422" s="115"/>
    </row>
    <row r="423" spans="18:93" x14ac:dyDescent="0.25"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9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115"/>
      <c r="CK423" s="115"/>
      <c r="CL423" s="115"/>
      <c r="CM423" s="115"/>
      <c r="CN423" s="115"/>
      <c r="CO423" s="115"/>
    </row>
    <row r="424" spans="18:93" x14ac:dyDescent="0.25"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9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115"/>
      <c r="CK424" s="115"/>
      <c r="CL424" s="115"/>
      <c r="CM424" s="115"/>
      <c r="CN424" s="115"/>
      <c r="CO424" s="115"/>
    </row>
    <row r="425" spans="18:93" x14ac:dyDescent="0.25"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9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115"/>
      <c r="CK425" s="115"/>
      <c r="CL425" s="115"/>
      <c r="CM425" s="115"/>
      <c r="CN425" s="115"/>
      <c r="CO425" s="115"/>
    </row>
    <row r="426" spans="18:93" x14ac:dyDescent="0.25"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9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115"/>
      <c r="CK426" s="115"/>
      <c r="CL426" s="115"/>
      <c r="CM426" s="115"/>
      <c r="CN426" s="115"/>
      <c r="CO426" s="115"/>
    </row>
    <row r="427" spans="18:93" x14ac:dyDescent="0.25"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9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115"/>
      <c r="CK427" s="115"/>
      <c r="CL427" s="115"/>
      <c r="CM427" s="115"/>
      <c r="CN427" s="115"/>
      <c r="CO427" s="115"/>
    </row>
    <row r="428" spans="18:93" x14ac:dyDescent="0.25"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9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115"/>
      <c r="CK428" s="115"/>
      <c r="CL428" s="115"/>
      <c r="CM428" s="115"/>
      <c r="CN428" s="115"/>
      <c r="CO428" s="115"/>
    </row>
    <row r="429" spans="18:93" x14ac:dyDescent="0.25"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9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115"/>
      <c r="CK429" s="115"/>
      <c r="CL429" s="115"/>
      <c r="CM429" s="115"/>
      <c r="CN429" s="115"/>
      <c r="CO429" s="115"/>
    </row>
    <row r="430" spans="18:93" x14ac:dyDescent="0.25"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9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115"/>
      <c r="CK430" s="115"/>
      <c r="CL430" s="115"/>
      <c r="CM430" s="115"/>
      <c r="CN430" s="115"/>
      <c r="CO430" s="115"/>
    </row>
    <row r="431" spans="18:93" x14ac:dyDescent="0.25"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9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115"/>
      <c r="CK431" s="115"/>
      <c r="CL431" s="115"/>
      <c r="CM431" s="115"/>
      <c r="CN431" s="115"/>
      <c r="CO431" s="115"/>
    </row>
    <row r="432" spans="18:93" x14ac:dyDescent="0.25"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9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115"/>
      <c r="CK432" s="115"/>
      <c r="CL432" s="115"/>
      <c r="CM432" s="115"/>
      <c r="CN432" s="115"/>
      <c r="CO432" s="115"/>
    </row>
    <row r="433" spans="18:93" x14ac:dyDescent="0.25"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9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115"/>
      <c r="CK433" s="115"/>
      <c r="CL433" s="115"/>
      <c r="CM433" s="115"/>
      <c r="CN433" s="115"/>
      <c r="CO433" s="115"/>
    </row>
    <row r="434" spans="18:93" x14ac:dyDescent="0.25"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9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115"/>
      <c r="CK434" s="115"/>
      <c r="CL434" s="115"/>
      <c r="CM434" s="115"/>
      <c r="CN434" s="115"/>
      <c r="CO434" s="115"/>
    </row>
    <row r="435" spans="18:93" x14ac:dyDescent="0.25"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9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115"/>
      <c r="CK435" s="115"/>
      <c r="CL435" s="115"/>
      <c r="CM435" s="115"/>
      <c r="CN435" s="115"/>
      <c r="CO435" s="115"/>
    </row>
    <row r="436" spans="18:93" x14ac:dyDescent="0.25"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9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115"/>
      <c r="CK436" s="115"/>
      <c r="CL436" s="115"/>
      <c r="CM436" s="115"/>
      <c r="CN436" s="115"/>
      <c r="CO436" s="115"/>
    </row>
    <row r="437" spans="18:93" x14ac:dyDescent="0.25"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9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115"/>
      <c r="CK437" s="115"/>
      <c r="CL437" s="115"/>
      <c r="CM437" s="115"/>
      <c r="CN437" s="115"/>
      <c r="CO437" s="115"/>
    </row>
    <row r="438" spans="18:93" x14ac:dyDescent="0.25"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9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115"/>
      <c r="CK438" s="115"/>
      <c r="CL438" s="115"/>
      <c r="CM438" s="115"/>
      <c r="CN438" s="115"/>
      <c r="CO438" s="115"/>
    </row>
    <row r="439" spans="18:93" x14ac:dyDescent="0.25"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9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115"/>
      <c r="CK439" s="115"/>
      <c r="CL439" s="115"/>
      <c r="CM439" s="115"/>
      <c r="CN439" s="115"/>
      <c r="CO439" s="115"/>
    </row>
    <row r="440" spans="18:93" x14ac:dyDescent="0.25"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9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115"/>
      <c r="CK440" s="115"/>
      <c r="CL440" s="115"/>
      <c r="CM440" s="115"/>
      <c r="CN440" s="115"/>
      <c r="CO440" s="115"/>
    </row>
    <row r="441" spans="18:93" x14ac:dyDescent="0.25"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9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115"/>
      <c r="CK441" s="115"/>
      <c r="CL441" s="115"/>
      <c r="CM441" s="115"/>
      <c r="CN441" s="115"/>
      <c r="CO441" s="115"/>
    </row>
    <row r="442" spans="18:93" x14ac:dyDescent="0.25"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9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115"/>
      <c r="CK442" s="115"/>
      <c r="CL442" s="115"/>
      <c r="CM442" s="115"/>
      <c r="CN442" s="115"/>
      <c r="CO442" s="115"/>
    </row>
    <row r="443" spans="18:93" x14ac:dyDescent="0.25"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9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115"/>
      <c r="CK443" s="115"/>
      <c r="CL443" s="115"/>
      <c r="CM443" s="115"/>
      <c r="CN443" s="115"/>
      <c r="CO443" s="115"/>
    </row>
    <row r="444" spans="18:93" x14ac:dyDescent="0.25"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9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115"/>
      <c r="CK444" s="115"/>
      <c r="CL444" s="115"/>
      <c r="CM444" s="115"/>
      <c r="CN444" s="115"/>
      <c r="CO444" s="115"/>
    </row>
    <row r="445" spans="18:93" x14ac:dyDescent="0.25"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9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115"/>
      <c r="CK445" s="115"/>
      <c r="CL445" s="115"/>
      <c r="CM445" s="115"/>
      <c r="CN445" s="115"/>
      <c r="CO445" s="115"/>
    </row>
    <row r="446" spans="18:93" x14ac:dyDescent="0.25"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9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115"/>
      <c r="CK446" s="115"/>
      <c r="CL446" s="115"/>
      <c r="CM446" s="115"/>
      <c r="CN446" s="115"/>
      <c r="CO446" s="115"/>
    </row>
    <row r="447" spans="18:93" x14ac:dyDescent="0.25"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9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115"/>
      <c r="CK447" s="115"/>
      <c r="CL447" s="115"/>
      <c r="CM447" s="115"/>
      <c r="CN447" s="115"/>
      <c r="CO447" s="115"/>
    </row>
    <row r="448" spans="18:93" x14ac:dyDescent="0.25"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9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115"/>
      <c r="CK448" s="115"/>
      <c r="CL448" s="115"/>
      <c r="CM448" s="115"/>
      <c r="CN448" s="115"/>
      <c r="CO448" s="115"/>
    </row>
    <row r="449" spans="18:93" x14ac:dyDescent="0.25"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9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115"/>
      <c r="CK449" s="115"/>
      <c r="CL449" s="115"/>
      <c r="CM449" s="115"/>
      <c r="CN449" s="115"/>
      <c r="CO449" s="115"/>
    </row>
    <row r="450" spans="18:93" x14ac:dyDescent="0.25"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9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115"/>
      <c r="CK450" s="115"/>
      <c r="CL450" s="115"/>
      <c r="CM450" s="115"/>
      <c r="CN450" s="115"/>
      <c r="CO450" s="115"/>
    </row>
    <row r="451" spans="18:93" x14ac:dyDescent="0.25"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9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115"/>
      <c r="CK451" s="115"/>
      <c r="CL451" s="115"/>
      <c r="CM451" s="115"/>
      <c r="CN451" s="115"/>
      <c r="CO451" s="115"/>
    </row>
    <row r="452" spans="18:93" x14ac:dyDescent="0.25"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9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115"/>
      <c r="CK452" s="115"/>
      <c r="CL452" s="115"/>
      <c r="CM452" s="115"/>
      <c r="CN452" s="115"/>
      <c r="CO452" s="115"/>
    </row>
    <row r="453" spans="18:93" x14ac:dyDescent="0.25"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9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115"/>
      <c r="CK453" s="115"/>
      <c r="CL453" s="115"/>
      <c r="CM453" s="115"/>
      <c r="CN453" s="115"/>
      <c r="CO453" s="115"/>
    </row>
    <row r="454" spans="18:93" x14ac:dyDescent="0.25"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9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115"/>
      <c r="CK454" s="115"/>
      <c r="CL454" s="115"/>
      <c r="CM454" s="115"/>
      <c r="CN454" s="115"/>
      <c r="CO454" s="115"/>
    </row>
    <row r="455" spans="18:93" x14ac:dyDescent="0.25"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9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115"/>
      <c r="CK455" s="115"/>
      <c r="CL455" s="115"/>
      <c r="CM455" s="115"/>
      <c r="CN455" s="115"/>
      <c r="CO455" s="115"/>
    </row>
    <row r="456" spans="18:93" x14ac:dyDescent="0.25"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9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115"/>
      <c r="CK456" s="115"/>
      <c r="CL456" s="115"/>
      <c r="CM456" s="115"/>
      <c r="CN456" s="115"/>
      <c r="CO456" s="115"/>
    </row>
    <row r="457" spans="18:93" x14ac:dyDescent="0.25"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9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115"/>
      <c r="CK457" s="115"/>
      <c r="CL457" s="115"/>
      <c r="CM457" s="115"/>
      <c r="CN457" s="115"/>
      <c r="CO457" s="115"/>
    </row>
    <row r="458" spans="18:93" x14ac:dyDescent="0.25"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9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115"/>
      <c r="CK458" s="115"/>
      <c r="CL458" s="115"/>
      <c r="CM458" s="115"/>
      <c r="CN458" s="115"/>
      <c r="CO458" s="115"/>
    </row>
    <row r="459" spans="18:93" x14ac:dyDescent="0.25"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9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115"/>
      <c r="CK459" s="115"/>
      <c r="CL459" s="115"/>
      <c r="CM459" s="115"/>
      <c r="CN459" s="115"/>
      <c r="CO459" s="115"/>
    </row>
    <row r="460" spans="18:93" x14ac:dyDescent="0.25"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9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115"/>
      <c r="CK460" s="115"/>
      <c r="CL460" s="115"/>
      <c r="CM460" s="115"/>
      <c r="CN460" s="115"/>
      <c r="CO460" s="115"/>
    </row>
    <row r="461" spans="18:93" x14ac:dyDescent="0.25"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9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115"/>
      <c r="CK461" s="115"/>
      <c r="CL461" s="115"/>
      <c r="CM461" s="115"/>
      <c r="CN461" s="115"/>
      <c r="CO461" s="115"/>
    </row>
    <row r="462" spans="18:93" x14ac:dyDescent="0.25"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9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115"/>
      <c r="CK462" s="115"/>
      <c r="CL462" s="115"/>
      <c r="CM462" s="115"/>
      <c r="CN462" s="115"/>
      <c r="CO462" s="115"/>
    </row>
    <row r="463" spans="18:93" x14ac:dyDescent="0.25"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9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115"/>
      <c r="CK463" s="115"/>
      <c r="CL463" s="115"/>
      <c r="CM463" s="115"/>
      <c r="CN463" s="115"/>
      <c r="CO463" s="115"/>
    </row>
    <row r="464" spans="18:93" x14ac:dyDescent="0.25"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9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115"/>
      <c r="CK464" s="115"/>
      <c r="CL464" s="115"/>
      <c r="CM464" s="115"/>
      <c r="CN464" s="115"/>
      <c r="CO464" s="115"/>
    </row>
    <row r="465" spans="18:93" x14ac:dyDescent="0.25"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9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115"/>
      <c r="CK465" s="115"/>
      <c r="CL465" s="115"/>
      <c r="CM465" s="115"/>
      <c r="CN465" s="115"/>
      <c r="CO465" s="115"/>
    </row>
    <row r="466" spans="18:93" x14ac:dyDescent="0.25"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9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115"/>
      <c r="CK466" s="115"/>
      <c r="CL466" s="115"/>
      <c r="CM466" s="115"/>
      <c r="CN466" s="115"/>
      <c r="CO466" s="115"/>
    </row>
    <row r="467" spans="18:93" x14ac:dyDescent="0.25"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9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115"/>
      <c r="CK467" s="115"/>
      <c r="CL467" s="115"/>
      <c r="CM467" s="115"/>
      <c r="CN467" s="115"/>
      <c r="CO467" s="115"/>
    </row>
    <row r="468" spans="18:93" x14ac:dyDescent="0.25"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9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115"/>
      <c r="CK468" s="115"/>
      <c r="CL468" s="115"/>
      <c r="CM468" s="115"/>
      <c r="CN468" s="115"/>
      <c r="CO468" s="115"/>
    </row>
    <row r="469" spans="18:93" x14ac:dyDescent="0.25"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9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115"/>
      <c r="CK469" s="115"/>
      <c r="CL469" s="115"/>
      <c r="CM469" s="115"/>
      <c r="CN469" s="115"/>
      <c r="CO469" s="115"/>
    </row>
    <row r="470" spans="18:93" x14ac:dyDescent="0.25"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9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115"/>
      <c r="CK470" s="115"/>
      <c r="CL470" s="115"/>
      <c r="CM470" s="115"/>
      <c r="CN470" s="115"/>
      <c r="CO470" s="115"/>
    </row>
    <row r="471" spans="18:93" x14ac:dyDescent="0.25"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9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115"/>
      <c r="CK471" s="115"/>
      <c r="CL471" s="115"/>
      <c r="CM471" s="115"/>
      <c r="CN471" s="115"/>
      <c r="CO471" s="115"/>
    </row>
    <row r="472" spans="18:93" x14ac:dyDescent="0.25"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9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115"/>
      <c r="CK472" s="115"/>
      <c r="CL472" s="115"/>
      <c r="CM472" s="115"/>
      <c r="CN472" s="115"/>
      <c r="CO472" s="115"/>
    </row>
    <row r="473" spans="18:93" x14ac:dyDescent="0.25"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9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115"/>
      <c r="CK473" s="115"/>
      <c r="CL473" s="115"/>
      <c r="CM473" s="115"/>
      <c r="CN473" s="115"/>
      <c r="CO473" s="115"/>
    </row>
    <row r="474" spans="18:93" x14ac:dyDescent="0.25"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9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115"/>
      <c r="CK474" s="115"/>
      <c r="CL474" s="115"/>
      <c r="CM474" s="115"/>
      <c r="CN474" s="115"/>
      <c r="CO474" s="115"/>
    </row>
    <row r="475" spans="18:93" x14ac:dyDescent="0.25"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9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115"/>
      <c r="CK475" s="115"/>
      <c r="CL475" s="115"/>
      <c r="CM475" s="115"/>
      <c r="CN475" s="115"/>
      <c r="CO475" s="115"/>
    </row>
    <row r="476" spans="18:93" x14ac:dyDescent="0.25"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9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115"/>
      <c r="CK476" s="115"/>
      <c r="CL476" s="115"/>
      <c r="CM476" s="115"/>
      <c r="CN476" s="115"/>
      <c r="CO476" s="115"/>
    </row>
    <row r="477" spans="18:93" x14ac:dyDescent="0.25"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9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115"/>
      <c r="CK477" s="115"/>
      <c r="CL477" s="115"/>
      <c r="CM477" s="115"/>
      <c r="CN477" s="115"/>
      <c r="CO477" s="115"/>
    </row>
    <row r="478" spans="18:93" x14ac:dyDescent="0.25"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9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115"/>
      <c r="CK478" s="115"/>
      <c r="CL478" s="115"/>
      <c r="CM478" s="115"/>
      <c r="CN478" s="115"/>
      <c r="CO478" s="115"/>
    </row>
    <row r="479" spans="18:93" x14ac:dyDescent="0.25"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9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115"/>
      <c r="CK479" s="115"/>
      <c r="CL479" s="115"/>
      <c r="CM479" s="115"/>
      <c r="CN479" s="115"/>
      <c r="CO479" s="115"/>
    </row>
    <row r="480" spans="18:93" x14ac:dyDescent="0.25"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9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115"/>
      <c r="CK480" s="115"/>
      <c r="CL480" s="115"/>
      <c r="CM480" s="115"/>
      <c r="CN480" s="115"/>
      <c r="CO480" s="115"/>
    </row>
    <row r="481" spans="18:93" x14ac:dyDescent="0.25"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9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115"/>
      <c r="CK481" s="115"/>
      <c r="CL481" s="115"/>
      <c r="CM481" s="115"/>
      <c r="CN481" s="115"/>
      <c r="CO481" s="115"/>
    </row>
    <row r="482" spans="18:93" x14ac:dyDescent="0.25"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9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115"/>
      <c r="CK482" s="115"/>
      <c r="CL482" s="115"/>
      <c r="CM482" s="115"/>
      <c r="CN482" s="115"/>
      <c r="CO482" s="115"/>
    </row>
    <row r="483" spans="18:93" x14ac:dyDescent="0.25"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9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115"/>
      <c r="CK483" s="115"/>
      <c r="CL483" s="115"/>
      <c r="CM483" s="115"/>
      <c r="CN483" s="115"/>
      <c r="CO483" s="115"/>
    </row>
    <row r="484" spans="18:93" x14ac:dyDescent="0.25"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9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115"/>
      <c r="CK484" s="115"/>
      <c r="CL484" s="115"/>
      <c r="CM484" s="115"/>
      <c r="CN484" s="115"/>
      <c r="CO484" s="115"/>
    </row>
    <row r="485" spans="18:93" x14ac:dyDescent="0.25"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9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115"/>
      <c r="CK485" s="115"/>
      <c r="CL485" s="115"/>
      <c r="CM485" s="115"/>
      <c r="CN485" s="115"/>
      <c r="CO485" s="115"/>
    </row>
    <row r="486" spans="18:93" x14ac:dyDescent="0.25"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9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115"/>
      <c r="CK486" s="115"/>
      <c r="CL486" s="115"/>
      <c r="CM486" s="115"/>
      <c r="CN486" s="115"/>
      <c r="CO486" s="115"/>
    </row>
    <row r="487" spans="18:93" x14ac:dyDescent="0.25"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9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115"/>
      <c r="CK487" s="115"/>
      <c r="CL487" s="115"/>
      <c r="CM487" s="115"/>
      <c r="CN487" s="115"/>
      <c r="CO487" s="115"/>
    </row>
    <row r="488" spans="18:93" x14ac:dyDescent="0.25"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9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115"/>
      <c r="CK488" s="115"/>
      <c r="CL488" s="115"/>
      <c r="CM488" s="115"/>
      <c r="CN488" s="115"/>
      <c r="CO488" s="115"/>
    </row>
    <row r="489" spans="18:93" x14ac:dyDescent="0.25"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9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115"/>
      <c r="CK489" s="115"/>
      <c r="CL489" s="115"/>
      <c r="CM489" s="115"/>
      <c r="CN489" s="115"/>
      <c r="CO489" s="115"/>
    </row>
    <row r="490" spans="18:93" x14ac:dyDescent="0.25"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9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115"/>
      <c r="CK490" s="115"/>
      <c r="CL490" s="115"/>
      <c r="CM490" s="115"/>
      <c r="CN490" s="115"/>
      <c r="CO490" s="115"/>
    </row>
    <row r="491" spans="18:93" x14ac:dyDescent="0.25"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9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115"/>
      <c r="CK491" s="115"/>
      <c r="CL491" s="115"/>
      <c r="CM491" s="115"/>
      <c r="CN491" s="115"/>
      <c r="CO491" s="115"/>
    </row>
    <row r="492" spans="18:93" x14ac:dyDescent="0.25"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9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115"/>
      <c r="CK492" s="115"/>
      <c r="CL492" s="115"/>
      <c r="CM492" s="115"/>
      <c r="CN492" s="115"/>
      <c r="CO492" s="115"/>
    </row>
    <row r="493" spans="18:93" x14ac:dyDescent="0.25"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9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115"/>
      <c r="CK493" s="115"/>
      <c r="CL493" s="115"/>
      <c r="CM493" s="115"/>
      <c r="CN493" s="115"/>
      <c r="CO493" s="115"/>
    </row>
    <row r="494" spans="18:93" x14ac:dyDescent="0.25"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9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115"/>
      <c r="CK494" s="115"/>
      <c r="CL494" s="115"/>
      <c r="CM494" s="115"/>
      <c r="CN494" s="115"/>
      <c r="CO494" s="115"/>
    </row>
    <row r="495" spans="18:93" x14ac:dyDescent="0.25"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9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115"/>
      <c r="CK495" s="115"/>
      <c r="CL495" s="115"/>
      <c r="CM495" s="115"/>
      <c r="CN495" s="115"/>
      <c r="CO495" s="115"/>
    </row>
    <row r="496" spans="18:93" x14ac:dyDescent="0.25"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9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115"/>
      <c r="CK496" s="115"/>
      <c r="CL496" s="115"/>
      <c r="CM496" s="115"/>
      <c r="CN496" s="115"/>
      <c r="CO496" s="115"/>
    </row>
    <row r="497" spans="18:93" x14ac:dyDescent="0.25"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9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115"/>
      <c r="CK497" s="115"/>
      <c r="CL497" s="115"/>
      <c r="CM497" s="115"/>
      <c r="CN497" s="115"/>
      <c r="CO497" s="115"/>
    </row>
    <row r="498" spans="18:93" x14ac:dyDescent="0.25"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9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115"/>
      <c r="CK498" s="115"/>
      <c r="CL498" s="115"/>
      <c r="CM498" s="115"/>
      <c r="CN498" s="115"/>
      <c r="CO498" s="115"/>
    </row>
    <row r="499" spans="18:93" x14ac:dyDescent="0.25"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9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115"/>
      <c r="CK499" s="115"/>
      <c r="CL499" s="115"/>
      <c r="CM499" s="115"/>
      <c r="CN499" s="115"/>
      <c r="CO499" s="115"/>
    </row>
    <row r="500" spans="18:93" x14ac:dyDescent="0.25"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9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115"/>
      <c r="CK500" s="115"/>
      <c r="CL500" s="115"/>
      <c r="CM500" s="115"/>
      <c r="CN500" s="115"/>
      <c r="CO500" s="115"/>
    </row>
    <row r="501" spans="18:93" x14ac:dyDescent="0.25"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9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115"/>
      <c r="CK501" s="115"/>
      <c r="CL501" s="115"/>
      <c r="CM501" s="115"/>
      <c r="CN501" s="115"/>
      <c r="CO501" s="115"/>
    </row>
    <row r="502" spans="18:93" x14ac:dyDescent="0.25"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9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115"/>
      <c r="CK502" s="115"/>
      <c r="CL502" s="115"/>
      <c r="CM502" s="115"/>
      <c r="CN502" s="115"/>
      <c r="CO502" s="115"/>
    </row>
    <row r="503" spans="18:93" x14ac:dyDescent="0.25"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9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115"/>
      <c r="CK503" s="115"/>
      <c r="CL503" s="115"/>
      <c r="CM503" s="115"/>
      <c r="CN503" s="115"/>
      <c r="CO503" s="115"/>
    </row>
    <row r="504" spans="18:93" x14ac:dyDescent="0.25"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9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115"/>
      <c r="CK504" s="115"/>
      <c r="CL504" s="115"/>
      <c r="CM504" s="115"/>
      <c r="CN504" s="115"/>
      <c r="CO504" s="115"/>
    </row>
    <row r="505" spans="18:93" x14ac:dyDescent="0.25"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9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115"/>
      <c r="CK505" s="115"/>
      <c r="CL505" s="115"/>
      <c r="CM505" s="115"/>
      <c r="CN505" s="115"/>
      <c r="CO505" s="115"/>
    </row>
    <row r="506" spans="18:93" x14ac:dyDescent="0.25"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9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115"/>
      <c r="CK506" s="115"/>
      <c r="CL506" s="115"/>
      <c r="CM506" s="115"/>
      <c r="CN506" s="115"/>
      <c r="CO506" s="115"/>
    </row>
    <row r="507" spans="18:93" x14ac:dyDescent="0.25"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9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115"/>
      <c r="CK507" s="115"/>
      <c r="CL507" s="115"/>
      <c r="CM507" s="115"/>
      <c r="CN507" s="115"/>
      <c r="CO507" s="115"/>
    </row>
    <row r="508" spans="18:93" x14ac:dyDescent="0.25"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9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115"/>
      <c r="CK508" s="115"/>
      <c r="CL508" s="115"/>
      <c r="CM508" s="115"/>
      <c r="CN508" s="115"/>
      <c r="CO508" s="115"/>
    </row>
    <row r="509" spans="18:93" x14ac:dyDescent="0.25"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9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115"/>
      <c r="CK509" s="115"/>
      <c r="CL509" s="115"/>
      <c r="CM509" s="115"/>
      <c r="CN509" s="115"/>
      <c r="CO509" s="115"/>
    </row>
    <row r="510" spans="18:93" x14ac:dyDescent="0.25"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9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115"/>
      <c r="CK510" s="115"/>
      <c r="CL510" s="115"/>
      <c r="CM510" s="115"/>
      <c r="CN510" s="115"/>
      <c r="CO510" s="115"/>
    </row>
    <row r="511" spans="18:93" x14ac:dyDescent="0.25"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9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115"/>
      <c r="CK511" s="115"/>
      <c r="CL511" s="115"/>
      <c r="CM511" s="115"/>
      <c r="CN511" s="115"/>
      <c r="CO511" s="115"/>
    </row>
    <row r="512" spans="18:93" x14ac:dyDescent="0.25"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9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115"/>
      <c r="CK512" s="115"/>
      <c r="CL512" s="115"/>
      <c r="CM512" s="115"/>
      <c r="CN512" s="115"/>
      <c r="CO512" s="115"/>
    </row>
    <row r="513" spans="18:93" x14ac:dyDescent="0.25"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9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115"/>
      <c r="CK513" s="115"/>
      <c r="CL513" s="115"/>
      <c r="CM513" s="115"/>
      <c r="CN513" s="115"/>
      <c r="CO513" s="115"/>
    </row>
    <row r="514" spans="18:93" x14ac:dyDescent="0.25"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9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115"/>
      <c r="CK514" s="115"/>
      <c r="CL514" s="115"/>
      <c r="CM514" s="115"/>
      <c r="CN514" s="115"/>
      <c r="CO514" s="115"/>
    </row>
    <row r="515" spans="18:93" x14ac:dyDescent="0.25"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9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115"/>
      <c r="CK515" s="115"/>
      <c r="CL515" s="115"/>
      <c r="CM515" s="115"/>
      <c r="CN515" s="115"/>
      <c r="CO515" s="115"/>
    </row>
    <row r="516" spans="18:93" x14ac:dyDescent="0.25"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9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115"/>
      <c r="CK516" s="115"/>
      <c r="CL516" s="115"/>
      <c r="CM516" s="115"/>
      <c r="CN516" s="115"/>
      <c r="CO516" s="115"/>
    </row>
    <row r="517" spans="18:93" x14ac:dyDescent="0.25"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9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115"/>
      <c r="CK517" s="115"/>
      <c r="CL517" s="115"/>
      <c r="CM517" s="115"/>
      <c r="CN517" s="115"/>
      <c r="CO517" s="115"/>
    </row>
    <row r="518" spans="18:93" x14ac:dyDescent="0.25"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9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115"/>
      <c r="CK518" s="115"/>
      <c r="CL518" s="115"/>
      <c r="CM518" s="115"/>
      <c r="CN518" s="115"/>
      <c r="CO518" s="115"/>
    </row>
    <row r="519" spans="18:93" x14ac:dyDescent="0.25"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9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115"/>
      <c r="CK519" s="115"/>
      <c r="CL519" s="115"/>
      <c r="CM519" s="115"/>
      <c r="CN519" s="115"/>
      <c r="CO519" s="115"/>
    </row>
    <row r="520" spans="18:93" x14ac:dyDescent="0.25"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9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115"/>
      <c r="CK520" s="115"/>
      <c r="CL520" s="115"/>
      <c r="CM520" s="115"/>
      <c r="CN520" s="115"/>
      <c r="CO520" s="115"/>
    </row>
    <row r="521" spans="18:93" x14ac:dyDescent="0.25"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9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115"/>
      <c r="CK521" s="115"/>
      <c r="CL521" s="115"/>
      <c r="CM521" s="115"/>
      <c r="CN521" s="115"/>
      <c r="CO521" s="115"/>
    </row>
    <row r="522" spans="18:93" x14ac:dyDescent="0.25"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9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115"/>
      <c r="CK522" s="115"/>
      <c r="CL522" s="115"/>
      <c r="CM522" s="115"/>
      <c r="CN522" s="115"/>
      <c r="CO522" s="115"/>
    </row>
    <row r="523" spans="18:93" x14ac:dyDescent="0.25"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9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115"/>
      <c r="CK523" s="115"/>
      <c r="CL523" s="115"/>
      <c r="CM523" s="115"/>
      <c r="CN523" s="115"/>
      <c r="CO523" s="115"/>
    </row>
    <row r="524" spans="18:93" x14ac:dyDescent="0.25"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9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115"/>
      <c r="CK524" s="115"/>
      <c r="CL524" s="115"/>
      <c r="CM524" s="115"/>
      <c r="CN524" s="115"/>
      <c r="CO524" s="115"/>
    </row>
    <row r="525" spans="18:93" x14ac:dyDescent="0.25"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9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115"/>
      <c r="CK525" s="115"/>
      <c r="CL525" s="115"/>
      <c r="CM525" s="115"/>
      <c r="CN525" s="115"/>
      <c r="CO525" s="115"/>
    </row>
    <row r="526" spans="18:93" x14ac:dyDescent="0.25"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9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115"/>
      <c r="CK526" s="115"/>
      <c r="CL526" s="115"/>
      <c r="CM526" s="115"/>
      <c r="CN526" s="115"/>
      <c r="CO526" s="115"/>
    </row>
    <row r="527" spans="18:93" x14ac:dyDescent="0.25"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9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115"/>
      <c r="CK527" s="115"/>
      <c r="CL527" s="115"/>
      <c r="CM527" s="115"/>
      <c r="CN527" s="115"/>
      <c r="CO527" s="115"/>
    </row>
    <row r="528" spans="18:93" x14ac:dyDescent="0.25"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9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115"/>
      <c r="CK528" s="115"/>
      <c r="CL528" s="115"/>
      <c r="CM528" s="115"/>
      <c r="CN528" s="115"/>
      <c r="CO528" s="115"/>
    </row>
    <row r="529" spans="18:93" x14ac:dyDescent="0.25"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9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115"/>
      <c r="CK529" s="115"/>
      <c r="CL529" s="115"/>
      <c r="CM529" s="115"/>
      <c r="CN529" s="115"/>
      <c r="CO529" s="115"/>
    </row>
    <row r="530" spans="18:93" x14ac:dyDescent="0.25"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9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115"/>
      <c r="CK530" s="115"/>
      <c r="CL530" s="115"/>
      <c r="CM530" s="115"/>
      <c r="CN530" s="115"/>
      <c r="CO530" s="115"/>
    </row>
    <row r="531" spans="18:93" x14ac:dyDescent="0.25"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9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115"/>
      <c r="CK531" s="115"/>
      <c r="CL531" s="115"/>
      <c r="CM531" s="115"/>
      <c r="CN531" s="115"/>
      <c r="CO531" s="115"/>
    </row>
    <row r="532" spans="18:93" x14ac:dyDescent="0.25"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9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115"/>
      <c r="CK532" s="115"/>
      <c r="CL532" s="115"/>
      <c r="CM532" s="115"/>
      <c r="CN532" s="115"/>
      <c r="CO532" s="115"/>
    </row>
    <row r="533" spans="18:93" x14ac:dyDescent="0.25"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9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115"/>
      <c r="CK533" s="115"/>
      <c r="CL533" s="115"/>
      <c r="CM533" s="115"/>
      <c r="CN533" s="115"/>
      <c r="CO533" s="115"/>
    </row>
    <row r="534" spans="18:93" x14ac:dyDescent="0.25"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9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115"/>
      <c r="CK534" s="115"/>
      <c r="CL534" s="115"/>
      <c r="CM534" s="115"/>
      <c r="CN534" s="115"/>
      <c r="CO534" s="115"/>
    </row>
    <row r="535" spans="18:93" x14ac:dyDescent="0.25"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9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115"/>
      <c r="CK535" s="115"/>
      <c r="CL535" s="115"/>
      <c r="CM535" s="115"/>
      <c r="CN535" s="115"/>
      <c r="CO535" s="115"/>
    </row>
    <row r="536" spans="18:93" x14ac:dyDescent="0.25"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9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115"/>
      <c r="CK536" s="115"/>
      <c r="CL536" s="115"/>
      <c r="CM536" s="115"/>
      <c r="CN536" s="115"/>
      <c r="CO536" s="115"/>
    </row>
    <row r="537" spans="18:93" x14ac:dyDescent="0.25"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9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115"/>
      <c r="CK537" s="115"/>
      <c r="CL537" s="115"/>
      <c r="CM537" s="115"/>
      <c r="CN537" s="115"/>
      <c r="CO537" s="115"/>
    </row>
    <row r="538" spans="18:93" x14ac:dyDescent="0.25"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9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115"/>
      <c r="CK538" s="115"/>
      <c r="CL538" s="115"/>
      <c r="CM538" s="115"/>
      <c r="CN538" s="115"/>
      <c r="CO538" s="115"/>
    </row>
    <row r="539" spans="18:93" x14ac:dyDescent="0.25"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9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115"/>
      <c r="CK539" s="115"/>
      <c r="CL539" s="115"/>
      <c r="CM539" s="115"/>
      <c r="CN539" s="115"/>
      <c r="CO539" s="115"/>
    </row>
    <row r="540" spans="18:93" x14ac:dyDescent="0.25"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9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115"/>
      <c r="CK540" s="115"/>
      <c r="CL540" s="115"/>
      <c r="CM540" s="115"/>
      <c r="CN540" s="115"/>
      <c r="CO540" s="115"/>
    </row>
    <row r="541" spans="18:93" x14ac:dyDescent="0.25"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9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115"/>
      <c r="CK541" s="115"/>
      <c r="CL541" s="115"/>
      <c r="CM541" s="115"/>
      <c r="CN541" s="115"/>
      <c r="CO541" s="115"/>
    </row>
    <row r="542" spans="18:93" x14ac:dyDescent="0.25"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9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115"/>
      <c r="CK542" s="115"/>
      <c r="CL542" s="115"/>
      <c r="CM542" s="115"/>
      <c r="CN542" s="115"/>
      <c r="CO542" s="115"/>
    </row>
    <row r="543" spans="18:93" x14ac:dyDescent="0.25"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9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115"/>
      <c r="CK543" s="115"/>
      <c r="CL543" s="115"/>
      <c r="CM543" s="115"/>
      <c r="CN543" s="115"/>
      <c r="CO543" s="115"/>
    </row>
    <row r="544" spans="18:93" x14ac:dyDescent="0.25"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9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115"/>
      <c r="CK544" s="115"/>
      <c r="CL544" s="115"/>
      <c r="CM544" s="115"/>
      <c r="CN544" s="115"/>
      <c r="CO544" s="115"/>
    </row>
    <row r="545" spans="18:93" x14ac:dyDescent="0.25"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9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115"/>
      <c r="CK545" s="115"/>
      <c r="CL545" s="115"/>
      <c r="CM545" s="115"/>
      <c r="CN545" s="115"/>
      <c r="CO545" s="115"/>
    </row>
    <row r="546" spans="18:93" x14ac:dyDescent="0.25"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9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115"/>
      <c r="CK546" s="115"/>
      <c r="CL546" s="115"/>
      <c r="CM546" s="115"/>
      <c r="CN546" s="115"/>
      <c r="CO546" s="115"/>
    </row>
    <row r="547" spans="18:93" x14ac:dyDescent="0.25"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9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115"/>
      <c r="CK547" s="115"/>
      <c r="CL547" s="115"/>
      <c r="CM547" s="115"/>
      <c r="CN547" s="115"/>
      <c r="CO547" s="115"/>
    </row>
    <row r="548" spans="18:93" x14ac:dyDescent="0.25"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9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115"/>
      <c r="CK548" s="115"/>
      <c r="CL548" s="115"/>
      <c r="CM548" s="115"/>
      <c r="CN548" s="115"/>
      <c r="CO548" s="115"/>
    </row>
    <row r="549" spans="18:93" x14ac:dyDescent="0.25"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9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115"/>
      <c r="CK549" s="115"/>
      <c r="CL549" s="115"/>
      <c r="CM549" s="115"/>
      <c r="CN549" s="115"/>
      <c r="CO549" s="115"/>
    </row>
    <row r="550" spans="18:93" x14ac:dyDescent="0.25"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9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115"/>
      <c r="CK550" s="115"/>
      <c r="CL550" s="115"/>
      <c r="CM550" s="115"/>
      <c r="CN550" s="115"/>
      <c r="CO550" s="115"/>
    </row>
    <row r="551" spans="18:93" x14ac:dyDescent="0.25"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9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115"/>
      <c r="CK551" s="115"/>
      <c r="CL551" s="115"/>
      <c r="CM551" s="115"/>
      <c r="CN551" s="115"/>
      <c r="CO551" s="115"/>
    </row>
    <row r="552" spans="18:93" x14ac:dyDescent="0.25"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9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115"/>
      <c r="CK552" s="115"/>
      <c r="CL552" s="115"/>
      <c r="CM552" s="115"/>
      <c r="CN552" s="115"/>
      <c r="CO552" s="115"/>
    </row>
    <row r="553" spans="18:93" x14ac:dyDescent="0.25"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9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115"/>
      <c r="CK553" s="115"/>
      <c r="CL553" s="115"/>
      <c r="CM553" s="115"/>
      <c r="CN553" s="115"/>
      <c r="CO553" s="115"/>
    </row>
    <row r="554" spans="18:93" x14ac:dyDescent="0.25"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9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115"/>
      <c r="CK554" s="115"/>
      <c r="CL554" s="115"/>
      <c r="CM554" s="115"/>
      <c r="CN554" s="115"/>
      <c r="CO554" s="115"/>
    </row>
    <row r="555" spans="18:93" x14ac:dyDescent="0.25"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9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115"/>
      <c r="CK555" s="115"/>
      <c r="CL555" s="115"/>
      <c r="CM555" s="115"/>
      <c r="CN555" s="115"/>
      <c r="CO555" s="115"/>
    </row>
    <row r="556" spans="18:93" x14ac:dyDescent="0.25"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9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115"/>
      <c r="CK556" s="115"/>
      <c r="CL556" s="115"/>
      <c r="CM556" s="115"/>
      <c r="CN556" s="115"/>
      <c r="CO556" s="115"/>
    </row>
    <row r="557" spans="18:93" x14ac:dyDescent="0.25"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9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115"/>
      <c r="CK557" s="115"/>
      <c r="CL557" s="115"/>
      <c r="CM557" s="115"/>
      <c r="CN557" s="115"/>
      <c r="CO557" s="115"/>
    </row>
    <row r="558" spans="18:93" x14ac:dyDescent="0.25"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9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115"/>
      <c r="CK558" s="115"/>
      <c r="CL558" s="115"/>
      <c r="CM558" s="115"/>
      <c r="CN558" s="115"/>
      <c r="CO558" s="115"/>
    </row>
    <row r="559" spans="18:93" x14ac:dyDescent="0.25"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9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115"/>
      <c r="CK559" s="115"/>
      <c r="CL559" s="115"/>
      <c r="CM559" s="115"/>
      <c r="CN559" s="115"/>
      <c r="CO559" s="115"/>
    </row>
    <row r="560" spans="18:93" x14ac:dyDescent="0.25"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9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115"/>
      <c r="CK560" s="115"/>
      <c r="CL560" s="115"/>
      <c r="CM560" s="115"/>
      <c r="CN560" s="115"/>
      <c r="CO560" s="115"/>
    </row>
    <row r="561" spans="2:93" x14ac:dyDescent="0.25"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9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115"/>
      <c r="CK561" s="115"/>
      <c r="CL561" s="115"/>
      <c r="CM561" s="115"/>
      <c r="CN561" s="115"/>
      <c r="CO561" s="115"/>
    </row>
    <row r="562" spans="2:93" x14ac:dyDescent="0.25"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9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115"/>
      <c r="CK562" s="115"/>
      <c r="CL562" s="115"/>
      <c r="CM562" s="115"/>
      <c r="CN562" s="115"/>
      <c r="CO562" s="115"/>
    </row>
    <row r="563" spans="2:93" x14ac:dyDescent="0.25"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9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115"/>
      <c r="CK563" s="115"/>
      <c r="CL563" s="115"/>
      <c r="CM563" s="115"/>
      <c r="CN563" s="115"/>
      <c r="CO563" s="115"/>
    </row>
    <row r="564" spans="2:93" x14ac:dyDescent="0.25"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9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115"/>
      <c r="CK564" s="115"/>
      <c r="CL564" s="115"/>
      <c r="CM564" s="115"/>
      <c r="CN564" s="115"/>
      <c r="CO564" s="115"/>
    </row>
    <row r="565" spans="2:93" x14ac:dyDescent="0.25"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9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115"/>
      <c r="CK565" s="115"/>
      <c r="CL565" s="115"/>
      <c r="CM565" s="115"/>
      <c r="CN565" s="115"/>
      <c r="CO565" s="115"/>
    </row>
    <row r="566" spans="2:93" x14ac:dyDescent="0.25"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9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115"/>
      <c r="CK566" s="115"/>
      <c r="CL566" s="115"/>
      <c r="CM566" s="115"/>
      <c r="CN566" s="115"/>
      <c r="CO566" s="115"/>
    </row>
    <row r="567" spans="2:93" x14ac:dyDescent="0.25"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9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115"/>
      <c r="CK567" s="115"/>
      <c r="CL567" s="115"/>
      <c r="CM567" s="115"/>
      <c r="CN567" s="115"/>
      <c r="CO567" s="115"/>
    </row>
    <row r="568" spans="2:93" x14ac:dyDescent="0.25"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9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115"/>
      <c r="CK568" s="115"/>
      <c r="CL568" s="115"/>
      <c r="CM568" s="115"/>
      <c r="CN568" s="115"/>
      <c r="CO568" s="115"/>
    </row>
    <row r="569" spans="2:93" x14ac:dyDescent="0.25"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9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115"/>
      <c r="CK569" s="115"/>
      <c r="CL569" s="115"/>
      <c r="CM569" s="115"/>
      <c r="CN569" s="115"/>
      <c r="CO569" s="115"/>
    </row>
    <row r="570" spans="2:93" x14ac:dyDescent="0.25"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9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115"/>
      <c r="CK570" s="115"/>
      <c r="CL570" s="115"/>
      <c r="CM570" s="115"/>
      <c r="CN570" s="115"/>
      <c r="CO570" s="115"/>
    </row>
    <row r="571" spans="2:93" x14ac:dyDescent="0.25"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9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115"/>
      <c r="CK571" s="115"/>
      <c r="CL571" s="115"/>
      <c r="CM571" s="115"/>
      <c r="CN571" s="115"/>
      <c r="CO571" s="115"/>
    </row>
    <row r="572" spans="2:93" x14ac:dyDescent="0.25"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9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115"/>
      <c r="CK572" s="115"/>
      <c r="CL572" s="115"/>
      <c r="CM572" s="115"/>
      <c r="CN572" s="115"/>
      <c r="CO572" s="115"/>
    </row>
    <row r="573" spans="2:93" x14ac:dyDescent="0.25"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9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115"/>
      <c r="CK573" s="115"/>
      <c r="CL573" s="115"/>
      <c r="CM573" s="115"/>
      <c r="CN573" s="115"/>
      <c r="CO573" s="115"/>
    </row>
    <row r="574" spans="2:93" x14ac:dyDescent="0.25"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9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115"/>
      <c r="CK574" s="115"/>
      <c r="CL574" s="115"/>
      <c r="CM574" s="115"/>
      <c r="CN574" s="115"/>
      <c r="CO574" s="115"/>
    </row>
    <row r="575" spans="2:93" x14ac:dyDescent="0.25"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9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115"/>
      <c r="CK575" s="115"/>
      <c r="CL575" s="115"/>
      <c r="CM575" s="115"/>
      <c r="CN575" s="115"/>
      <c r="CO575" s="115"/>
    </row>
    <row r="576" spans="2:93" x14ac:dyDescent="0.25">
      <c r="B576" s="58" t="str">
        <f t="shared" ref="B576:B639" si="123">IF(C576&lt;&gt;"",CONCATENATE(C576,F576,D576,I576),"")</f>
        <v/>
      </c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9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115"/>
      <c r="CK576" s="115"/>
      <c r="CL576" s="115"/>
      <c r="CM576" s="115"/>
      <c r="CN576" s="115"/>
      <c r="CO576" s="115"/>
    </row>
    <row r="577" spans="2:93" x14ac:dyDescent="0.25">
      <c r="B577" s="58" t="str">
        <f t="shared" si="123"/>
        <v/>
      </c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9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115"/>
      <c r="CK577" s="115"/>
      <c r="CL577" s="115"/>
      <c r="CM577" s="115"/>
      <c r="CN577" s="115"/>
      <c r="CO577" s="115"/>
    </row>
    <row r="578" spans="2:93" x14ac:dyDescent="0.25">
      <c r="B578" s="58" t="str">
        <f t="shared" si="123"/>
        <v/>
      </c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9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115"/>
      <c r="CK578" s="115"/>
      <c r="CL578" s="115"/>
      <c r="CM578" s="115"/>
      <c r="CN578" s="115"/>
      <c r="CO578" s="115"/>
    </row>
    <row r="579" spans="2:93" x14ac:dyDescent="0.25">
      <c r="B579" s="58" t="str">
        <f t="shared" si="123"/>
        <v/>
      </c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9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115"/>
      <c r="CK579" s="115"/>
      <c r="CL579" s="115"/>
      <c r="CM579" s="115"/>
      <c r="CN579" s="115"/>
      <c r="CO579" s="115"/>
    </row>
    <row r="580" spans="2:93" x14ac:dyDescent="0.25">
      <c r="B580" s="58" t="str">
        <f t="shared" si="123"/>
        <v/>
      </c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9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115"/>
      <c r="CK580" s="115"/>
      <c r="CL580" s="115"/>
      <c r="CM580" s="115"/>
      <c r="CN580" s="115"/>
      <c r="CO580" s="115"/>
    </row>
    <row r="581" spans="2:93" x14ac:dyDescent="0.25">
      <c r="B581" s="58" t="str">
        <f t="shared" si="123"/>
        <v/>
      </c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9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115"/>
      <c r="CK581" s="115"/>
      <c r="CL581" s="115"/>
      <c r="CM581" s="115"/>
      <c r="CN581" s="115"/>
      <c r="CO581" s="115"/>
    </row>
    <row r="582" spans="2:93" x14ac:dyDescent="0.25">
      <c r="B582" s="58" t="str">
        <f t="shared" si="123"/>
        <v/>
      </c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9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115"/>
      <c r="CK582" s="115"/>
      <c r="CL582" s="115"/>
      <c r="CM582" s="115"/>
      <c r="CN582" s="115"/>
      <c r="CO582" s="115"/>
    </row>
    <row r="583" spans="2:93" x14ac:dyDescent="0.25">
      <c r="B583" s="58" t="str">
        <f t="shared" si="123"/>
        <v/>
      </c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9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115"/>
      <c r="CK583" s="115"/>
      <c r="CL583" s="115"/>
      <c r="CM583" s="115"/>
      <c r="CN583" s="115"/>
      <c r="CO583" s="115"/>
    </row>
    <row r="584" spans="2:93" x14ac:dyDescent="0.25">
      <c r="B584" s="58" t="str">
        <f t="shared" si="123"/>
        <v/>
      </c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9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115"/>
      <c r="CK584" s="115"/>
      <c r="CL584" s="115"/>
      <c r="CM584" s="115"/>
      <c r="CN584" s="115"/>
      <c r="CO584" s="115"/>
    </row>
    <row r="585" spans="2:93" x14ac:dyDescent="0.25">
      <c r="B585" s="58" t="str">
        <f t="shared" si="123"/>
        <v/>
      </c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9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115"/>
      <c r="CK585" s="115"/>
      <c r="CL585" s="115"/>
      <c r="CM585" s="115"/>
      <c r="CN585" s="115"/>
      <c r="CO585" s="115"/>
    </row>
    <row r="586" spans="2:93" x14ac:dyDescent="0.25">
      <c r="B586" s="58" t="str">
        <f t="shared" si="123"/>
        <v/>
      </c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9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115"/>
      <c r="CK586" s="115"/>
      <c r="CL586" s="115"/>
      <c r="CM586" s="115"/>
      <c r="CN586" s="115"/>
      <c r="CO586" s="115"/>
    </row>
    <row r="587" spans="2:93" x14ac:dyDescent="0.25">
      <c r="B587" s="58" t="str">
        <f t="shared" si="123"/>
        <v/>
      </c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9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115"/>
      <c r="CK587" s="115"/>
      <c r="CL587" s="115"/>
      <c r="CM587" s="115"/>
      <c r="CN587" s="115"/>
      <c r="CO587" s="115"/>
    </row>
    <row r="588" spans="2:93" x14ac:dyDescent="0.25">
      <c r="B588" s="58" t="str">
        <f t="shared" si="123"/>
        <v/>
      </c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9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115"/>
      <c r="CK588" s="115"/>
      <c r="CL588" s="115"/>
      <c r="CM588" s="115"/>
      <c r="CN588" s="115"/>
      <c r="CO588" s="115"/>
    </row>
    <row r="589" spans="2:93" x14ac:dyDescent="0.25">
      <c r="B589" s="58" t="str">
        <f t="shared" si="123"/>
        <v/>
      </c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9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115"/>
      <c r="CK589" s="115"/>
      <c r="CL589" s="115"/>
      <c r="CM589" s="115"/>
      <c r="CN589" s="115"/>
      <c r="CO589" s="115"/>
    </row>
    <row r="590" spans="2:93" x14ac:dyDescent="0.25">
      <c r="B590" s="58" t="str">
        <f t="shared" si="123"/>
        <v/>
      </c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9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115"/>
      <c r="CK590" s="115"/>
      <c r="CL590" s="115"/>
      <c r="CM590" s="115"/>
      <c r="CN590" s="115"/>
      <c r="CO590" s="115"/>
    </row>
    <row r="591" spans="2:93" x14ac:dyDescent="0.25">
      <c r="B591" s="58" t="str">
        <f t="shared" si="123"/>
        <v/>
      </c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9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115"/>
      <c r="CK591" s="115"/>
      <c r="CL591" s="115"/>
      <c r="CM591" s="115"/>
      <c r="CN591" s="115"/>
      <c r="CO591" s="115"/>
    </row>
    <row r="592" spans="2:93" x14ac:dyDescent="0.25">
      <c r="B592" s="58" t="str">
        <f t="shared" si="123"/>
        <v/>
      </c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9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115"/>
      <c r="CK592" s="115"/>
      <c r="CL592" s="115"/>
      <c r="CM592" s="115"/>
      <c r="CN592" s="115"/>
      <c r="CO592" s="115"/>
    </row>
    <row r="593" spans="2:93" x14ac:dyDescent="0.25">
      <c r="B593" s="58" t="str">
        <f t="shared" si="123"/>
        <v/>
      </c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9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115"/>
      <c r="CK593" s="115"/>
      <c r="CL593" s="115"/>
      <c r="CM593" s="115"/>
      <c r="CN593" s="115"/>
      <c r="CO593" s="115"/>
    </row>
    <row r="594" spans="2:93" x14ac:dyDescent="0.25">
      <c r="B594" s="58" t="str">
        <f t="shared" si="123"/>
        <v/>
      </c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9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115"/>
      <c r="CK594" s="115"/>
      <c r="CL594" s="115"/>
      <c r="CM594" s="115"/>
      <c r="CN594" s="115"/>
      <c r="CO594" s="115"/>
    </row>
    <row r="595" spans="2:93" x14ac:dyDescent="0.25">
      <c r="B595" s="58" t="str">
        <f t="shared" si="123"/>
        <v/>
      </c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9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115"/>
      <c r="CK595" s="115"/>
      <c r="CL595" s="115"/>
      <c r="CM595" s="115"/>
      <c r="CN595" s="115"/>
      <c r="CO595" s="115"/>
    </row>
    <row r="596" spans="2:93" x14ac:dyDescent="0.25">
      <c r="B596" s="58" t="str">
        <f t="shared" si="123"/>
        <v/>
      </c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9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115"/>
      <c r="CK596" s="115"/>
      <c r="CL596" s="115"/>
      <c r="CM596" s="115"/>
      <c r="CN596" s="115"/>
      <c r="CO596" s="115"/>
    </row>
    <row r="597" spans="2:93" x14ac:dyDescent="0.25">
      <c r="B597" s="58" t="str">
        <f t="shared" si="123"/>
        <v/>
      </c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9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115"/>
      <c r="CK597" s="115"/>
      <c r="CL597" s="115"/>
      <c r="CM597" s="115"/>
      <c r="CN597" s="115"/>
      <c r="CO597" s="115"/>
    </row>
    <row r="598" spans="2:93" x14ac:dyDescent="0.25">
      <c r="B598" s="58" t="str">
        <f t="shared" si="123"/>
        <v/>
      </c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9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115"/>
      <c r="CK598" s="115"/>
      <c r="CL598" s="115"/>
      <c r="CM598" s="115"/>
      <c r="CN598" s="115"/>
      <c r="CO598" s="115"/>
    </row>
    <row r="599" spans="2:93" x14ac:dyDescent="0.25">
      <c r="B599" s="58" t="str">
        <f t="shared" si="123"/>
        <v/>
      </c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9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115"/>
      <c r="CK599" s="115"/>
      <c r="CL599" s="115"/>
      <c r="CM599" s="115"/>
      <c r="CN599" s="115"/>
      <c r="CO599" s="115"/>
    </row>
    <row r="600" spans="2:93" x14ac:dyDescent="0.25">
      <c r="B600" s="58" t="str">
        <f t="shared" si="123"/>
        <v/>
      </c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9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115"/>
      <c r="CK600" s="115"/>
      <c r="CL600" s="115"/>
      <c r="CM600" s="115"/>
      <c r="CN600" s="115"/>
      <c r="CO600" s="115"/>
    </row>
    <row r="601" spans="2:93" x14ac:dyDescent="0.25">
      <c r="B601" s="58" t="str">
        <f t="shared" si="123"/>
        <v/>
      </c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9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115"/>
      <c r="CK601" s="115"/>
      <c r="CL601" s="115"/>
      <c r="CM601" s="115"/>
      <c r="CN601" s="115"/>
      <c r="CO601" s="115"/>
    </row>
    <row r="602" spans="2:93" x14ac:dyDescent="0.25">
      <c r="B602" s="58" t="str">
        <f t="shared" si="123"/>
        <v/>
      </c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9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115"/>
      <c r="CK602" s="115"/>
      <c r="CL602" s="115"/>
      <c r="CM602" s="115"/>
      <c r="CN602" s="115"/>
      <c r="CO602" s="115"/>
    </row>
    <row r="603" spans="2:93" x14ac:dyDescent="0.25">
      <c r="B603" s="58" t="str">
        <f t="shared" si="123"/>
        <v/>
      </c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9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115"/>
      <c r="CK603" s="115"/>
      <c r="CL603" s="115"/>
      <c r="CM603" s="115"/>
      <c r="CN603" s="115"/>
      <c r="CO603" s="115"/>
    </row>
    <row r="604" spans="2:93" x14ac:dyDescent="0.25">
      <c r="B604" s="58" t="str">
        <f t="shared" si="123"/>
        <v/>
      </c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9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115"/>
      <c r="CK604" s="115"/>
      <c r="CL604" s="115"/>
      <c r="CM604" s="115"/>
      <c r="CN604" s="115"/>
      <c r="CO604" s="115"/>
    </row>
    <row r="605" spans="2:93" x14ac:dyDescent="0.25">
      <c r="B605" s="58" t="str">
        <f t="shared" si="123"/>
        <v/>
      </c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9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115"/>
      <c r="CK605" s="115"/>
      <c r="CL605" s="115"/>
      <c r="CM605" s="115"/>
      <c r="CN605" s="115"/>
      <c r="CO605" s="115"/>
    </row>
    <row r="606" spans="2:93" x14ac:dyDescent="0.25">
      <c r="B606" s="58" t="str">
        <f t="shared" si="123"/>
        <v/>
      </c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9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115"/>
      <c r="CK606" s="115"/>
      <c r="CL606" s="115"/>
      <c r="CM606" s="115"/>
      <c r="CN606" s="115"/>
      <c r="CO606" s="115"/>
    </row>
    <row r="607" spans="2:93" x14ac:dyDescent="0.25">
      <c r="B607" s="58" t="str">
        <f t="shared" si="123"/>
        <v/>
      </c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9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115"/>
      <c r="CK607" s="115"/>
      <c r="CL607" s="115"/>
      <c r="CM607" s="115"/>
      <c r="CN607" s="115"/>
      <c r="CO607" s="115"/>
    </row>
    <row r="608" spans="2:93" x14ac:dyDescent="0.25">
      <c r="B608" s="58" t="str">
        <f t="shared" si="123"/>
        <v/>
      </c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9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115"/>
      <c r="CK608" s="115"/>
      <c r="CL608" s="115"/>
      <c r="CM608" s="115"/>
      <c r="CN608" s="115"/>
      <c r="CO608" s="115"/>
    </row>
    <row r="609" spans="2:93" x14ac:dyDescent="0.25">
      <c r="B609" s="58" t="str">
        <f t="shared" si="123"/>
        <v/>
      </c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9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115"/>
      <c r="CK609" s="115"/>
      <c r="CL609" s="115"/>
      <c r="CM609" s="115"/>
      <c r="CN609" s="115"/>
      <c r="CO609" s="115"/>
    </row>
    <row r="610" spans="2:93" x14ac:dyDescent="0.25">
      <c r="B610" s="58" t="str">
        <f t="shared" si="123"/>
        <v/>
      </c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9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115"/>
      <c r="CK610" s="115"/>
      <c r="CL610" s="115"/>
      <c r="CM610" s="115"/>
      <c r="CN610" s="115"/>
      <c r="CO610" s="115"/>
    </row>
    <row r="611" spans="2:93" x14ac:dyDescent="0.25">
      <c r="B611" s="58" t="str">
        <f t="shared" si="123"/>
        <v/>
      </c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9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115"/>
      <c r="CK611" s="115"/>
      <c r="CL611" s="115"/>
      <c r="CM611" s="115"/>
      <c r="CN611" s="115"/>
      <c r="CO611" s="115"/>
    </row>
    <row r="612" spans="2:93" x14ac:dyDescent="0.25">
      <c r="B612" s="58" t="str">
        <f t="shared" si="123"/>
        <v/>
      </c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9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115"/>
      <c r="CK612" s="115"/>
      <c r="CL612" s="115"/>
      <c r="CM612" s="115"/>
      <c r="CN612" s="115"/>
      <c r="CO612" s="115"/>
    </row>
    <row r="613" spans="2:93" x14ac:dyDescent="0.25">
      <c r="B613" s="58" t="str">
        <f t="shared" si="123"/>
        <v/>
      </c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9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115"/>
      <c r="CK613" s="115"/>
      <c r="CL613" s="115"/>
      <c r="CM613" s="115"/>
      <c r="CN613" s="115"/>
      <c r="CO613" s="115"/>
    </row>
    <row r="614" spans="2:93" x14ac:dyDescent="0.25">
      <c r="B614" s="58" t="str">
        <f t="shared" si="123"/>
        <v/>
      </c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9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115"/>
      <c r="CK614" s="115"/>
      <c r="CL614" s="115"/>
      <c r="CM614" s="115"/>
      <c r="CN614" s="115"/>
      <c r="CO614" s="115"/>
    </row>
    <row r="615" spans="2:93" x14ac:dyDescent="0.25">
      <c r="B615" s="58" t="str">
        <f t="shared" si="123"/>
        <v/>
      </c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9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115"/>
      <c r="CK615" s="115"/>
      <c r="CL615" s="115"/>
      <c r="CM615" s="115"/>
      <c r="CN615" s="115"/>
      <c r="CO615" s="115"/>
    </row>
    <row r="616" spans="2:93" x14ac:dyDescent="0.25">
      <c r="B616" s="58" t="str">
        <f t="shared" si="123"/>
        <v/>
      </c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9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115"/>
      <c r="CK616" s="115"/>
      <c r="CL616" s="115"/>
      <c r="CM616" s="115"/>
      <c r="CN616" s="115"/>
      <c r="CO616" s="115"/>
    </row>
    <row r="617" spans="2:93" x14ac:dyDescent="0.25">
      <c r="B617" s="58" t="str">
        <f t="shared" si="123"/>
        <v/>
      </c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9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115"/>
      <c r="CK617" s="115"/>
      <c r="CL617" s="115"/>
      <c r="CM617" s="115"/>
      <c r="CN617" s="115"/>
      <c r="CO617" s="115"/>
    </row>
    <row r="618" spans="2:93" x14ac:dyDescent="0.25">
      <c r="B618" s="58" t="str">
        <f t="shared" si="123"/>
        <v/>
      </c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9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115"/>
      <c r="CK618" s="115"/>
      <c r="CL618" s="115"/>
      <c r="CM618" s="115"/>
      <c r="CN618" s="115"/>
      <c r="CO618" s="115"/>
    </row>
    <row r="619" spans="2:93" x14ac:dyDescent="0.25">
      <c r="B619" s="58" t="str">
        <f t="shared" si="123"/>
        <v/>
      </c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9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115"/>
      <c r="CK619" s="115"/>
      <c r="CL619" s="115"/>
      <c r="CM619" s="115"/>
      <c r="CN619" s="115"/>
      <c r="CO619" s="115"/>
    </row>
    <row r="620" spans="2:93" x14ac:dyDescent="0.25">
      <c r="B620" s="58" t="str">
        <f t="shared" si="123"/>
        <v/>
      </c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9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115"/>
      <c r="CK620" s="115"/>
      <c r="CL620" s="115"/>
      <c r="CM620" s="115"/>
      <c r="CN620" s="115"/>
      <c r="CO620" s="115"/>
    </row>
    <row r="621" spans="2:93" x14ac:dyDescent="0.25">
      <c r="B621" s="58" t="str">
        <f t="shared" si="123"/>
        <v/>
      </c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9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115"/>
      <c r="CK621" s="115"/>
      <c r="CL621" s="115"/>
      <c r="CM621" s="115"/>
      <c r="CN621" s="115"/>
      <c r="CO621" s="115"/>
    </row>
    <row r="622" spans="2:93" x14ac:dyDescent="0.25">
      <c r="B622" s="58" t="str">
        <f t="shared" si="123"/>
        <v/>
      </c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9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115"/>
      <c r="CK622" s="115"/>
      <c r="CL622" s="115"/>
      <c r="CM622" s="115"/>
      <c r="CN622" s="115"/>
      <c r="CO622" s="115"/>
    </row>
    <row r="623" spans="2:93" x14ac:dyDescent="0.25">
      <c r="B623" s="58" t="str">
        <f t="shared" si="123"/>
        <v/>
      </c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9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115"/>
      <c r="CK623" s="115"/>
      <c r="CL623" s="115"/>
      <c r="CM623" s="115"/>
      <c r="CN623" s="115"/>
      <c r="CO623" s="115"/>
    </row>
    <row r="624" spans="2:93" x14ac:dyDescent="0.25">
      <c r="B624" s="58" t="str">
        <f t="shared" si="123"/>
        <v/>
      </c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9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115"/>
      <c r="CK624" s="115"/>
      <c r="CL624" s="115"/>
      <c r="CM624" s="115"/>
      <c r="CN624" s="115"/>
      <c r="CO624" s="115"/>
    </row>
    <row r="625" spans="2:93" x14ac:dyDescent="0.25">
      <c r="B625" s="58" t="str">
        <f t="shared" si="123"/>
        <v/>
      </c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9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115"/>
      <c r="CK625" s="115"/>
      <c r="CL625" s="115"/>
      <c r="CM625" s="115"/>
      <c r="CN625" s="115"/>
      <c r="CO625" s="115"/>
    </row>
    <row r="626" spans="2:93" x14ac:dyDescent="0.25">
      <c r="B626" s="58" t="str">
        <f t="shared" si="123"/>
        <v/>
      </c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9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115"/>
      <c r="CK626" s="115"/>
      <c r="CL626" s="115"/>
      <c r="CM626" s="115"/>
      <c r="CN626" s="115"/>
      <c r="CO626" s="115"/>
    </row>
    <row r="627" spans="2:93" x14ac:dyDescent="0.25">
      <c r="B627" s="58" t="str">
        <f t="shared" si="123"/>
        <v/>
      </c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9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115"/>
      <c r="CK627" s="115"/>
      <c r="CL627" s="115"/>
      <c r="CM627" s="115"/>
      <c r="CN627" s="115"/>
      <c r="CO627" s="115"/>
    </row>
    <row r="628" spans="2:93" x14ac:dyDescent="0.25">
      <c r="B628" s="58" t="str">
        <f t="shared" si="123"/>
        <v/>
      </c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9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115"/>
      <c r="CK628" s="115"/>
      <c r="CL628" s="115"/>
      <c r="CM628" s="115"/>
      <c r="CN628" s="115"/>
      <c r="CO628" s="115"/>
    </row>
    <row r="629" spans="2:93" x14ac:dyDescent="0.25">
      <c r="B629" s="58" t="str">
        <f t="shared" si="123"/>
        <v/>
      </c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9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115"/>
      <c r="CK629" s="115"/>
      <c r="CL629" s="115"/>
      <c r="CM629" s="115"/>
      <c r="CN629" s="115"/>
      <c r="CO629" s="115"/>
    </row>
    <row r="630" spans="2:93" x14ac:dyDescent="0.25">
      <c r="B630" s="58" t="str">
        <f t="shared" si="123"/>
        <v/>
      </c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9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115"/>
      <c r="CK630" s="115"/>
      <c r="CL630" s="115"/>
      <c r="CM630" s="115"/>
      <c r="CN630" s="115"/>
      <c r="CO630" s="115"/>
    </row>
    <row r="631" spans="2:93" x14ac:dyDescent="0.25">
      <c r="B631" s="58" t="str">
        <f t="shared" si="123"/>
        <v/>
      </c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9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115"/>
      <c r="CK631" s="115"/>
      <c r="CL631" s="115"/>
      <c r="CM631" s="115"/>
      <c r="CN631" s="115"/>
      <c r="CO631" s="115"/>
    </row>
    <row r="632" spans="2:93" x14ac:dyDescent="0.25">
      <c r="B632" s="58" t="str">
        <f t="shared" si="123"/>
        <v/>
      </c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9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115"/>
      <c r="CK632" s="115"/>
      <c r="CL632" s="115"/>
      <c r="CM632" s="115"/>
      <c r="CN632" s="115"/>
      <c r="CO632" s="115"/>
    </row>
    <row r="633" spans="2:93" x14ac:dyDescent="0.25">
      <c r="B633" s="58" t="str">
        <f t="shared" si="123"/>
        <v/>
      </c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9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115"/>
      <c r="CK633" s="115"/>
      <c r="CL633" s="115"/>
      <c r="CM633" s="115"/>
      <c r="CN633" s="115"/>
      <c r="CO633" s="115"/>
    </row>
    <row r="634" spans="2:93" x14ac:dyDescent="0.25">
      <c r="B634" s="58" t="str">
        <f t="shared" si="123"/>
        <v/>
      </c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9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115"/>
      <c r="CK634" s="115"/>
      <c r="CL634" s="115"/>
      <c r="CM634" s="115"/>
      <c r="CN634" s="115"/>
      <c r="CO634" s="115"/>
    </row>
    <row r="635" spans="2:93" x14ac:dyDescent="0.25">
      <c r="B635" s="58" t="str">
        <f t="shared" si="123"/>
        <v/>
      </c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9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115"/>
      <c r="CK635" s="115"/>
      <c r="CL635" s="115"/>
      <c r="CM635" s="115"/>
      <c r="CN635" s="115"/>
      <c r="CO635" s="115"/>
    </row>
    <row r="636" spans="2:93" x14ac:dyDescent="0.25">
      <c r="B636" s="58" t="str">
        <f t="shared" si="123"/>
        <v/>
      </c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9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115"/>
      <c r="CK636" s="115"/>
      <c r="CL636" s="115"/>
      <c r="CM636" s="115"/>
      <c r="CN636" s="115"/>
      <c r="CO636" s="115"/>
    </row>
    <row r="637" spans="2:93" x14ac:dyDescent="0.25">
      <c r="B637" s="58" t="str">
        <f t="shared" si="123"/>
        <v/>
      </c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9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115"/>
      <c r="CK637" s="115"/>
      <c r="CL637" s="115"/>
      <c r="CM637" s="115"/>
      <c r="CN637" s="115"/>
      <c r="CO637" s="115"/>
    </row>
    <row r="638" spans="2:93" x14ac:dyDescent="0.25">
      <c r="B638" s="58" t="str">
        <f t="shared" si="123"/>
        <v/>
      </c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9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115"/>
      <c r="CK638" s="115"/>
      <c r="CL638" s="115"/>
      <c r="CM638" s="115"/>
      <c r="CN638" s="115"/>
      <c r="CO638" s="115"/>
    </row>
    <row r="639" spans="2:93" x14ac:dyDescent="0.25">
      <c r="B639" s="58" t="str">
        <f t="shared" si="123"/>
        <v/>
      </c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9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115"/>
      <c r="CK639" s="115"/>
      <c r="CL639" s="115"/>
      <c r="CM639" s="115"/>
      <c r="CN639" s="115"/>
      <c r="CO639" s="115"/>
    </row>
    <row r="640" spans="2:93" x14ac:dyDescent="0.25">
      <c r="B640" s="58" t="str">
        <f t="shared" ref="B640:B703" si="124">IF(C640&lt;&gt;"",CONCATENATE(C640,F640,D640,I640),"")</f>
        <v/>
      </c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9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115"/>
      <c r="CK640" s="115"/>
      <c r="CL640" s="115"/>
      <c r="CM640" s="115"/>
      <c r="CN640" s="115"/>
      <c r="CO640" s="115"/>
    </row>
    <row r="641" spans="2:93" x14ac:dyDescent="0.25">
      <c r="B641" s="58" t="str">
        <f t="shared" si="124"/>
        <v/>
      </c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9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115"/>
      <c r="CK641" s="115"/>
      <c r="CL641" s="115"/>
      <c r="CM641" s="115"/>
      <c r="CN641" s="115"/>
      <c r="CO641" s="115"/>
    </row>
    <row r="642" spans="2:93" x14ac:dyDescent="0.25">
      <c r="B642" s="58" t="str">
        <f t="shared" si="124"/>
        <v/>
      </c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9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115"/>
      <c r="CK642" s="115"/>
      <c r="CL642" s="115"/>
      <c r="CM642" s="115"/>
      <c r="CN642" s="115"/>
      <c r="CO642" s="115"/>
    </row>
    <row r="643" spans="2:93" x14ac:dyDescent="0.25">
      <c r="B643" s="58" t="str">
        <f t="shared" si="124"/>
        <v/>
      </c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9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115"/>
      <c r="CK643" s="115"/>
      <c r="CL643" s="115"/>
      <c r="CM643" s="115"/>
      <c r="CN643" s="115"/>
      <c r="CO643" s="115"/>
    </row>
    <row r="644" spans="2:93" x14ac:dyDescent="0.25">
      <c r="B644" s="58" t="str">
        <f t="shared" si="124"/>
        <v/>
      </c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9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115"/>
      <c r="CK644" s="115"/>
      <c r="CL644" s="115"/>
      <c r="CM644" s="115"/>
      <c r="CN644" s="115"/>
      <c r="CO644" s="115"/>
    </row>
    <row r="645" spans="2:93" x14ac:dyDescent="0.25">
      <c r="B645" s="58" t="str">
        <f t="shared" si="124"/>
        <v/>
      </c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9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115"/>
      <c r="CK645" s="115"/>
      <c r="CL645" s="115"/>
      <c r="CM645" s="115"/>
      <c r="CN645" s="115"/>
      <c r="CO645" s="115"/>
    </row>
    <row r="646" spans="2:93" x14ac:dyDescent="0.25">
      <c r="B646" s="58" t="str">
        <f t="shared" si="124"/>
        <v/>
      </c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9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115"/>
      <c r="CK646" s="115"/>
      <c r="CL646" s="115"/>
      <c r="CM646" s="115"/>
      <c r="CN646" s="115"/>
      <c r="CO646" s="115"/>
    </row>
    <row r="647" spans="2:93" x14ac:dyDescent="0.25">
      <c r="B647" s="58" t="str">
        <f t="shared" si="124"/>
        <v/>
      </c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9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115"/>
      <c r="CK647" s="115"/>
      <c r="CL647" s="115"/>
      <c r="CM647" s="115"/>
      <c r="CN647" s="115"/>
      <c r="CO647" s="115"/>
    </row>
    <row r="648" spans="2:93" x14ac:dyDescent="0.25">
      <c r="B648" s="58" t="str">
        <f t="shared" si="124"/>
        <v/>
      </c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9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115"/>
      <c r="CK648" s="115"/>
      <c r="CL648" s="115"/>
      <c r="CM648" s="115"/>
      <c r="CN648" s="115"/>
      <c r="CO648" s="115"/>
    </row>
    <row r="649" spans="2:93" x14ac:dyDescent="0.25">
      <c r="B649" s="58" t="str">
        <f t="shared" si="124"/>
        <v/>
      </c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9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115"/>
      <c r="CK649" s="115"/>
      <c r="CL649" s="115"/>
      <c r="CM649" s="115"/>
      <c r="CN649" s="115"/>
      <c r="CO649" s="115"/>
    </row>
    <row r="650" spans="2:93" x14ac:dyDescent="0.25">
      <c r="B650" s="58" t="str">
        <f t="shared" si="124"/>
        <v/>
      </c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9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115"/>
      <c r="CK650" s="115"/>
      <c r="CL650" s="115"/>
      <c r="CM650" s="115"/>
      <c r="CN650" s="115"/>
      <c r="CO650" s="115"/>
    </row>
    <row r="651" spans="2:93" x14ac:dyDescent="0.25">
      <c r="B651" s="58" t="str">
        <f t="shared" si="124"/>
        <v/>
      </c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9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115"/>
      <c r="CK651" s="115"/>
      <c r="CL651" s="115"/>
      <c r="CM651" s="115"/>
      <c r="CN651" s="115"/>
      <c r="CO651" s="115"/>
    </row>
    <row r="652" spans="2:93" x14ac:dyDescent="0.25">
      <c r="B652" s="58" t="str">
        <f t="shared" si="124"/>
        <v/>
      </c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9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115"/>
      <c r="CK652" s="115"/>
      <c r="CL652" s="115"/>
      <c r="CM652" s="115"/>
      <c r="CN652" s="115"/>
      <c r="CO652" s="115"/>
    </row>
    <row r="653" spans="2:93" x14ac:dyDescent="0.25">
      <c r="B653" s="58" t="str">
        <f t="shared" si="124"/>
        <v/>
      </c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9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115"/>
      <c r="CK653" s="115"/>
      <c r="CL653" s="115"/>
      <c r="CM653" s="115"/>
      <c r="CN653" s="115"/>
      <c r="CO653" s="115"/>
    </row>
    <row r="654" spans="2:93" x14ac:dyDescent="0.25">
      <c r="B654" s="58" t="str">
        <f t="shared" si="124"/>
        <v/>
      </c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9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115"/>
      <c r="CK654" s="115"/>
      <c r="CL654" s="115"/>
      <c r="CM654" s="115"/>
      <c r="CN654" s="115"/>
      <c r="CO654" s="115"/>
    </row>
    <row r="655" spans="2:93" x14ac:dyDescent="0.25">
      <c r="B655" s="58" t="str">
        <f t="shared" si="124"/>
        <v/>
      </c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9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115"/>
      <c r="CK655" s="115"/>
      <c r="CL655" s="115"/>
      <c r="CM655" s="115"/>
      <c r="CN655" s="115"/>
      <c r="CO655" s="115"/>
    </row>
    <row r="656" spans="2:93" x14ac:dyDescent="0.25">
      <c r="B656" s="58" t="str">
        <f t="shared" si="124"/>
        <v/>
      </c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9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115"/>
      <c r="CK656" s="115"/>
      <c r="CL656" s="115"/>
      <c r="CM656" s="115"/>
      <c r="CN656" s="115"/>
      <c r="CO656" s="115"/>
    </row>
    <row r="657" spans="2:93" x14ac:dyDescent="0.25">
      <c r="B657" s="58" t="str">
        <f t="shared" si="124"/>
        <v/>
      </c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9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115"/>
      <c r="CK657" s="115"/>
      <c r="CL657" s="115"/>
      <c r="CM657" s="115"/>
      <c r="CN657" s="115"/>
      <c r="CO657" s="115"/>
    </row>
    <row r="658" spans="2:93" x14ac:dyDescent="0.25">
      <c r="B658" s="58" t="str">
        <f t="shared" si="124"/>
        <v/>
      </c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9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115"/>
      <c r="CK658" s="115"/>
      <c r="CL658" s="115"/>
      <c r="CM658" s="115"/>
      <c r="CN658" s="115"/>
      <c r="CO658" s="115"/>
    </row>
    <row r="659" spans="2:93" x14ac:dyDescent="0.25">
      <c r="B659" s="58" t="str">
        <f t="shared" si="124"/>
        <v/>
      </c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9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115"/>
      <c r="CK659" s="115"/>
      <c r="CL659" s="115"/>
      <c r="CM659" s="115"/>
      <c r="CN659" s="115"/>
      <c r="CO659" s="115"/>
    </row>
    <row r="660" spans="2:93" x14ac:dyDescent="0.25">
      <c r="B660" s="58" t="str">
        <f t="shared" si="124"/>
        <v/>
      </c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9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115"/>
      <c r="CK660" s="115"/>
      <c r="CL660" s="115"/>
      <c r="CM660" s="115"/>
      <c r="CN660" s="115"/>
      <c r="CO660" s="115"/>
    </row>
    <row r="661" spans="2:93" x14ac:dyDescent="0.25">
      <c r="B661" s="58" t="str">
        <f t="shared" si="124"/>
        <v/>
      </c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9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115"/>
      <c r="CK661" s="115"/>
      <c r="CL661" s="115"/>
      <c r="CM661" s="115"/>
      <c r="CN661" s="115"/>
      <c r="CO661" s="115"/>
    </row>
    <row r="662" spans="2:93" x14ac:dyDescent="0.25">
      <c r="B662" s="58" t="str">
        <f t="shared" si="124"/>
        <v/>
      </c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9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115"/>
      <c r="CK662" s="115"/>
      <c r="CL662" s="115"/>
      <c r="CM662" s="115"/>
      <c r="CN662" s="115"/>
      <c r="CO662" s="115"/>
    </row>
    <row r="663" spans="2:93" x14ac:dyDescent="0.25">
      <c r="B663" s="58" t="str">
        <f t="shared" si="124"/>
        <v/>
      </c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9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115"/>
      <c r="CK663" s="115"/>
      <c r="CL663" s="115"/>
      <c r="CM663" s="115"/>
      <c r="CN663" s="115"/>
      <c r="CO663" s="115"/>
    </row>
    <row r="664" spans="2:93" x14ac:dyDescent="0.25">
      <c r="B664" s="58" t="str">
        <f t="shared" si="124"/>
        <v/>
      </c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9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115"/>
      <c r="CK664" s="115"/>
      <c r="CL664" s="115"/>
      <c r="CM664" s="115"/>
      <c r="CN664" s="115"/>
      <c r="CO664" s="115"/>
    </row>
    <row r="665" spans="2:93" x14ac:dyDescent="0.25">
      <c r="B665" s="58" t="str">
        <f t="shared" si="124"/>
        <v/>
      </c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9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115"/>
      <c r="CK665" s="115"/>
      <c r="CL665" s="115"/>
      <c r="CM665" s="115"/>
      <c r="CN665" s="115"/>
      <c r="CO665" s="115"/>
    </row>
    <row r="666" spans="2:93" x14ac:dyDescent="0.25">
      <c r="B666" s="58" t="str">
        <f t="shared" si="124"/>
        <v/>
      </c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9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115"/>
      <c r="CK666" s="115"/>
      <c r="CL666" s="115"/>
      <c r="CM666" s="115"/>
      <c r="CN666" s="115"/>
      <c r="CO666" s="115"/>
    </row>
    <row r="667" spans="2:93" x14ac:dyDescent="0.25">
      <c r="B667" s="58" t="str">
        <f t="shared" si="124"/>
        <v/>
      </c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9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115"/>
      <c r="CK667" s="115"/>
      <c r="CL667" s="115"/>
      <c r="CM667" s="115"/>
      <c r="CN667" s="115"/>
      <c r="CO667" s="115"/>
    </row>
    <row r="668" spans="2:93" x14ac:dyDescent="0.25">
      <c r="B668" s="58" t="str">
        <f t="shared" si="124"/>
        <v/>
      </c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9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115"/>
      <c r="CK668" s="115"/>
      <c r="CL668" s="115"/>
      <c r="CM668" s="115"/>
      <c r="CN668" s="115"/>
      <c r="CO668" s="115"/>
    </row>
    <row r="669" spans="2:93" x14ac:dyDescent="0.25">
      <c r="B669" s="58" t="str">
        <f t="shared" si="124"/>
        <v/>
      </c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9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115"/>
      <c r="CK669" s="115"/>
      <c r="CL669" s="115"/>
      <c r="CM669" s="115"/>
      <c r="CN669" s="115"/>
      <c r="CO669" s="115"/>
    </row>
    <row r="670" spans="2:93" x14ac:dyDescent="0.25">
      <c r="B670" s="58" t="str">
        <f t="shared" si="124"/>
        <v/>
      </c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9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115"/>
      <c r="CK670" s="115"/>
      <c r="CL670" s="115"/>
      <c r="CM670" s="115"/>
      <c r="CN670" s="115"/>
      <c r="CO670" s="115"/>
    </row>
    <row r="671" spans="2:93" x14ac:dyDescent="0.25">
      <c r="B671" s="58" t="str">
        <f t="shared" si="124"/>
        <v/>
      </c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9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115"/>
      <c r="CK671" s="115"/>
      <c r="CL671" s="115"/>
      <c r="CM671" s="115"/>
      <c r="CN671" s="115"/>
      <c r="CO671" s="115"/>
    </row>
    <row r="672" spans="2:93" x14ac:dyDescent="0.25">
      <c r="B672" s="58" t="str">
        <f t="shared" si="124"/>
        <v/>
      </c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9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115"/>
      <c r="CK672" s="115"/>
      <c r="CL672" s="115"/>
      <c r="CM672" s="115"/>
      <c r="CN672" s="115"/>
      <c r="CO672" s="115"/>
    </row>
    <row r="673" spans="2:93" x14ac:dyDescent="0.25">
      <c r="B673" s="58" t="str">
        <f t="shared" si="124"/>
        <v/>
      </c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9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115"/>
      <c r="CK673" s="115"/>
      <c r="CL673" s="115"/>
      <c r="CM673" s="115"/>
      <c r="CN673" s="115"/>
      <c r="CO673" s="115"/>
    </row>
    <row r="674" spans="2:93" x14ac:dyDescent="0.25">
      <c r="B674" s="58" t="str">
        <f t="shared" si="124"/>
        <v/>
      </c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9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115"/>
      <c r="CK674" s="115"/>
      <c r="CL674" s="115"/>
      <c r="CM674" s="115"/>
      <c r="CN674" s="115"/>
      <c r="CO674" s="115"/>
    </row>
    <row r="675" spans="2:93" x14ac:dyDescent="0.25">
      <c r="B675" s="58" t="str">
        <f t="shared" si="124"/>
        <v/>
      </c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9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115"/>
      <c r="CK675" s="115"/>
      <c r="CL675" s="115"/>
      <c r="CM675" s="115"/>
      <c r="CN675" s="115"/>
      <c r="CO675" s="115"/>
    </row>
    <row r="676" spans="2:93" x14ac:dyDescent="0.25">
      <c r="B676" s="58" t="str">
        <f t="shared" si="124"/>
        <v/>
      </c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9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115"/>
      <c r="CK676" s="115"/>
      <c r="CL676" s="115"/>
      <c r="CM676" s="115"/>
      <c r="CN676" s="115"/>
      <c r="CO676" s="115"/>
    </row>
    <row r="677" spans="2:93" x14ac:dyDescent="0.25">
      <c r="B677" s="58" t="str">
        <f t="shared" si="124"/>
        <v/>
      </c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9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115"/>
      <c r="CK677" s="115"/>
      <c r="CL677" s="115"/>
      <c r="CM677" s="115"/>
      <c r="CN677" s="115"/>
      <c r="CO677" s="115"/>
    </row>
    <row r="678" spans="2:93" x14ac:dyDescent="0.25">
      <c r="B678" s="58" t="str">
        <f t="shared" si="124"/>
        <v/>
      </c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9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115"/>
      <c r="CK678" s="115"/>
      <c r="CL678" s="115"/>
      <c r="CM678" s="115"/>
      <c r="CN678" s="115"/>
      <c r="CO678" s="115"/>
    </row>
    <row r="679" spans="2:93" x14ac:dyDescent="0.25">
      <c r="B679" s="58" t="str">
        <f t="shared" si="124"/>
        <v/>
      </c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9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115"/>
      <c r="CK679" s="115"/>
      <c r="CL679" s="115"/>
      <c r="CM679" s="115"/>
      <c r="CN679" s="115"/>
      <c r="CO679" s="115"/>
    </row>
    <row r="680" spans="2:93" x14ac:dyDescent="0.25">
      <c r="B680" s="58" t="str">
        <f t="shared" si="124"/>
        <v/>
      </c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9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115"/>
      <c r="CK680" s="115"/>
      <c r="CL680" s="115"/>
      <c r="CM680" s="115"/>
      <c r="CN680" s="115"/>
      <c r="CO680" s="115"/>
    </row>
    <row r="681" spans="2:93" x14ac:dyDescent="0.25">
      <c r="B681" s="58" t="str">
        <f t="shared" si="124"/>
        <v/>
      </c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9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115"/>
      <c r="CK681" s="115"/>
      <c r="CL681" s="115"/>
      <c r="CM681" s="115"/>
      <c r="CN681" s="115"/>
      <c r="CO681" s="115"/>
    </row>
    <row r="682" spans="2:93" x14ac:dyDescent="0.25">
      <c r="B682" s="58" t="str">
        <f t="shared" si="124"/>
        <v/>
      </c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9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115"/>
      <c r="CK682" s="115"/>
      <c r="CL682" s="115"/>
      <c r="CM682" s="115"/>
      <c r="CN682" s="115"/>
      <c r="CO682" s="115"/>
    </row>
    <row r="683" spans="2:93" x14ac:dyDescent="0.25">
      <c r="B683" s="58" t="str">
        <f t="shared" si="124"/>
        <v/>
      </c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9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115"/>
      <c r="CK683" s="115"/>
      <c r="CL683" s="115"/>
      <c r="CM683" s="115"/>
      <c r="CN683" s="115"/>
      <c r="CO683" s="115"/>
    </row>
    <row r="684" spans="2:93" x14ac:dyDescent="0.25">
      <c r="B684" s="58" t="str">
        <f t="shared" si="124"/>
        <v/>
      </c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9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115"/>
      <c r="CK684" s="115"/>
      <c r="CL684" s="115"/>
      <c r="CM684" s="115"/>
      <c r="CN684" s="115"/>
      <c r="CO684" s="115"/>
    </row>
    <row r="685" spans="2:93" x14ac:dyDescent="0.25">
      <c r="B685" s="58" t="str">
        <f t="shared" si="124"/>
        <v/>
      </c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9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115"/>
      <c r="CK685" s="115"/>
      <c r="CL685" s="115"/>
      <c r="CM685" s="115"/>
      <c r="CN685" s="115"/>
      <c r="CO685" s="115"/>
    </row>
    <row r="686" spans="2:93" x14ac:dyDescent="0.25">
      <c r="B686" s="58" t="str">
        <f t="shared" si="124"/>
        <v/>
      </c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9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115"/>
      <c r="CK686" s="115"/>
      <c r="CL686" s="115"/>
      <c r="CM686" s="115"/>
      <c r="CN686" s="115"/>
      <c r="CO686" s="115"/>
    </row>
    <row r="687" spans="2:93" x14ac:dyDescent="0.25">
      <c r="B687" s="58" t="str">
        <f t="shared" si="124"/>
        <v/>
      </c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9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115"/>
      <c r="CK687" s="115"/>
      <c r="CL687" s="115"/>
      <c r="CM687" s="115"/>
      <c r="CN687" s="115"/>
      <c r="CO687" s="115"/>
    </row>
    <row r="688" spans="2:93" x14ac:dyDescent="0.25">
      <c r="B688" s="58" t="str">
        <f t="shared" si="124"/>
        <v/>
      </c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9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115"/>
      <c r="CK688" s="115"/>
      <c r="CL688" s="115"/>
      <c r="CM688" s="115"/>
      <c r="CN688" s="115"/>
      <c r="CO688" s="115"/>
    </row>
    <row r="689" spans="2:93" x14ac:dyDescent="0.25">
      <c r="B689" s="58" t="str">
        <f t="shared" si="124"/>
        <v/>
      </c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9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115"/>
      <c r="CK689" s="115"/>
      <c r="CL689" s="115"/>
      <c r="CM689" s="115"/>
      <c r="CN689" s="115"/>
      <c r="CO689" s="115"/>
    </row>
    <row r="690" spans="2:93" x14ac:dyDescent="0.25">
      <c r="B690" s="58" t="str">
        <f t="shared" si="124"/>
        <v/>
      </c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9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115"/>
      <c r="CK690" s="115"/>
      <c r="CL690" s="115"/>
      <c r="CM690" s="115"/>
      <c r="CN690" s="115"/>
      <c r="CO690" s="115"/>
    </row>
    <row r="691" spans="2:93" x14ac:dyDescent="0.25">
      <c r="B691" s="58" t="str">
        <f t="shared" si="124"/>
        <v/>
      </c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9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115"/>
      <c r="CK691" s="115"/>
      <c r="CL691" s="115"/>
      <c r="CM691" s="115"/>
      <c r="CN691" s="115"/>
      <c r="CO691" s="115"/>
    </row>
    <row r="692" spans="2:93" x14ac:dyDescent="0.25">
      <c r="B692" s="58" t="str">
        <f t="shared" si="124"/>
        <v/>
      </c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9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115"/>
      <c r="CK692" s="115"/>
      <c r="CL692" s="115"/>
      <c r="CM692" s="115"/>
      <c r="CN692" s="115"/>
      <c r="CO692" s="115"/>
    </row>
    <row r="693" spans="2:93" x14ac:dyDescent="0.25">
      <c r="B693" s="58" t="str">
        <f t="shared" si="124"/>
        <v/>
      </c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9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115"/>
      <c r="CK693" s="115"/>
      <c r="CL693" s="115"/>
      <c r="CM693" s="115"/>
      <c r="CN693" s="115"/>
      <c r="CO693" s="115"/>
    </row>
    <row r="694" spans="2:93" x14ac:dyDescent="0.25">
      <c r="B694" s="58" t="str">
        <f t="shared" si="124"/>
        <v/>
      </c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9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115"/>
      <c r="CK694" s="115"/>
      <c r="CL694" s="115"/>
      <c r="CM694" s="115"/>
      <c r="CN694" s="115"/>
      <c r="CO694" s="115"/>
    </row>
    <row r="695" spans="2:93" x14ac:dyDescent="0.25">
      <c r="B695" s="58" t="str">
        <f t="shared" si="124"/>
        <v/>
      </c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9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115"/>
      <c r="CK695" s="115"/>
      <c r="CL695" s="115"/>
      <c r="CM695" s="115"/>
      <c r="CN695" s="115"/>
      <c r="CO695" s="115"/>
    </row>
    <row r="696" spans="2:93" x14ac:dyDescent="0.25">
      <c r="B696" s="58" t="str">
        <f t="shared" si="124"/>
        <v/>
      </c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9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115"/>
      <c r="CK696" s="115"/>
      <c r="CL696" s="115"/>
      <c r="CM696" s="115"/>
      <c r="CN696" s="115"/>
      <c r="CO696" s="115"/>
    </row>
    <row r="697" spans="2:93" x14ac:dyDescent="0.25">
      <c r="B697" s="58" t="str">
        <f t="shared" si="124"/>
        <v/>
      </c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9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115"/>
      <c r="CK697" s="115"/>
      <c r="CL697" s="115"/>
      <c r="CM697" s="115"/>
      <c r="CN697" s="115"/>
      <c r="CO697" s="115"/>
    </row>
    <row r="698" spans="2:93" x14ac:dyDescent="0.25">
      <c r="B698" s="58" t="str">
        <f t="shared" si="124"/>
        <v/>
      </c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9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115"/>
      <c r="CK698" s="115"/>
      <c r="CL698" s="115"/>
      <c r="CM698" s="115"/>
      <c r="CN698" s="115"/>
      <c r="CO698" s="115"/>
    </row>
    <row r="699" spans="2:93" x14ac:dyDescent="0.25">
      <c r="B699" s="58" t="str">
        <f t="shared" si="124"/>
        <v/>
      </c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9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115"/>
      <c r="CK699" s="115"/>
      <c r="CL699" s="115"/>
      <c r="CM699" s="115"/>
      <c r="CN699" s="115"/>
      <c r="CO699" s="115"/>
    </row>
    <row r="700" spans="2:93" x14ac:dyDescent="0.25">
      <c r="B700" s="58" t="str">
        <f t="shared" si="124"/>
        <v/>
      </c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9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115"/>
      <c r="CK700" s="115"/>
      <c r="CL700" s="115"/>
      <c r="CM700" s="115"/>
      <c r="CN700" s="115"/>
      <c r="CO700" s="115"/>
    </row>
    <row r="701" spans="2:93" x14ac:dyDescent="0.25">
      <c r="B701" s="58" t="str">
        <f t="shared" si="124"/>
        <v/>
      </c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9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115"/>
      <c r="CK701" s="115"/>
      <c r="CL701" s="115"/>
      <c r="CM701" s="115"/>
      <c r="CN701" s="115"/>
      <c r="CO701" s="115"/>
    </row>
    <row r="702" spans="2:93" x14ac:dyDescent="0.25">
      <c r="B702" s="58" t="str">
        <f t="shared" si="124"/>
        <v/>
      </c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9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115"/>
      <c r="CK702" s="115"/>
      <c r="CL702" s="115"/>
      <c r="CM702" s="115"/>
      <c r="CN702" s="115"/>
      <c r="CO702" s="115"/>
    </row>
    <row r="703" spans="2:93" x14ac:dyDescent="0.25">
      <c r="B703" s="58" t="str">
        <f t="shared" si="124"/>
        <v/>
      </c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9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115"/>
      <c r="CK703" s="115"/>
      <c r="CL703" s="115"/>
      <c r="CM703" s="115"/>
      <c r="CN703" s="115"/>
      <c r="CO703" s="115"/>
    </row>
    <row r="704" spans="2:93" x14ac:dyDescent="0.25">
      <c r="B704" s="58" t="str">
        <f t="shared" ref="B704:B767" si="125">IF(C704&lt;&gt;"",CONCATENATE(C704,F704,D704,I704),"")</f>
        <v/>
      </c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9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115"/>
      <c r="CK704" s="115"/>
      <c r="CL704" s="115"/>
      <c r="CM704" s="115"/>
      <c r="CN704" s="115"/>
      <c r="CO704" s="115"/>
    </row>
    <row r="705" spans="2:93" x14ac:dyDescent="0.25">
      <c r="B705" s="58" t="str">
        <f t="shared" si="125"/>
        <v/>
      </c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9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115"/>
      <c r="CK705" s="115"/>
      <c r="CL705" s="115"/>
      <c r="CM705" s="115"/>
      <c r="CN705" s="115"/>
      <c r="CO705" s="115"/>
    </row>
    <row r="706" spans="2:93" x14ac:dyDescent="0.25">
      <c r="B706" s="58" t="str">
        <f t="shared" si="125"/>
        <v/>
      </c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9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115"/>
      <c r="CK706" s="115"/>
      <c r="CL706" s="115"/>
      <c r="CM706" s="115"/>
      <c r="CN706" s="115"/>
      <c r="CO706" s="115"/>
    </row>
    <row r="707" spans="2:93" x14ac:dyDescent="0.25">
      <c r="B707" s="58" t="str">
        <f t="shared" si="125"/>
        <v/>
      </c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9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115"/>
      <c r="CK707" s="115"/>
      <c r="CL707" s="115"/>
      <c r="CM707" s="115"/>
      <c r="CN707" s="115"/>
      <c r="CO707" s="115"/>
    </row>
    <row r="708" spans="2:93" x14ac:dyDescent="0.25">
      <c r="B708" s="58" t="str">
        <f t="shared" si="125"/>
        <v/>
      </c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9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115"/>
      <c r="CK708" s="115"/>
      <c r="CL708" s="115"/>
      <c r="CM708" s="115"/>
      <c r="CN708" s="115"/>
      <c r="CO708" s="115"/>
    </row>
    <row r="709" spans="2:93" x14ac:dyDescent="0.25">
      <c r="B709" s="58" t="str">
        <f t="shared" si="125"/>
        <v/>
      </c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9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115"/>
      <c r="CK709" s="115"/>
      <c r="CL709" s="115"/>
      <c r="CM709" s="115"/>
      <c r="CN709" s="115"/>
      <c r="CO709" s="115"/>
    </row>
    <row r="710" spans="2:93" x14ac:dyDescent="0.25">
      <c r="B710" s="58" t="str">
        <f t="shared" si="125"/>
        <v/>
      </c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9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115"/>
      <c r="CK710" s="115"/>
      <c r="CL710" s="115"/>
      <c r="CM710" s="115"/>
      <c r="CN710" s="115"/>
      <c r="CO710" s="115"/>
    </row>
    <row r="711" spans="2:93" x14ac:dyDescent="0.25">
      <c r="B711" s="58" t="str">
        <f t="shared" si="125"/>
        <v/>
      </c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9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115"/>
      <c r="CK711" s="115"/>
      <c r="CL711" s="115"/>
      <c r="CM711" s="115"/>
      <c r="CN711" s="115"/>
      <c r="CO711" s="115"/>
    </row>
    <row r="712" spans="2:93" x14ac:dyDescent="0.25">
      <c r="B712" s="58" t="str">
        <f t="shared" si="125"/>
        <v/>
      </c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9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115"/>
      <c r="CK712" s="115"/>
      <c r="CL712" s="115"/>
      <c r="CM712" s="115"/>
      <c r="CN712" s="115"/>
      <c r="CO712" s="115"/>
    </row>
    <row r="713" spans="2:93" x14ac:dyDescent="0.25">
      <c r="B713" s="58" t="str">
        <f t="shared" si="125"/>
        <v/>
      </c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9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115"/>
      <c r="CK713" s="115"/>
      <c r="CL713" s="115"/>
      <c r="CM713" s="115"/>
      <c r="CN713" s="115"/>
      <c r="CO713" s="115"/>
    </row>
    <row r="714" spans="2:93" x14ac:dyDescent="0.25">
      <c r="B714" s="58" t="str">
        <f t="shared" si="125"/>
        <v/>
      </c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9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115"/>
      <c r="CK714" s="115"/>
      <c r="CL714" s="115"/>
      <c r="CM714" s="115"/>
      <c r="CN714" s="115"/>
      <c r="CO714" s="115"/>
    </row>
    <row r="715" spans="2:93" x14ac:dyDescent="0.25">
      <c r="B715" s="58" t="str">
        <f t="shared" si="125"/>
        <v/>
      </c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9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115"/>
      <c r="CK715" s="115"/>
      <c r="CL715" s="115"/>
      <c r="CM715" s="115"/>
      <c r="CN715" s="115"/>
      <c r="CO715" s="115"/>
    </row>
    <row r="716" spans="2:93" x14ac:dyDescent="0.25">
      <c r="B716" s="58" t="str">
        <f t="shared" si="125"/>
        <v/>
      </c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9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115"/>
      <c r="CK716" s="115"/>
      <c r="CL716" s="115"/>
      <c r="CM716" s="115"/>
      <c r="CN716" s="115"/>
      <c r="CO716" s="115"/>
    </row>
    <row r="717" spans="2:93" x14ac:dyDescent="0.25">
      <c r="B717" s="58" t="str">
        <f t="shared" si="125"/>
        <v/>
      </c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9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115"/>
      <c r="CK717" s="115"/>
      <c r="CL717" s="115"/>
      <c r="CM717" s="115"/>
      <c r="CN717" s="115"/>
      <c r="CO717" s="115"/>
    </row>
    <row r="718" spans="2:93" x14ac:dyDescent="0.25">
      <c r="B718" s="58" t="str">
        <f t="shared" si="125"/>
        <v/>
      </c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9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115"/>
      <c r="CK718" s="115"/>
      <c r="CL718" s="115"/>
      <c r="CM718" s="115"/>
      <c r="CN718" s="115"/>
      <c r="CO718" s="115"/>
    </row>
    <row r="719" spans="2:93" x14ac:dyDescent="0.25">
      <c r="B719" s="58" t="str">
        <f t="shared" si="125"/>
        <v/>
      </c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9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115"/>
      <c r="CK719" s="115"/>
      <c r="CL719" s="115"/>
      <c r="CM719" s="115"/>
      <c r="CN719" s="115"/>
      <c r="CO719" s="115"/>
    </row>
    <row r="720" spans="2:93" x14ac:dyDescent="0.25">
      <c r="B720" s="58" t="str">
        <f t="shared" si="125"/>
        <v/>
      </c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9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115"/>
      <c r="CK720" s="115"/>
      <c r="CL720" s="115"/>
      <c r="CM720" s="115"/>
      <c r="CN720" s="115"/>
      <c r="CO720" s="115"/>
    </row>
    <row r="721" spans="2:93" x14ac:dyDescent="0.25">
      <c r="B721" s="58" t="str">
        <f t="shared" si="125"/>
        <v/>
      </c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9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115"/>
      <c r="CK721" s="115"/>
      <c r="CL721" s="115"/>
      <c r="CM721" s="115"/>
      <c r="CN721" s="115"/>
      <c r="CO721" s="115"/>
    </row>
    <row r="722" spans="2:93" x14ac:dyDescent="0.25">
      <c r="B722" s="58" t="str">
        <f t="shared" si="125"/>
        <v/>
      </c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9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115"/>
      <c r="CK722" s="115"/>
      <c r="CL722" s="115"/>
      <c r="CM722" s="115"/>
      <c r="CN722" s="115"/>
      <c r="CO722" s="115"/>
    </row>
    <row r="723" spans="2:93" x14ac:dyDescent="0.25">
      <c r="B723" s="58" t="str">
        <f t="shared" si="125"/>
        <v/>
      </c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9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115"/>
      <c r="CK723" s="115"/>
      <c r="CL723" s="115"/>
      <c r="CM723" s="115"/>
      <c r="CN723" s="115"/>
      <c r="CO723" s="115"/>
    </row>
    <row r="724" spans="2:93" x14ac:dyDescent="0.25">
      <c r="B724" s="58" t="str">
        <f t="shared" si="125"/>
        <v/>
      </c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9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115"/>
      <c r="CK724" s="115"/>
      <c r="CL724" s="115"/>
      <c r="CM724" s="115"/>
      <c r="CN724" s="115"/>
      <c r="CO724" s="115"/>
    </row>
    <row r="725" spans="2:93" x14ac:dyDescent="0.25">
      <c r="B725" s="58" t="str">
        <f t="shared" si="125"/>
        <v/>
      </c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9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115"/>
      <c r="CK725" s="115"/>
      <c r="CL725" s="115"/>
      <c r="CM725" s="115"/>
      <c r="CN725" s="115"/>
      <c r="CO725" s="115"/>
    </row>
    <row r="726" spans="2:93" x14ac:dyDescent="0.25">
      <c r="B726" s="58" t="str">
        <f t="shared" si="125"/>
        <v/>
      </c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9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115"/>
      <c r="CK726" s="115"/>
      <c r="CL726" s="115"/>
      <c r="CM726" s="115"/>
      <c r="CN726" s="115"/>
      <c r="CO726" s="115"/>
    </row>
    <row r="727" spans="2:93" x14ac:dyDescent="0.25">
      <c r="B727" s="58" t="str">
        <f t="shared" si="125"/>
        <v/>
      </c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9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115"/>
      <c r="CK727" s="115"/>
      <c r="CL727" s="115"/>
      <c r="CM727" s="115"/>
      <c r="CN727" s="115"/>
      <c r="CO727" s="115"/>
    </row>
    <row r="728" spans="2:93" x14ac:dyDescent="0.25">
      <c r="B728" s="58" t="str">
        <f t="shared" si="125"/>
        <v/>
      </c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9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115"/>
      <c r="CK728" s="115"/>
      <c r="CL728" s="115"/>
      <c r="CM728" s="115"/>
      <c r="CN728" s="115"/>
      <c r="CO728" s="115"/>
    </row>
    <row r="729" spans="2:93" x14ac:dyDescent="0.25">
      <c r="B729" s="58" t="str">
        <f t="shared" si="125"/>
        <v/>
      </c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9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115"/>
      <c r="CK729" s="115"/>
      <c r="CL729" s="115"/>
      <c r="CM729" s="115"/>
      <c r="CN729" s="115"/>
      <c r="CO729" s="115"/>
    </row>
    <row r="730" spans="2:93" x14ac:dyDescent="0.25">
      <c r="B730" s="58" t="str">
        <f t="shared" si="125"/>
        <v/>
      </c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9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115"/>
      <c r="CK730" s="115"/>
      <c r="CL730" s="115"/>
      <c r="CM730" s="115"/>
      <c r="CN730" s="115"/>
      <c r="CO730" s="115"/>
    </row>
    <row r="731" spans="2:93" x14ac:dyDescent="0.25">
      <c r="B731" s="58" t="str">
        <f t="shared" si="125"/>
        <v/>
      </c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9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115"/>
      <c r="CK731" s="115"/>
      <c r="CL731" s="115"/>
      <c r="CM731" s="115"/>
      <c r="CN731" s="115"/>
      <c r="CO731" s="115"/>
    </row>
    <row r="732" spans="2:93" x14ac:dyDescent="0.25">
      <c r="B732" s="58" t="str">
        <f t="shared" si="125"/>
        <v/>
      </c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9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115"/>
      <c r="CK732" s="115"/>
      <c r="CL732" s="115"/>
      <c r="CM732" s="115"/>
      <c r="CN732" s="115"/>
      <c r="CO732" s="115"/>
    </row>
    <row r="733" spans="2:93" x14ac:dyDescent="0.25">
      <c r="B733" s="58" t="str">
        <f t="shared" si="125"/>
        <v/>
      </c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9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115"/>
      <c r="CK733" s="115"/>
      <c r="CL733" s="115"/>
      <c r="CM733" s="115"/>
      <c r="CN733" s="115"/>
      <c r="CO733" s="115"/>
    </row>
    <row r="734" spans="2:93" x14ac:dyDescent="0.25">
      <c r="B734" s="58" t="str">
        <f t="shared" si="125"/>
        <v/>
      </c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9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115"/>
      <c r="CK734" s="115"/>
      <c r="CL734" s="115"/>
      <c r="CM734" s="115"/>
      <c r="CN734" s="115"/>
      <c r="CO734" s="115"/>
    </row>
    <row r="735" spans="2:93" x14ac:dyDescent="0.25">
      <c r="B735" s="58" t="str">
        <f t="shared" si="125"/>
        <v/>
      </c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9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115"/>
      <c r="CK735" s="115"/>
      <c r="CL735" s="115"/>
      <c r="CM735" s="115"/>
      <c r="CN735" s="115"/>
      <c r="CO735" s="115"/>
    </row>
    <row r="736" spans="2:93" x14ac:dyDescent="0.25">
      <c r="B736" s="58" t="str">
        <f t="shared" si="125"/>
        <v/>
      </c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9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115"/>
      <c r="CK736" s="115"/>
      <c r="CL736" s="115"/>
      <c r="CM736" s="115"/>
      <c r="CN736" s="115"/>
      <c r="CO736" s="115"/>
    </row>
    <row r="737" spans="2:93" x14ac:dyDescent="0.25">
      <c r="B737" s="58" t="str">
        <f t="shared" si="125"/>
        <v/>
      </c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9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115"/>
      <c r="CK737" s="115"/>
      <c r="CL737" s="115"/>
      <c r="CM737" s="115"/>
      <c r="CN737" s="115"/>
      <c r="CO737" s="115"/>
    </row>
    <row r="738" spans="2:93" x14ac:dyDescent="0.25">
      <c r="B738" s="58" t="str">
        <f t="shared" si="125"/>
        <v/>
      </c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9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115"/>
      <c r="CK738" s="115"/>
      <c r="CL738" s="115"/>
      <c r="CM738" s="115"/>
      <c r="CN738" s="115"/>
      <c r="CO738" s="115"/>
    </row>
    <row r="739" spans="2:93" x14ac:dyDescent="0.25">
      <c r="B739" s="58" t="str">
        <f t="shared" si="125"/>
        <v/>
      </c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9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115"/>
      <c r="CK739" s="115"/>
      <c r="CL739" s="115"/>
      <c r="CM739" s="115"/>
      <c r="CN739" s="115"/>
      <c r="CO739" s="115"/>
    </row>
    <row r="740" spans="2:93" x14ac:dyDescent="0.25">
      <c r="B740" s="58" t="str">
        <f t="shared" si="125"/>
        <v/>
      </c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9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115"/>
      <c r="CK740" s="115"/>
      <c r="CL740" s="115"/>
      <c r="CM740" s="115"/>
      <c r="CN740" s="115"/>
      <c r="CO740" s="115"/>
    </row>
    <row r="741" spans="2:93" x14ac:dyDescent="0.25">
      <c r="B741" s="58" t="str">
        <f t="shared" si="125"/>
        <v/>
      </c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9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115"/>
      <c r="CK741" s="115"/>
      <c r="CL741" s="115"/>
      <c r="CM741" s="115"/>
      <c r="CN741" s="115"/>
      <c r="CO741" s="115"/>
    </row>
    <row r="742" spans="2:93" x14ac:dyDescent="0.25">
      <c r="B742" s="58" t="str">
        <f t="shared" si="125"/>
        <v/>
      </c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9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115"/>
      <c r="CK742" s="115"/>
      <c r="CL742" s="115"/>
      <c r="CM742" s="115"/>
      <c r="CN742" s="115"/>
      <c r="CO742" s="115"/>
    </row>
    <row r="743" spans="2:93" x14ac:dyDescent="0.25">
      <c r="B743" s="58" t="str">
        <f t="shared" si="125"/>
        <v/>
      </c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9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115"/>
      <c r="CK743" s="115"/>
      <c r="CL743" s="115"/>
      <c r="CM743" s="115"/>
      <c r="CN743" s="115"/>
      <c r="CO743" s="115"/>
    </row>
    <row r="744" spans="2:93" x14ac:dyDescent="0.25">
      <c r="B744" s="58" t="str">
        <f t="shared" si="125"/>
        <v/>
      </c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9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115"/>
      <c r="CK744" s="115"/>
      <c r="CL744" s="115"/>
      <c r="CM744" s="115"/>
      <c r="CN744" s="115"/>
      <c r="CO744" s="115"/>
    </row>
    <row r="745" spans="2:93" x14ac:dyDescent="0.25">
      <c r="B745" s="58" t="str">
        <f t="shared" si="125"/>
        <v/>
      </c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9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115"/>
      <c r="CK745" s="115"/>
      <c r="CL745" s="115"/>
      <c r="CM745" s="115"/>
      <c r="CN745" s="115"/>
      <c r="CO745" s="115"/>
    </row>
    <row r="746" spans="2:93" x14ac:dyDescent="0.25">
      <c r="B746" s="58" t="str">
        <f t="shared" si="125"/>
        <v/>
      </c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9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115"/>
      <c r="CK746" s="115"/>
      <c r="CL746" s="115"/>
      <c r="CM746" s="115"/>
      <c r="CN746" s="115"/>
      <c r="CO746" s="115"/>
    </row>
    <row r="747" spans="2:93" x14ac:dyDescent="0.25">
      <c r="B747" s="58" t="str">
        <f t="shared" si="125"/>
        <v/>
      </c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9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115"/>
      <c r="CK747" s="115"/>
      <c r="CL747" s="115"/>
      <c r="CM747" s="115"/>
      <c r="CN747" s="115"/>
      <c r="CO747" s="115"/>
    </row>
    <row r="748" spans="2:93" x14ac:dyDescent="0.25">
      <c r="B748" s="58" t="str">
        <f t="shared" si="125"/>
        <v/>
      </c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9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115"/>
      <c r="CK748" s="115"/>
      <c r="CL748" s="115"/>
      <c r="CM748" s="115"/>
      <c r="CN748" s="115"/>
      <c r="CO748" s="115"/>
    </row>
    <row r="749" spans="2:93" x14ac:dyDescent="0.25">
      <c r="B749" s="58" t="str">
        <f t="shared" si="125"/>
        <v/>
      </c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9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115"/>
      <c r="CK749" s="115"/>
      <c r="CL749" s="115"/>
      <c r="CM749" s="115"/>
      <c r="CN749" s="115"/>
      <c r="CO749" s="115"/>
    </row>
    <row r="750" spans="2:93" x14ac:dyDescent="0.25">
      <c r="B750" s="58" t="str">
        <f t="shared" si="125"/>
        <v/>
      </c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9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115"/>
      <c r="CK750" s="115"/>
      <c r="CL750" s="115"/>
      <c r="CM750" s="115"/>
      <c r="CN750" s="115"/>
      <c r="CO750" s="115"/>
    </row>
    <row r="751" spans="2:93" x14ac:dyDescent="0.25">
      <c r="B751" s="58" t="str">
        <f t="shared" si="125"/>
        <v/>
      </c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9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115"/>
      <c r="CK751" s="115"/>
      <c r="CL751" s="115"/>
      <c r="CM751" s="115"/>
      <c r="CN751" s="115"/>
      <c r="CO751" s="115"/>
    </row>
    <row r="752" spans="2:93" x14ac:dyDescent="0.25">
      <c r="B752" s="58" t="str">
        <f t="shared" si="125"/>
        <v/>
      </c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9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115"/>
      <c r="CK752" s="115"/>
      <c r="CL752" s="115"/>
      <c r="CM752" s="115"/>
      <c r="CN752" s="115"/>
      <c r="CO752" s="115"/>
    </row>
    <row r="753" spans="2:93" x14ac:dyDescent="0.25">
      <c r="B753" s="58" t="str">
        <f t="shared" si="125"/>
        <v/>
      </c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9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115"/>
      <c r="CK753" s="115"/>
      <c r="CL753" s="115"/>
      <c r="CM753" s="115"/>
      <c r="CN753" s="115"/>
      <c r="CO753" s="115"/>
    </row>
    <row r="754" spans="2:93" x14ac:dyDescent="0.25">
      <c r="B754" s="58" t="str">
        <f t="shared" si="125"/>
        <v/>
      </c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9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115"/>
      <c r="CK754" s="115"/>
      <c r="CL754" s="115"/>
      <c r="CM754" s="115"/>
      <c r="CN754" s="115"/>
      <c r="CO754" s="115"/>
    </row>
    <row r="755" spans="2:93" x14ac:dyDescent="0.25">
      <c r="B755" s="58" t="str">
        <f t="shared" si="125"/>
        <v/>
      </c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9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115"/>
      <c r="CK755" s="115"/>
      <c r="CL755" s="115"/>
      <c r="CM755" s="115"/>
      <c r="CN755" s="115"/>
      <c r="CO755" s="115"/>
    </row>
    <row r="756" spans="2:93" x14ac:dyDescent="0.25">
      <c r="B756" s="58" t="str">
        <f t="shared" si="125"/>
        <v/>
      </c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9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115"/>
      <c r="CK756" s="115"/>
      <c r="CL756" s="115"/>
      <c r="CM756" s="115"/>
      <c r="CN756" s="115"/>
      <c r="CO756" s="115"/>
    </row>
    <row r="757" spans="2:93" x14ac:dyDescent="0.25">
      <c r="B757" s="58" t="str">
        <f t="shared" si="125"/>
        <v/>
      </c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9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115"/>
      <c r="CK757" s="115"/>
      <c r="CL757" s="115"/>
      <c r="CM757" s="115"/>
      <c r="CN757" s="115"/>
      <c r="CO757" s="115"/>
    </row>
    <row r="758" spans="2:93" x14ac:dyDescent="0.25">
      <c r="B758" s="58" t="str">
        <f t="shared" si="125"/>
        <v/>
      </c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9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115"/>
      <c r="CK758" s="115"/>
      <c r="CL758" s="115"/>
      <c r="CM758" s="115"/>
      <c r="CN758" s="115"/>
      <c r="CO758" s="115"/>
    </row>
    <row r="759" spans="2:93" x14ac:dyDescent="0.25">
      <c r="B759" s="58" t="str">
        <f t="shared" si="125"/>
        <v/>
      </c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9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115"/>
      <c r="CK759" s="115"/>
      <c r="CL759" s="115"/>
      <c r="CM759" s="115"/>
      <c r="CN759" s="115"/>
      <c r="CO759" s="115"/>
    </row>
    <row r="760" spans="2:93" x14ac:dyDescent="0.25">
      <c r="B760" s="58" t="str">
        <f t="shared" si="125"/>
        <v/>
      </c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9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115"/>
      <c r="CK760" s="115"/>
      <c r="CL760" s="115"/>
      <c r="CM760" s="115"/>
      <c r="CN760" s="115"/>
      <c r="CO760" s="115"/>
    </row>
    <row r="761" spans="2:93" x14ac:dyDescent="0.25">
      <c r="B761" s="58" t="str">
        <f t="shared" si="125"/>
        <v/>
      </c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9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115"/>
      <c r="CK761" s="115"/>
      <c r="CL761" s="115"/>
      <c r="CM761" s="115"/>
      <c r="CN761" s="115"/>
      <c r="CO761" s="115"/>
    </row>
    <row r="762" spans="2:93" x14ac:dyDescent="0.25">
      <c r="B762" s="58" t="str">
        <f t="shared" si="125"/>
        <v/>
      </c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9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115"/>
      <c r="CK762" s="115"/>
      <c r="CL762" s="115"/>
      <c r="CM762" s="115"/>
      <c r="CN762" s="115"/>
      <c r="CO762" s="115"/>
    </row>
    <row r="763" spans="2:93" x14ac:dyDescent="0.25">
      <c r="B763" s="58" t="str">
        <f t="shared" si="125"/>
        <v/>
      </c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9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115"/>
      <c r="CK763" s="115"/>
      <c r="CL763" s="115"/>
      <c r="CM763" s="115"/>
      <c r="CN763" s="115"/>
      <c r="CO763" s="115"/>
    </row>
    <row r="764" spans="2:93" x14ac:dyDescent="0.25">
      <c r="B764" s="58" t="str">
        <f t="shared" si="125"/>
        <v/>
      </c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9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115"/>
      <c r="CK764" s="115"/>
      <c r="CL764" s="115"/>
      <c r="CM764" s="115"/>
      <c r="CN764" s="115"/>
      <c r="CO764" s="115"/>
    </row>
    <row r="765" spans="2:93" x14ac:dyDescent="0.25">
      <c r="B765" s="58" t="str">
        <f t="shared" si="125"/>
        <v/>
      </c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9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115"/>
      <c r="CK765" s="115"/>
      <c r="CL765" s="115"/>
      <c r="CM765" s="115"/>
      <c r="CN765" s="115"/>
      <c r="CO765" s="115"/>
    </row>
    <row r="766" spans="2:93" x14ac:dyDescent="0.25">
      <c r="B766" s="58" t="str">
        <f t="shared" si="125"/>
        <v/>
      </c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9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115"/>
      <c r="CK766" s="115"/>
      <c r="CL766" s="115"/>
      <c r="CM766" s="115"/>
      <c r="CN766" s="115"/>
      <c r="CO766" s="115"/>
    </row>
    <row r="767" spans="2:93" x14ac:dyDescent="0.25">
      <c r="B767" s="58" t="str">
        <f t="shared" si="125"/>
        <v/>
      </c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9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115"/>
      <c r="CK767" s="115"/>
      <c r="CL767" s="115"/>
      <c r="CM767" s="115"/>
      <c r="CN767" s="115"/>
      <c r="CO767" s="115"/>
    </row>
    <row r="768" spans="2:93" x14ac:dyDescent="0.25">
      <c r="B768" s="58" t="str">
        <f t="shared" ref="B768:B831" si="126">IF(C768&lt;&gt;"",CONCATENATE(C768,F768,D768,I768),"")</f>
        <v/>
      </c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9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115"/>
      <c r="CK768" s="115"/>
      <c r="CL768" s="115"/>
      <c r="CM768" s="115"/>
      <c r="CN768" s="115"/>
      <c r="CO768" s="115"/>
    </row>
    <row r="769" spans="2:93" x14ac:dyDescent="0.25">
      <c r="B769" s="58" t="str">
        <f t="shared" si="126"/>
        <v/>
      </c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9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115"/>
      <c r="CK769" s="115"/>
      <c r="CL769" s="115"/>
      <c r="CM769" s="115"/>
      <c r="CN769" s="115"/>
      <c r="CO769" s="115"/>
    </row>
    <row r="770" spans="2:93" x14ac:dyDescent="0.25">
      <c r="B770" s="58" t="str">
        <f t="shared" si="126"/>
        <v/>
      </c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9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115"/>
      <c r="CK770" s="115"/>
      <c r="CL770" s="115"/>
      <c r="CM770" s="115"/>
      <c r="CN770" s="115"/>
      <c r="CO770" s="115"/>
    </row>
    <row r="771" spans="2:93" x14ac:dyDescent="0.25">
      <c r="B771" s="58" t="str">
        <f t="shared" si="126"/>
        <v/>
      </c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9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115"/>
      <c r="CK771" s="115"/>
      <c r="CL771" s="115"/>
      <c r="CM771" s="115"/>
      <c r="CN771" s="115"/>
      <c r="CO771" s="115"/>
    </row>
    <row r="772" spans="2:93" x14ac:dyDescent="0.25">
      <c r="B772" s="58" t="str">
        <f t="shared" si="126"/>
        <v/>
      </c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9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115"/>
      <c r="CK772" s="115"/>
      <c r="CL772" s="115"/>
      <c r="CM772" s="115"/>
      <c r="CN772" s="115"/>
      <c r="CO772" s="115"/>
    </row>
    <row r="773" spans="2:93" x14ac:dyDescent="0.25">
      <c r="B773" s="58" t="str">
        <f t="shared" si="126"/>
        <v/>
      </c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9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115"/>
      <c r="CK773" s="115"/>
      <c r="CL773" s="115"/>
      <c r="CM773" s="115"/>
      <c r="CN773" s="115"/>
      <c r="CO773" s="115"/>
    </row>
    <row r="774" spans="2:93" x14ac:dyDescent="0.25">
      <c r="B774" s="58" t="str">
        <f t="shared" si="126"/>
        <v/>
      </c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9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115"/>
      <c r="CK774" s="115"/>
      <c r="CL774" s="115"/>
      <c r="CM774" s="115"/>
      <c r="CN774" s="115"/>
      <c r="CO774" s="115"/>
    </row>
    <row r="775" spans="2:93" x14ac:dyDescent="0.25">
      <c r="B775" s="58" t="str">
        <f t="shared" si="126"/>
        <v/>
      </c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9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115"/>
      <c r="CK775" s="115"/>
      <c r="CL775" s="115"/>
      <c r="CM775" s="115"/>
      <c r="CN775" s="115"/>
      <c r="CO775" s="115"/>
    </row>
    <row r="776" spans="2:93" x14ac:dyDescent="0.25">
      <c r="B776" s="58" t="str">
        <f t="shared" si="126"/>
        <v/>
      </c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9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115"/>
      <c r="CK776" s="115"/>
      <c r="CL776" s="115"/>
      <c r="CM776" s="115"/>
      <c r="CN776" s="115"/>
      <c r="CO776" s="115"/>
    </row>
    <row r="777" spans="2:93" x14ac:dyDescent="0.25">
      <c r="B777" s="58" t="str">
        <f t="shared" si="126"/>
        <v/>
      </c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9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115"/>
      <c r="CK777" s="115"/>
      <c r="CL777" s="115"/>
      <c r="CM777" s="115"/>
      <c r="CN777" s="115"/>
      <c r="CO777" s="115"/>
    </row>
    <row r="778" spans="2:93" x14ac:dyDescent="0.25">
      <c r="B778" s="58" t="str">
        <f t="shared" si="126"/>
        <v/>
      </c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9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115"/>
      <c r="CK778" s="115"/>
      <c r="CL778" s="115"/>
      <c r="CM778" s="115"/>
      <c r="CN778" s="115"/>
      <c r="CO778" s="115"/>
    </row>
    <row r="779" spans="2:93" x14ac:dyDescent="0.25">
      <c r="B779" s="58" t="str">
        <f t="shared" si="126"/>
        <v/>
      </c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9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115"/>
      <c r="CK779" s="115"/>
      <c r="CL779" s="115"/>
      <c r="CM779" s="115"/>
      <c r="CN779" s="115"/>
      <c r="CO779" s="115"/>
    </row>
    <row r="780" spans="2:93" x14ac:dyDescent="0.25">
      <c r="B780" s="58" t="str">
        <f t="shared" si="126"/>
        <v/>
      </c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9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115"/>
      <c r="CK780" s="115"/>
      <c r="CL780" s="115"/>
      <c r="CM780" s="115"/>
      <c r="CN780" s="115"/>
      <c r="CO780" s="115"/>
    </row>
    <row r="781" spans="2:93" x14ac:dyDescent="0.25">
      <c r="B781" s="58" t="str">
        <f t="shared" si="126"/>
        <v/>
      </c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9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115"/>
      <c r="CK781" s="115"/>
      <c r="CL781" s="115"/>
      <c r="CM781" s="115"/>
      <c r="CN781" s="115"/>
      <c r="CO781" s="115"/>
    </row>
    <row r="782" spans="2:93" x14ac:dyDescent="0.25">
      <c r="B782" s="58" t="str">
        <f t="shared" si="126"/>
        <v/>
      </c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9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115"/>
      <c r="CK782" s="115"/>
      <c r="CL782" s="115"/>
      <c r="CM782" s="115"/>
      <c r="CN782" s="115"/>
      <c r="CO782" s="115"/>
    </row>
    <row r="783" spans="2:93" x14ac:dyDescent="0.25">
      <c r="B783" s="58" t="str">
        <f t="shared" si="126"/>
        <v/>
      </c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9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115"/>
      <c r="CK783" s="115"/>
      <c r="CL783" s="115"/>
      <c r="CM783" s="115"/>
      <c r="CN783" s="115"/>
      <c r="CO783" s="115"/>
    </row>
    <row r="784" spans="2:93" x14ac:dyDescent="0.25">
      <c r="B784" s="58" t="str">
        <f t="shared" si="126"/>
        <v/>
      </c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9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115"/>
      <c r="CK784" s="115"/>
      <c r="CL784" s="115"/>
      <c r="CM784" s="115"/>
      <c r="CN784" s="115"/>
      <c r="CO784" s="115"/>
    </row>
    <row r="785" spans="2:93" x14ac:dyDescent="0.25">
      <c r="B785" s="58" t="str">
        <f t="shared" si="126"/>
        <v/>
      </c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9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115"/>
      <c r="CK785" s="115"/>
      <c r="CL785" s="115"/>
      <c r="CM785" s="115"/>
      <c r="CN785" s="115"/>
      <c r="CO785" s="115"/>
    </row>
    <row r="786" spans="2:93" x14ac:dyDescent="0.25">
      <c r="B786" s="58" t="str">
        <f t="shared" si="126"/>
        <v/>
      </c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9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115"/>
      <c r="CK786" s="115"/>
      <c r="CL786" s="115"/>
      <c r="CM786" s="115"/>
      <c r="CN786" s="115"/>
      <c r="CO786" s="115"/>
    </row>
    <row r="787" spans="2:93" x14ac:dyDescent="0.25">
      <c r="B787" s="58" t="str">
        <f t="shared" si="126"/>
        <v/>
      </c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9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115"/>
      <c r="CK787" s="115"/>
      <c r="CL787" s="115"/>
      <c r="CM787" s="115"/>
      <c r="CN787" s="115"/>
      <c r="CO787" s="115"/>
    </row>
    <row r="788" spans="2:93" x14ac:dyDescent="0.25">
      <c r="B788" s="58" t="str">
        <f t="shared" si="126"/>
        <v/>
      </c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9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115"/>
      <c r="CK788" s="115"/>
      <c r="CL788" s="115"/>
      <c r="CM788" s="115"/>
      <c r="CN788" s="115"/>
      <c r="CO788" s="115"/>
    </row>
    <row r="789" spans="2:93" x14ac:dyDescent="0.25">
      <c r="B789" s="58" t="str">
        <f t="shared" si="126"/>
        <v/>
      </c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9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115"/>
      <c r="CK789" s="115"/>
      <c r="CL789" s="115"/>
      <c r="CM789" s="115"/>
      <c r="CN789" s="115"/>
      <c r="CO789" s="115"/>
    </row>
    <row r="790" spans="2:93" x14ac:dyDescent="0.25">
      <c r="B790" s="58" t="str">
        <f t="shared" si="126"/>
        <v/>
      </c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9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115"/>
      <c r="CK790" s="115"/>
      <c r="CL790" s="115"/>
      <c r="CM790" s="115"/>
      <c r="CN790" s="115"/>
      <c r="CO790" s="115"/>
    </row>
    <row r="791" spans="2:93" x14ac:dyDescent="0.25">
      <c r="B791" s="58" t="str">
        <f t="shared" si="126"/>
        <v/>
      </c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9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115"/>
      <c r="CK791" s="115"/>
      <c r="CL791" s="115"/>
      <c r="CM791" s="115"/>
      <c r="CN791" s="115"/>
      <c r="CO791" s="115"/>
    </row>
    <row r="792" spans="2:93" x14ac:dyDescent="0.25">
      <c r="B792" s="58" t="str">
        <f t="shared" si="126"/>
        <v/>
      </c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9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115"/>
      <c r="CK792" s="115"/>
      <c r="CL792" s="115"/>
      <c r="CM792" s="115"/>
      <c r="CN792" s="115"/>
      <c r="CO792" s="115"/>
    </row>
    <row r="793" spans="2:93" x14ac:dyDescent="0.25">
      <c r="B793" s="58" t="str">
        <f t="shared" si="126"/>
        <v/>
      </c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9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115"/>
      <c r="CK793" s="115"/>
      <c r="CL793" s="115"/>
      <c r="CM793" s="115"/>
      <c r="CN793" s="115"/>
      <c r="CO793" s="115"/>
    </row>
    <row r="794" spans="2:93" x14ac:dyDescent="0.25">
      <c r="B794" s="58" t="str">
        <f t="shared" si="126"/>
        <v/>
      </c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9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115"/>
      <c r="CK794" s="115"/>
      <c r="CL794" s="115"/>
      <c r="CM794" s="115"/>
      <c r="CN794" s="115"/>
      <c r="CO794" s="115"/>
    </row>
    <row r="795" spans="2:93" x14ac:dyDescent="0.25">
      <c r="B795" s="58" t="str">
        <f t="shared" si="126"/>
        <v/>
      </c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9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115"/>
      <c r="CK795" s="115"/>
      <c r="CL795" s="115"/>
      <c r="CM795" s="115"/>
      <c r="CN795" s="115"/>
      <c r="CO795" s="115"/>
    </row>
    <row r="796" spans="2:93" x14ac:dyDescent="0.25">
      <c r="B796" s="58" t="str">
        <f t="shared" si="126"/>
        <v/>
      </c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9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115"/>
      <c r="CK796" s="115"/>
      <c r="CL796" s="115"/>
      <c r="CM796" s="115"/>
      <c r="CN796" s="115"/>
      <c r="CO796" s="115"/>
    </row>
    <row r="797" spans="2:93" x14ac:dyDescent="0.25">
      <c r="B797" s="58" t="str">
        <f t="shared" si="126"/>
        <v/>
      </c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9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115"/>
      <c r="CK797" s="115"/>
      <c r="CL797" s="115"/>
      <c r="CM797" s="115"/>
      <c r="CN797" s="115"/>
      <c r="CO797" s="115"/>
    </row>
    <row r="798" spans="2:93" x14ac:dyDescent="0.25">
      <c r="B798" s="58" t="str">
        <f t="shared" si="126"/>
        <v/>
      </c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9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115"/>
      <c r="CK798" s="115"/>
      <c r="CL798" s="115"/>
      <c r="CM798" s="115"/>
      <c r="CN798" s="115"/>
      <c r="CO798" s="115"/>
    </row>
    <row r="799" spans="2:93" x14ac:dyDescent="0.25">
      <c r="B799" s="58" t="str">
        <f t="shared" si="126"/>
        <v/>
      </c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9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115"/>
      <c r="CK799" s="115"/>
      <c r="CL799" s="115"/>
      <c r="CM799" s="115"/>
      <c r="CN799" s="115"/>
      <c r="CO799" s="115"/>
    </row>
    <row r="800" spans="2:93" x14ac:dyDescent="0.25">
      <c r="B800" s="58" t="str">
        <f t="shared" si="126"/>
        <v/>
      </c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9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115"/>
      <c r="CK800" s="115"/>
      <c r="CL800" s="115"/>
      <c r="CM800" s="115"/>
      <c r="CN800" s="115"/>
      <c r="CO800" s="115"/>
    </row>
    <row r="801" spans="2:93" x14ac:dyDescent="0.25">
      <c r="B801" s="58" t="str">
        <f t="shared" si="126"/>
        <v/>
      </c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9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115"/>
      <c r="CK801" s="115"/>
      <c r="CL801" s="115"/>
      <c r="CM801" s="115"/>
      <c r="CN801" s="115"/>
      <c r="CO801" s="115"/>
    </row>
    <row r="802" spans="2:93" x14ac:dyDescent="0.25">
      <c r="B802" s="58" t="str">
        <f t="shared" si="126"/>
        <v/>
      </c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9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115"/>
      <c r="CK802" s="115"/>
      <c r="CL802" s="115"/>
      <c r="CM802" s="115"/>
      <c r="CN802" s="115"/>
      <c r="CO802" s="115"/>
    </row>
    <row r="803" spans="2:93" x14ac:dyDescent="0.25">
      <c r="B803" s="58" t="str">
        <f t="shared" si="126"/>
        <v/>
      </c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9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115"/>
      <c r="CK803" s="115"/>
      <c r="CL803" s="115"/>
      <c r="CM803" s="115"/>
      <c r="CN803" s="115"/>
      <c r="CO803" s="115"/>
    </row>
    <row r="804" spans="2:93" x14ac:dyDescent="0.25">
      <c r="B804" s="58" t="str">
        <f t="shared" si="126"/>
        <v/>
      </c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9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115"/>
      <c r="CK804" s="115"/>
      <c r="CL804" s="115"/>
      <c r="CM804" s="115"/>
      <c r="CN804" s="115"/>
      <c r="CO804" s="115"/>
    </row>
    <row r="805" spans="2:93" x14ac:dyDescent="0.25">
      <c r="B805" s="58" t="str">
        <f t="shared" si="126"/>
        <v/>
      </c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9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115"/>
      <c r="CK805" s="115"/>
      <c r="CL805" s="115"/>
      <c r="CM805" s="115"/>
      <c r="CN805" s="115"/>
      <c r="CO805" s="115"/>
    </row>
    <row r="806" spans="2:93" x14ac:dyDescent="0.25">
      <c r="B806" s="58" t="str">
        <f t="shared" si="126"/>
        <v/>
      </c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9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115"/>
      <c r="CK806" s="115"/>
      <c r="CL806" s="115"/>
      <c r="CM806" s="115"/>
      <c r="CN806" s="115"/>
      <c r="CO806" s="115"/>
    </row>
    <row r="807" spans="2:93" x14ac:dyDescent="0.25">
      <c r="B807" s="58" t="str">
        <f t="shared" si="126"/>
        <v/>
      </c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9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115"/>
      <c r="CK807" s="115"/>
      <c r="CL807" s="115"/>
      <c r="CM807" s="115"/>
      <c r="CN807" s="115"/>
      <c r="CO807" s="115"/>
    </row>
    <row r="808" spans="2:93" x14ac:dyDescent="0.25">
      <c r="B808" s="58" t="str">
        <f t="shared" si="126"/>
        <v/>
      </c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9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115"/>
      <c r="CK808" s="115"/>
      <c r="CL808" s="115"/>
      <c r="CM808" s="115"/>
      <c r="CN808" s="115"/>
      <c r="CO808" s="115"/>
    </row>
    <row r="809" spans="2:93" x14ac:dyDescent="0.25">
      <c r="B809" s="58" t="str">
        <f t="shared" si="126"/>
        <v/>
      </c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9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115"/>
      <c r="CK809" s="115"/>
      <c r="CL809" s="115"/>
      <c r="CM809" s="115"/>
      <c r="CN809" s="115"/>
      <c r="CO809" s="115"/>
    </row>
    <row r="810" spans="2:93" x14ac:dyDescent="0.25">
      <c r="B810" s="58" t="str">
        <f t="shared" si="126"/>
        <v/>
      </c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9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115"/>
      <c r="CK810" s="115"/>
      <c r="CL810" s="115"/>
      <c r="CM810" s="115"/>
      <c r="CN810" s="115"/>
      <c r="CO810" s="115"/>
    </row>
    <row r="811" spans="2:93" x14ac:dyDescent="0.25">
      <c r="B811" s="58" t="str">
        <f t="shared" si="126"/>
        <v/>
      </c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9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115"/>
      <c r="CK811" s="115"/>
      <c r="CL811" s="115"/>
      <c r="CM811" s="115"/>
      <c r="CN811" s="115"/>
      <c r="CO811" s="115"/>
    </row>
    <row r="812" spans="2:93" x14ac:dyDescent="0.25">
      <c r="B812" s="58" t="str">
        <f t="shared" si="126"/>
        <v/>
      </c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9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115"/>
      <c r="CK812" s="115"/>
      <c r="CL812" s="115"/>
      <c r="CM812" s="115"/>
      <c r="CN812" s="115"/>
      <c r="CO812" s="115"/>
    </row>
    <row r="813" spans="2:93" x14ac:dyDescent="0.25">
      <c r="B813" s="58" t="str">
        <f t="shared" si="126"/>
        <v/>
      </c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9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115"/>
      <c r="CK813" s="115"/>
      <c r="CL813" s="115"/>
      <c r="CM813" s="115"/>
      <c r="CN813" s="115"/>
      <c r="CO813" s="115"/>
    </row>
    <row r="814" spans="2:93" x14ac:dyDescent="0.25">
      <c r="B814" s="58" t="str">
        <f t="shared" si="126"/>
        <v/>
      </c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9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115"/>
      <c r="CK814" s="115"/>
      <c r="CL814" s="115"/>
      <c r="CM814" s="115"/>
      <c r="CN814" s="115"/>
      <c r="CO814" s="115"/>
    </row>
    <row r="815" spans="2:93" x14ac:dyDescent="0.25">
      <c r="B815" s="58" t="str">
        <f t="shared" si="126"/>
        <v/>
      </c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9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115"/>
      <c r="CK815" s="115"/>
      <c r="CL815" s="115"/>
      <c r="CM815" s="115"/>
      <c r="CN815" s="115"/>
      <c r="CO815" s="115"/>
    </row>
    <row r="816" spans="2:93" x14ac:dyDescent="0.25">
      <c r="B816" s="58" t="str">
        <f t="shared" si="126"/>
        <v/>
      </c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9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115"/>
      <c r="CK816" s="115"/>
      <c r="CL816" s="115"/>
      <c r="CM816" s="115"/>
      <c r="CN816" s="115"/>
      <c r="CO816" s="115"/>
    </row>
    <row r="817" spans="2:93" x14ac:dyDescent="0.25">
      <c r="B817" s="58" t="str">
        <f t="shared" si="126"/>
        <v/>
      </c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9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115"/>
      <c r="CK817" s="115"/>
      <c r="CL817" s="115"/>
      <c r="CM817" s="115"/>
      <c r="CN817" s="115"/>
      <c r="CO817" s="115"/>
    </row>
    <row r="818" spans="2:93" x14ac:dyDescent="0.25">
      <c r="B818" s="58" t="str">
        <f t="shared" si="126"/>
        <v/>
      </c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9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115"/>
      <c r="CK818" s="115"/>
      <c r="CL818" s="115"/>
      <c r="CM818" s="115"/>
      <c r="CN818" s="115"/>
      <c r="CO818" s="115"/>
    </row>
    <row r="819" spans="2:93" x14ac:dyDescent="0.25">
      <c r="B819" s="58" t="str">
        <f t="shared" si="126"/>
        <v/>
      </c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9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115"/>
      <c r="CK819" s="115"/>
      <c r="CL819" s="115"/>
      <c r="CM819" s="115"/>
      <c r="CN819" s="115"/>
      <c r="CO819" s="115"/>
    </row>
    <row r="820" spans="2:93" x14ac:dyDescent="0.25">
      <c r="B820" s="58" t="str">
        <f t="shared" si="126"/>
        <v/>
      </c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9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115"/>
      <c r="CK820" s="115"/>
      <c r="CL820" s="115"/>
      <c r="CM820" s="115"/>
      <c r="CN820" s="115"/>
      <c r="CO820" s="115"/>
    </row>
    <row r="821" spans="2:93" x14ac:dyDescent="0.25">
      <c r="B821" s="58" t="str">
        <f t="shared" si="126"/>
        <v/>
      </c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9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115"/>
      <c r="CK821" s="115"/>
      <c r="CL821" s="115"/>
      <c r="CM821" s="115"/>
      <c r="CN821" s="115"/>
      <c r="CO821" s="115"/>
    </row>
    <row r="822" spans="2:93" x14ac:dyDescent="0.25">
      <c r="B822" s="58" t="str">
        <f t="shared" si="126"/>
        <v/>
      </c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9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115"/>
      <c r="CK822" s="115"/>
      <c r="CL822" s="115"/>
      <c r="CM822" s="115"/>
      <c r="CN822" s="115"/>
      <c r="CO822" s="115"/>
    </row>
    <row r="823" spans="2:93" x14ac:dyDescent="0.25">
      <c r="B823" s="58" t="str">
        <f t="shared" si="126"/>
        <v/>
      </c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9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115"/>
      <c r="CK823" s="115"/>
      <c r="CL823" s="115"/>
      <c r="CM823" s="115"/>
      <c r="CN823" s="115"/>
      <c r="CO823" s="115"/>
    </row>
    <row r="824" spans="2:93" x14ac:dyDescent="0.25">
      <c r="B824" s="58" t="str">
        <f t="shared" si="126"/>
        <v/>
      </c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9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115"/>
      <c r="CK824" s="115"/>
      <c r="CL824" s="115"/>
      <c r="CM824" s="115"/>
      <c r="CN824" s="115"/>
      <c r="CO824" s="115"/>
    </row>
    <row r="825" spans="2:93" x14ac:dyDescent="0.25">
      <c r="B825" s="58" t="str">
        <f t="shared" si="126"/>
        <v/>
      </c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9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115"/>
      <c r="CK825" s="115"/>
      <c r="CL825" s="115"/>
      <c r="CM825" s="115"/>
      <c r="CN825" s="115"/>
      <c r="CO825" s="115"/>
    </row>
    <row r="826" spans="2:93" x14ac:dyDescent="0.25">
      <c r="B826" s="58" t="str">
        <f t="shared" si="126"/>
        <v/>
      </c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9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115"/>
      <c r="CK826" s="115"/>
      <c r="CL826" s="115"/>
      <c r="CM826" s="115"/>
      <c r="CN826" s="115"/>
      <c r="CO826" s="115"/>
    </row>
    <row r="827" spans="2:93" x14ac:dyDescent="0.25">
      <c r="B827" s="58" t="str">
        <f t="shared" si="126"/>
        <v/>
      </c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9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115"/>
      <c r="CK827" s="115"/>
      <c r="CL827" s="115"/>
      <c r="CM827" s="115"/>
      <c r="CN827" s="115"/>
      <c r="CO827" s="115"/>
    </row>
    <row r="828" spans="2:93" x14ac:dyDescent="0.25">
      <c r="B828" s="58" t="str">
        <f t="shared" si="126"/>
        <v/>
      </c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9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115"/>
      <c r="CK828" s="115"/>
      <c r="CL828" s="115"/>
      <c r="CM828" s="115"/>
      <c r="CN828" s="115"/>
      <c r="CO828" s="115"/>
    </row>
    <row r="829" spans="2:93" x14ac:dyDescent="0.25">
      <c r="B829" s="58" t="str">
        <f t="shared" si="126"/>
        <v/>
      </c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9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115"/>
      <c r="CK829" s="115"/>
      <c r="CL829" s="115"/>
      <c r="CM829" s="115"/>
      <c r="CN829" s="115"/>
      <c r="CO829" s="115"/>
    </row>
    <row r="830" spans="2:93" x14ac:dyDescent="0.25">
      <c r="B830" s="58" t="str">
        <f t="shared" si="126"/>
        <v/>
      </c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9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115"/>
      <c r="CK830" s="115"/>
      <c r="CL830" s="115"/>
      <c r="CM830" s="115"/>
      <c r="CN830" s="115"/>
      <c r="CO830" s="115"/>
    </row>
    <row r="831" spans="2:93" x14ac:dyDescent="0.25">
      <c r="B831" s="58" t="str">
        <f t="shared" si="126"/>
        <v/>
      </c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9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115"/>
      <c r="CK831" s="115"/>
      <c r="CL831" s="115"/>
      <c r="CM831" s="115"/>
      <c r="CN831" s="115"/>
      <c r="CO831" s="115"/>
    </row>
    <row r="832" spans="2:93" x14ac:dyDescent="0.25">
      <c r="B832" s="58" t="str">
        <f t="shared" ref="B832:B895" si="127">IF(C832&lt;&gt;"",CONCATENATE(C832,F832,D832,I832),"")</f>
        <v/>
      </c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9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115"/>
      <c r="CK832" s="115"/>
      <c r="CL832" s="115"/>
      <c r="CM832" s="115"/>
      <c r="CN832" s="115"/>
      <c r="CO832" s="115"/>
    </row>
    <row r="833" spans="2:93" x14ac:dyDescent="0.25">
      <c r="B833" s="58" t="str">
        <f t="shared" si="127"/>
        <v/>
      </c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9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115"/>
      <c r="CK833" s="115"/>
      <c r="CL833" s="115"/>
      <c r="CM833" s="115"/>
      <c r="CN833" s="115"/>
      <c r="CO833" s="115"/>
    </row>
    <row r="834" spans="2:93" x14ac:dyDescent="0.25">
      <c r="B834" s="58" t="str">
        <f t="shared" si="127"/>
        <v/>
      </c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9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115"/>
      <c r="CK834" s="115"/>
      <c r="CL834" s="115"/>
      <c r="CM834" s="115"/>
      <c r="CN834" s="115"/>
      <c r="CO834" s="115"/>
    </row>
    <row r="835" spans="2:93" x14ac:dyDescent="0.25">
      <c r="B835" s="58" t="str">
        <f t="shared" si="127"/>
        <v/>
      </c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9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115"/>
      <c r="CK835" s="115"/>
      <c r="CL835" s="115"/>
      <c r="CM835" s="115"/>
      <c r="CN835" s="115"/>
      <c r="CO835" s="115"/>
    </row>
    <row r="836" spans="2:93" x14ac:dyDescent="0.25">
      <c r="B836" s="58" t="str">
        <f t="shared" si="127"/>
        <v/>
      </c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9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115"/>
      <c r="CK836" s="115"/>
      <c r="CL836" s="115"/>
      <c r="CM836" s="115"/>
      <c r="CN836" s="115"/>
      <c r="CO836" s="115"/>
    </row>
    <row r="837" spans="2:93" x14ac:dyDescent="0.25">
      <c r="B837" s="58" t="str">
        <f t="shared" si="127"/>
        <v/>
      </c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9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115"/>
      <c r="CK837" s="115"/>
      <c r="CL837" s="115"/>
      <c r="CM837" s="115"/>
      <c r="CN837" s="115"/>
      <c r="CO837" s="115"/>
    </row>
    <row r="838" spans="2:93" x14ac:dyDescent="0.25">
      <c r="B838" s="58" t="str">
        <f t="shared" si="127"/>
        <v/>
      </c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9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115"/>
      <c r="CK838" s="115"/>
      <c r="CL838" s="115"/>
      <c r="CM838" s="115"/>
      <c r="CN838" s="115"/>
      <c r="CO838" s="115"/>
    </row>
    <row r="839" spans="2:93" x14ac:dyDescent="0.25">
      <c r="B839" s="58" t="str">
        <f t="shared" si="127"/>
        <v/>
      </c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9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115"/>
      <c r="CK839" s="115"/>
      <c r="CL839" s="115"/>
      <c r="CM839" s="115"/>
      <c r="CN839" s="115"/>
      <c r="CO839" s="115"/>
    </row>
    <row r="840" spans="2:93" x14ac:dyDescent="0.25">
      <c r="B840" s="58" t="str">
        <f t="shared" si="127"/>
        <v/>
      </c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9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115"/>
      <c r="CK840" s="115"/>
      <c r="CL840" s="115"/>
      <c r="CM840" s="115"/>
      <c r="CN840" s="115"/>
      <c r="CO840" s="115"/>
    </row>
    <row r="841" spans="2:93" x14ac:dyDescent="0.25">
      <c r="B841" s="58" t="str">
        <f t="shared" si="127"/>
        <v/>
      </c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9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115"/>
      <c r="CK841" s="115"/>
      <c r="CL841" s="115"/>
      <c r="CM841" s="115"/>
      <c r="CN841" s="115"/>
      <c r="CO841" s="115"/>
    </row>
    <row r="842" spans="2:93" x14ac:dyDescent="0.25">
      <c r="B842" s="58" t="str">
        <f t="shared" si="127"/>
        <v/>
      </c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9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115"/>
      <c r="CK842" s="115"/>
      <c r="CL842" s="115"/>
      <c r="CM842" s="115"/>
      <c r="CN842" s="115"/>
      <c r="CO842" s="115"/>
    </row>
    <row r="843" spans="2:93" x14ac:dyDescent="0.25">
      <c r="B843" s="58" t="str">
        <f t="shared" si="127"/>
        <v/>
      </c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9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115"/>
      <c r="CK843" s="115"/>
      <c r="CL843" s="115"/>
      <c r="CM843" s="115"/>
      <c r="CN843" s="115"/>
      <c r="CO843" s="115"/>
    </row>
    <row r="844" spans="2:93" x14ac:dyDescent="0.25">
      <c r="B844" s="58" t="str">
        <f t="shared" si="127"/>
        <v/>
      </c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9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115"/>
      <c r="CK844" s="115"/>
      <c r="CL844" s="115"/>
      <c r="CM844" s="115"/>
      <c r="CN844" s="115"/>
      <c r="CO844" s="115"/>
    </row>
    <row r="845" spans="2:93" x14ac:dyDescent="0.25">
      <c r="B845" s="58" t="str">
        <f t="shared" si="127"/>
        <v/>
      </c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9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115"/>
      <c r="CK845" s="115"/>
      <c r="CL845" s="115"/>
      <c r="CM845" s="115"/>
      <c r="CN845" s="115"/>
      <c r="CO845" s="115"/>
    </row>
    <row r="846" spans="2:93" x14ac:dyDescent="0.25">
      <c r="B846" s="58" t="str">
        <f t="shared" si="127"/>
        <v/>
      </c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9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115"/>
      <c r="CK846" s="115"/>
      <c r="CL846" s="115"/>
      <c r="CM846" s="115"/>
      <c r="CN846" s="115"/>
      <c r="CO846" s="115"/>
    </row>
    <row r="847" spans="2:93" x14ac:dyDescent="0.25">
      <c r="B847" s="58" t="str">
        <f t="shared" si="127"/>
        <v/>
      </c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9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115"/>
      <c r="CK847" s="115"/>
      <c r="CL847" s="115"/>
      <c r="CM847" s="115"/>
      <c r="CN847" s="115"/>
      <c r="CO847" s="115"/>
    </row>
    <row r="848" spans="2:93" x14ac:dyDescent="0.25">
      <c r="B848" s="58" t="str">
        <f t="shared" si="127"/>
        <v/>
      </c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9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115"/>
      <c r="CK848" s="115"/>
      <c r="CL848" s="115"/>
      <c r="CM848" s="115"/>
      <c r="CN848" s="115"/>
      <c r="CO848" s="115"/>
    </row>
    <row r="849" spans="2:93" x14ac:dyDescent="0.25">
      <c r="B849" s="58" t="str">
        <f t="shared" si="127"/>
        <v/>
      </c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9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115"/>
      <c r="CK849" s="115"/>
      <c r="CL849" s="115"/>
      <c r="CM849" s="115"/>
      <c r="CN849" s="115"/>
      <c r="CO849" s="115"/>
    </row>
    <row r="850" spans="2:93" x14ac:dyDescent="0.25">
      <c r="B850" s="58" t="str">
        <f t="shared" si="127"/>
        <v/>
      </c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9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115"/>
      <c r="CK850" s="115"/>
      <c r="CL850" s="115"/>
      <c r="CM850" s="115"/>
      <c r="CN850" s="115"/>
      <c r="CO850" s="115"/>
    </row>
    <row r="851" spans="2:93" x14ac:dyDescent="0.25">
      <c r="B851" s="58" t="str">
        <f t="shared" si="127"/>
        <v/>
      </c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9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115"/>
      <c r="CK851" s="115"/>
      <c r="CL851" s="115"/>
      <c r="CM851" s="115"/>
      <c r="CN851" s="115"/>
      <c r="CO851" s="115"/>
    </row>
    <row r="852" spans="2:93" x14ac:dyDescent="0.25">
      <c r="B852" s="58" t="str">
        <f t="shared" si="127"/>
        <v/>
      </c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9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115"/>
      <c r="CK852" s="115"/>
      <c r="CL852" s="115"/>
      <c r="CM852" s="115"/>
      <c r="CN852" s="115"/>
      <c r="CO852" s="115"/>
    </row>
    <row r="853" spans="2:93" x14ac:dyDescent="0.25">
      <c r="B853" s="58" t="str">
        <f t="shared" si="127"/>
        <v/>
      </c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9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115"/>
      <c r="CK853" s="115"/>
      <c r="CL853" s="115"/>
      <c r="CM853" s="115"/>
      <c r="CN853" s="115"/>
      <c r="CO853" s="115"/>
    </row>
    <row r="854" spans="2:93" x14ac:dyDescent="0.25">
      <c r="B854" s="58" t="str">
        <f t="shared" si="127"/>
        <v/>
      </c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9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115"/>
      <c r="CK854" s="115"/>
      <c r="CL854" s="115"/>
      <c r="CM854" s="115"/>
      <c r="CN854" s="115"/>
      <c r="CO854" s="115"/>
    </row>
    <row r="855" spans="2:93" x14ac:dyDescent="0.25">
      <c r="B855" s="58" t="str">
        <f t="shared" si="127"/>
        <v/>
      </c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9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115"/>
      <c r="CK855" s="115"/>
      <c r="CL855" s="115"/>
      <c r="CM855" s="115"/>
      <c r="CN855" s="115"/>
      <c r="CO855" s="115"/>
    </row>
    <row r="856" spans="2:93" x14ac:dyDescent="0.25">
      <c r="B856" s="58" t="str">
        <f t="shared" si="127"/>
        <v/>
      </c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9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115"/>
      <c r="CK856" s="115"/>
      <c r="CL856" s="115"/>
      <c r="CM856" s="115"/>
      <c r="CN856" s="115"/>
      <c r="CO856" s="115"/>
    </row>
    <row r="857" spans="2:93" x14ac:dyDescent="0.25">
      <c r="B857" s="58" t="str">
        <f t="shared" si="127"/>
        <v/>
      </c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9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115"/>
      <c r="CK857" s="115"/>
      <c r="CL857" s="115"/>
      <c r="CM857" s="115"/>
      <c r="CN857" s="115"/>
      <c r="CO857" s="115"/>
    </row>
    <row r="858" spans="2:93" x14ac:dyDescent="0.25">
      <c r="B858" s="58" t="str">
        <f t="shared" si="127"/>
        <v/>
      </c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9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115"/>
      <c r="CK858" s="115"/>
      <c r="CL858" s="115"/>
      <c r="CM858" s="115"/>
      <c r="CN858" s="115"/>
      <c r="CO858" s="115"/>
    </row>
    <row r="859" spans="2:93" x14ac:dyDescent="0.25">
      <c r="B859" s="58" t="str">
        <f t="shared" si="127"/>
        <v/>
      </c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9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115"/>
      <c r="CK859" s="115"/>
      <c r="CL859" s="115"/>
      <c r="CM859" s="115"/>
      <c r="CN859" s="115"/>
      <c r="CO859" s="115"/>
    </row>
    <row r="860" spans="2:93" x14ac:dyDescent="0.25">
      <c r="B860" s="58" t="str">
        <f t="shared" si="127"/>
        <v/>
      </c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9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115"/>
      <c r="CK860" s="115"/>
      <c r="CL860" s="115"/>
      <c r="CM860" s="115"/>
      <c r="CN860" s="115"/>
      <c r="CO860" s="115"/>
    </row>
    <row r="861" spans="2:93" x14ac:dyDescent="0.25">
      <c r="B861" s="58" t="str">
        <f t="shared" si="127"/>
        <v/>
      </c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9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115"/>
      <c r="CK861" s="115"/>
      <c r="CL861" s="115"/>
      <c r="CM861" s="115"/>
      <c r="CN861" s="115"/>
      <c r="CO861" s="115"/>
    </row>
    <row r="862" spans="2:93" x14ac:dyDescent="0.25">
      <c r="B862" s="58" t="str">
        <f t="shared" si="127"/>
        <v/>
      </c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9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115"/>
      <c r="CK862" s="115"/>
      <c r="CL862" s="115"/>
      <c r="CM862" s="115"/>
      <c r="CN862" s="115"/>
      <c r="CO862" s="115"/>
    </row>
    <row r="863" spans="2:93" x14ac:dyDescent="0.25">
      <c r="B863" s="58" t="str">
        <f t="shared" si="127"/>
        <v/>
      </c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9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115"/>
      <c r="CK863" s="115"/>
      <c r="CL863" s="115"/>
      <c r="CM863" s="115"/>
      <c r="CN863" s="115"/>
      <c r="CO863" s="115"/>
    </row>
    <row r="864" spans="2:93" x14ac:dyDescent="0.25">
      <c r="B864" s="58" t="str">
        <f t="shared" si="127"/>
        <v/>
      </c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9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115"/>
      <c r="CK864" s="115"/>
      <c r="CL864" s="115"/>
      <c r="CM864" s="115"/>
      <c r="CN864" s="115"/>
      <c r="CO864" s="115"/>
    </row>
    <row r="865" spans="2:93" x14ac:dyDescent="0.25">
      <c r="B865" s="58" t="str">
        <f t="shared" si="127"/>
        <v/>
      </c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9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115"/>
      <c r="CK865" s="115"/>
      <c r="CL865" s="115"/>
      <c r="CM865" s="115"/>
      <c r="CN865" s="115"/>
      <c r="CO865" s="115"/>
    </row>
    <row r="866" spans="2:93" x14ac:dyDescent="0.25">
      <c r="B866" s="58" t="str">
        <f t="shared" si="127"/>
        <v/>
      </c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9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115"/>
      <c r="CK866" s="115"/>
      <c r="CL866" s="115"/>
      <c r="CM866" s="115"/>
      <c r="CN866" s="115"/>
      <c r="CO866" s="115"/>
    </row>
    <row r="867" spans="2:93" x14ac:dyDescent="0.25">
      <c r="B867" s="58" t="str">
        <f t="shared" si="127"/>
        <v/>
      </c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9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115"/>
      <c r="CK867" s="115"/>
      <c r="CL867" s="115"/>
      <c r="CM867" s="115"/>
      <c r="CN867" s="115"/>
      <c r="CO867" s="115"/>
    </row>
    <row r="868" spans="2:93" x14ac:dyDescent="0.25">
      <c r="B868" s="58" t="str">
        <f t="shared" si="127"/>
        <v/>
      </c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9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115"/>
      <c r="CK868" s="115"/>
      <c r="CL868" s="115"/>
      <c r="CM868" s="115"/>
      <c r="CN868" s="115"/>
      <c r="CO868" s="115"/>
    </row>
    <row r="869" spans="2:93" x14ac:dyDescent="0.25">
      <c r="B869" s="58" t="str">
        <f t="shared" si="127"/>
        <v/>
      </c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9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115"/>
      <c r="CK869" s="115"/>
      <c r="CL869" s="115"/>
      <c r="CM869" s="115"/>
      <c r="CN869" s="115"/>
      <c r="CO869" s="115"/>
    </row>
    <row r="870" spans="2:93" x14ac:dyDescent="0.25">
      <c r="B870" s="58" t="str">
        <f t="shared" si="127"/>
        <v/>
      </c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9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115"/>
      <c r="CK870" s="115"/>
      <c r="CL870" s="115"/>
      <c r="CM870" s="115"/>
      <c r="CN870" s="115"/>
      <c r="CO870" s="115"/>
    </row>
    <row r="871" spans="2:93" x14ac:dyDescent="0.25">
      <c r="B871" s="58" t="str">
        <f t="shared" si="127"/>
        <v/>
      </c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9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115"/>
      <c r="CK871" s="115"/>
      <c r="CL871" s="115"/>
      <c r="CM871" s="115"/>
      <c r="CN871" s="115"/>
      <c r="CO871" s="115"/>
    </row>
    <row r="872" spans="2:93" x14ac:dyDescent="0.25">
      <c r="B872" s="58" t="str">
        <f t="shared" si="127"/>
        <v/>
      </c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9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115"/>
      <c r="CK872" s="115"/>
      <c r="CL872" s="115"/>
      <c r="CM872" s="115"/>
      <c r="CN872" s="115"/>
      <c r="CO872" s="115"/>
    </row>
    <row r="873" spans="2:93" x14ac:dyDescent="0.25">
      <c r="B873" s="58" t="str">
        <f t="shared" si="127"/>
        <v/>
      </c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9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115"/>
      <c r="CK873" s="115"/>
      <c r="CL873" s="115"/>
      <c r="CM873" s="115"/>
      <c r="CN873" s="115"/>
      <c r="CO873" s="115"/>
    </row>
    <row r="874" spans="2:93" x14ac:dyDescent="0.25">
      <c r="B874" s="58" t="str">
        <f t="shared" si="127"/>
        <v/>
      </c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9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115"/>
      <c r="CK874" s="115"/>
      <c r="CL874" s="115"/>
      <c r="CM874" s="115"/>
      <c r="CN874" s="115"/>
      <c r="CO874" s="115"/>
    </row>
    <row r="875" spans="2:93" x14ac:dyDescent="0.25">
      <c r="B875" s="58" t="str">
        <f t="shared" si="127"/>
        <v/>
      </c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9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115"/>
      <c r="CK875" s="115"/>
      <c r="CL875" s="115"/>
      <c r="CM875" s="115"/>
      <c r="CN875" s="115"/>
      <c r="CO875" s="115"/>
    </row>
    <row r="876" spans="2:93" x14ac:dyDescent="0.25">
      <c r="B876" s="58" t="str">
        <f t="shared" si="127"/>
        <v/>
      </c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9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115"/>
      <c r="CK876" s="115"/>
      <c r="CL876" s="115"/>
      <c r="CM876" s="115"/>
      <c r="CN876" s="115"/>
      <c r="CO876" s="115"/>
    </row>
    <row r="877" spans="2:93" x14ac:dyDescent="0.25">
      <c r="B877" s="58" t="str">
        <f t="shared" si="127"/>
        <v/>
      </c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9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115"/>
      <c r="CK877" s="115"/>
      <c r="CL877" s="115"/>
      <c r="CM877" s="115"/>
      <c r="CN877" s="115"/>
      <c r="CO877" s="115"/>
    </row>
    <row r="878" spans="2:93" x14ac:dyDescent="0.25">
      <c r="B878" s="58" t="str">
        <f t="shared" si="127"/>
        <v/>
      </c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9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115"/>
      <c r="CK878" s="115"/>
      <c r="CL878" s="115"/>
      <c r="CM878" s="115"/>
      <c r="CN878" s="115"/>
      <c r="CO878" s="115"/>
    </row>
    <row r="879" spans="2:93" x14ac:dyDescent="0.25">
      <c r="B879" s="58" t="str">
        <f t="shared" si="127"/>
        <v/>
      </c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9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115"/>
      <c r="CK879" s="115"/>
      <c r="CL879" s="115"/>
      <c r="CM879" s="115"/>
      <c r="CN879" s="115"/>
      <c r="CO879" s="115"/>
    </row>
    <row r="880" spans="2:93" x14ac:dyDescent="0.25">
      <c r="B880" s="58" t="str">
        <f t="shared" si="127"/>
        <v/>
      </c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9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115"/>
      <c r="CK880" s="115"/>
      <c r="CL880" s="115"/>
      <c r="CM880" s="115"/>
      <c r="CN880" s="115"/>
      <c r="CO880" s="115"/>
    </row>
    <row r="881" spans="2:93" x14ac:dyDescent="0.25">
      <c r="B881" s="58" t="str">
        <f t="shared" si="127"/>
        <v/>
      </c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9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115"/>
      <c r="CK881" s="115"/>
      <c r="CL881" s="115"/>
      <c r="CM881" s="115"/>
      <c r="CN881" s="115"/>
      <c r="CO881" s="115"/>
    </row>
    <row r="882" spans="2:93" x14ac:dyDescent="0.25">
      <c r="B882" s="58" t="str">
        <f t="shared" si="127"/>
        <v/>
      </c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9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115"/>
      <c r="CK882" s="115"/>
      <c r="CL882" s="115"/>
      <c r="CM882" s="115"/>
      <c r="CN882" s="115"/>
      <c r="CO882" s="115"/>
    </row>
    <row r="883" spans="2:93" x14ac:dyDescent="0.25">
      <c r="B883" s="58" t="str">
        <f t="shared" si="127"/>
        <v/>
      </c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9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115"/>
      <c r="CK883" s="115"/>
      <c r="CL883" s="115"/>
      <c r="CM883" s="115"/>
      <c r="CN883" s="115"/>
      <c r="CO883" s="115"/>
    </row>
    <row r="884" spans="2:93" x14ac:dyDescent="0.25">
      <c r="B884" s="58" t="str">
        <f t="shared" si="127"/>
        <v/>
      </c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9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115"/>
      <c r="CK884" s="115"/>
      <c r="CL884" s="115"/>
      <c r="CM884" s="115"/>
      <c r="CN884" s="115"/>
      <c r="CO884" s="115"/>
    </row>
    <row r="885" spans="2:93" x14ac:dyDescent="0.25">
      <c r="B885" s="58" t="str">
        <f t="shared" si="127"/>
        <v/>
      </c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9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115"/>
      <c r="CK885" s="115"/>
      <c r="CL885" s="115"/>
      <c r="CM885" s="115"/>
      <c r="CN885" s="115"/>
      <c r="CO885" s="115"/>
    </row>
    <row r="886" spans="2:93" x14ac:dyDescent="0.25">
      <c r="B886" s="58" t="str">
        <f t="shared" si="127"/>
        <v/>
      </c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9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115"/>
      <c r="CK886" s="115"/>
      <c r="CL886" s="115"/>
      <c r="CM886" s="115"/>
      <c r="CN886" s="115"/>
      <c r="CO886" s="115"/>
    </row>
    <row r="887" spans="2:93" x14ac:dyDescent="0.25">
      <c r="B887" s="58" t="str">
        <f t="shared" si="127"/>
        <v/>
      </c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9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115"/>
      <c r="CK887" s="115"/>
      <c r="CL887" s="115"/>
      <c r="CM887" s="115"/>
      <c r="CN887" s="115"/>
      <c r="CO887" s="115"/>
    </row>
    <row r="888" spans="2:93" x14ac:dyDescent="0.25">
      <c r="B888" s="58" t="str">
        <f t="shared" si="127"/>
        <v/>
      </c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9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115"/>
      <c r="CK888" s="115"/>
      <c r="CL888" s="115"/>
      <c r="CM888" s="115"/>
      <c r="CN888" s="115"/>
      <c r="CO888" s="115"/>
    </row>
    <row r="889" spans="2:93" x14ac:dyDescent="0.25">
      <c r="B889" s="58" t="str">
        <f t="shared" si="127"/>
        <v/>
      </c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9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115"/>
      <c r="CK889" s="115"/>
      <c r="CL889" s="115"/>
      <c r="CM889" s="115"/>
      <c r="CN889" s="115"/>
      <c r="CO889" s="115"/>
    </row>
    <row r="890" spans="2:93" x14ac:dyDescent="0.25">
      <c r="B890" s="58" t="str">
        <f t="shared" si="127"/>
        <v/>
      </c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9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115"/>
      <c r="CK890" s="115"/>
      <c r="CL890" s="115"/>
      <c r="CM890" s="115"/>
      <c r="CN890" s="115"/>
      <c r="CO890" s="115"/>
    </row>
    <row r="891" spans="2:93" x14ac:dyDescent="0.25">
      <c r="B891" s="58" t="str">
        <f t="shared" si="127"/>
        <v/>
      </c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9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115"/>
      <c r="CK891" s="115"/>
      <c r="CL891" s="115"/>
      <c r="CM891" s="115"/>
      <c r="CN891" s="115"/>
      <c r="CO891" s="115"/>
    </row>
    <row r="892" spans="2:93" x14ac:dyDescent="0.25">
      <c r="B892" s="58" t="str">
        <f t="shared" si="127"/>
        <v/>
      </c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9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115"/>
      <c r="CK892" s="115"/>
      <c r="CL892" s="115"/>
      <c r="CM892" s="115"/>
      <c r="CN892" s="115"/>
      <c r="CO892" s="115"/>
    </row>
    <row r="893" spans="2:93" x14ac:dyDescent="0.25">
      <c r="B893" s="58" t="str">
        <f t="shared" si="127"/>
        <v/>
      </c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9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115"/>
      <c r="CK893" s="115"/>
      <c r="CL893" s="115"/>
      <c r="CM893" s="115"/>
      <c r="CN893" s="115"/>
      <c r="CO893" s="115"/>
    </row>
    <row r="894" spans="2:93" x14ac:dyDescent="0.25">
      <c r="B894" s="58" t="str">
        <f t="shared" si="127"/>
        <v/>
      </c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9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115"/>
      <c r="CK894" s="115"/>
      <c r="CL894" s="115"/>
      <c r="CM894" s="115"/>
      <c r="CN894" s="115"/>
      <c r="CO894" s="115"/>
    </row>
    <row r="895" spans="2:93" x14ac:dyDescent="0.25">
      <c r="B895" s="58" t="str">
        <f t="shared" si="127"/>
        <v/>
      </c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9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115"/>
      <c r="CK895" s="115"/>
      <c r="CL895" s="115"/>
      <c r="CM895" s="115"/>
      <c r="CN895" s="115"/>
      <c r="CO895" s="115"/>
    </row>
    <row r="896" spans="2:93" x14ac:dyDescent="0.25">
      <c r="B896" s="58" t="str">
        <f t="shared" ref="B896:B959" si="128">IF(C896&lt;&gt;"",CONCATENATE(C896,F896,D896,I896),"")</f>
        <v/>
      </c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9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115"/>
      <c r="CK896" s="115"/>
      <c r="CL896" s="115"/>
      <c r="CM896" s="115"/>
      <c r="CN896" s="115"/>
      <c r="CO896" s="115"/>
    </row>
    <row r="897" spans="2:93" x14ac:dyDescent="0.25">
      <c r="B897" s="58" t="str">
        <f t="shared" si="128"/>
        <v/>
      </c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9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115"/>
      <c r="CK897" s="115"/>
      <c r="CL897" s="115"/>
      <c r="CM897" s="115"/>
      <c r="CN897" s="115"/>
      <c r="CO897" s="115"/>
    </row>
    <row r="898" spans="2:93" x14ac:dyDescent="0.25">
      <c r="B898" s="58" t="str">
        <f t="shared" si="128"/>
        <v/>
      </c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9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115"/>
      <c r="CK898" s="115"/>
      <c r="CL898" s="115"/>
      <c r="CM898" s="115"/>
      <c r="CN898" s="115"/>
      <c r="CO898" s="115"/>
    </row>
    <row r="899" spans="2:93" x14ac:dyDescent="0.25">
      <c r="B899" s="58" t="str">
        <f t="shared" si="128"/>
        <v/>
      </c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9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115"/>
      <c r="CK899" s="115"/>
      <c r="CL899" s="115"/>
      <c r="CM899" s="115"/>
      <c r="CN899" s="115"/>
      <c r="CO899" s="115"/>
    </row>
    <row r="900" spans="2:93" x14ac:dyDescent="0.25">
      <c r="B900" s="58" t="str">
        <f t="shared" si="128"/>
        <v/>
      </c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9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115"/>
      <c r="CK900" s="115"/>
      <c r="CL900" s="115"/>
      <c r="CM900" s="115"/>
      <c r="CN900" s="115"/>
      <c r="CO900" s="115"/>
    </row>
    <row r="901" spans="2:93" x14ac:dyDescent="0.25">
      <c r="B901" s="58" t="str">
        <f t="shared" si="128"/>
        <v/>
      </c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9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115"/>
      <c r="CK901" s="115"/>
      <c r="CL901" s="115"/>
      <c r="CM901" s="115"/>
      <c r="CN901" s="115"/>
      <c r="CO901" s="115"/>
    </row>
    <row r="902" spans="2:93" x14ac:dyDescent="0.25">
      <c r="B902" s="58" t="str">
        <f t="shared" si="128"/>
        <v/>
      </c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9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115"/>
      <c r="CK902" s="115"/>
      <c r="CL902" s="115"/>
      <c r="CM902" s="115"/>
      <c r="CN902" s="115"/>
      <c r="CO902" s="115"/>
    </row>
    <row r="903" spans="2:93" x14ac:dyDescent="0.25">
      <c r="B903" s="58" t="str">
        <f t="shared" si="128"/>
        <v/>
      </c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9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115"/>
      <c r="CK903" s="115"/>
      <c r="CL903" s="115"/>
      <c r="CM903" s="115"/>
      <c r="CN903" s="115"/>
      <c r="CO903" s="115"/>
    </row>
    <row r="904" spans="2:93" x14ac:dyDescent="0.25">
      <c r="B904" s="58" t="str">
        <f t="shared" si="128"/>
        <v/>
      </c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9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115"/>
      <c r="CK904" s="115"/>
      <c r="CL904" s="115"/>
      <c r="CM904" s="115"/>
      <c r="CN904" s="115"/>
      <c r="CO904" s="115"/>
    </row>
    <row r="905" spans="2:93" x14ac:dyDescent="0.25">
      <c r="B905" s="58" t="str">
        <f t="shared" si="128"/>
        <v/>
      </c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9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115"/>
      <c r="CK905" s="115"/>
      <c r="CL905" s="115"/>
      <c r="CM905" s="115"/>
      <c r="CN905" s="115"/>
      <c r="CO905" s="115"/>
    </row>
    <row r="906" spans="2:93" x14ac:dyDescent="0.25">
      <c r="B906" s="58" t="str">
        <f t="shared" si="128"/>
        <v/>
      </c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9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115"/>
      <c r="CK906" s="115"/>
      <c r="CL906" s="115"/>
      <c r="CM906" s="115"/>
      <c r="CN906" s="115"/>
      <c r="CO906" s="115"/>
    </row>
    <row r="907" spans="2:93" x14ac:dyDescent="0.25">
      <c r="B907" s="58" t="str">
        <f t="shared" si="128"/>
        <v/>
      </c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9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115"/>
      <c r="CK907" s="115"/>
      <c r="CL907" s="115"/>
      <c r="CM907" s="115"/>
      <c r="CN907" s="115"/>
      <c r="CO907" s="115"/>
    </row>
    <row r="908" spans="2:93" x14ac:dyDescent="0.25">
      <c r="B908" s="58" t="str">
        <f t="shared" si="128"/>
        <v/>
      </c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9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115"/>
      <c r="CK908" s="115"/>
      <c r="CL908" s="115"/>
      <c r="CM908" s="115"/>
      <c r="CN908" s="115"/>
      <c r="CO908" s="115"/>
    </row>
    <row r="909" spans="2:93" x14ac:dyDescent="0.25">
      <c r="B909" s="58" t="str">
        <f t="shared" si="128"/>
        <v/>
      </c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9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115"/>
      <c r="CK909" s="115"/>
      <c r="CL909" s="115"/>
      <c r="CM909" s="115"/>
      <c r="CN909" s="115"/>
      <c r="CO909" s="115"/>
    </row>
    <row r="910" spans="2:93" x14ac:dyDescent="0.25">
      <c r="B910" s="58" t="str">
        <f t="shared" si="128"/>
        <v/>
      </c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9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115"/>
      <c r="CK910" s="115"/>
      <c r="CL910" s="115"/>
      <c r="CM910" s="115"/>
      <c r="CN910" s="115"/>
      <c r="CO910" s="115"/>
    </row>
    <row r="911" spans="2:93" x14ac:dyDescent="0.25">
      <c r="B911" s="58" t="str">
        <f t="shared" si="128"/>
        <v/>
      </c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9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115"/>
      <c r="CK911" s="115"/>
      <c r="CL911" s="115"/>
      <c r="CM911" s="115"/>
      <c r="CN911" s="115"/>
      <c r="CO911" s="115"/>
    </row>
    <row r="912" spans="2:93" x14ac:dyDescent="0.25">
      <c r="B912" s="58" t="str">
        <f t="shared" si="128"/>
        <v/>
      </c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9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115"/>
      <c r="CK912" s="115"/>
      <c r="CL912" s="115"/>
      <c r="CM912" s="115"/>
      <c r="CN912" s="115"/>
      <c r="CO912" s="115"/>
    </row>
    <row r="913" spans="2:93" x14ac:dyDescent="0.25">
      <c r="B913" s="58" t="str">
        <f t="shared" si="128"/>
        <v/>
      </c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9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115"/>
      <c r="CK913" s="115"/>
      <c r="CL913" s="115"/>
      <c r="CM913" s="115"/>
      <c r="CN913" s="115"/>
      <c r="CO913" s="115"/>
    </row>
    <row r="914" spans="2:93" x14ac:dyDescent="0.25">
      <c r="B914" s="58" t="str">
        <f t="shared" si="128"/>
        <v/>
      </c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9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115"/>
      <c r="CK914" s="115"/>
      <c r="CL914" s="115"/>
      <c r="CM914" s="115"/>
      <c r="CN914" s="115"/>
      <c r="CO914" s="115"/>
    </row>
    <row r="915" spans="2:93" x14ac:dyDescent="0.25">
      <c r="B915" s="58" t="str">
        <f t="shared" si="128"/>
        <v/>
      </c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9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115"/>
      <c r="CK915" s="115"/>
      <c r="CL915" s="115"/>
      <c r="CM915" s="115"/>
      <c r="CN915" s="115"/>
      <c r="CO915" s="115"/>
    </row>
    <row r="916" spans="2:93" x14ac:dyDescent="0.25">
      <c r="B916" s="58" t="str">
        <f t="shared" si="128"/>
        <v/>
      </c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9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115"/>
      <c r="CK916" s="115"/>
      <c r="CL916" s="115"/>
      <c r="CM916" s="115"/>
      <c r="CN916" s="115"/>
      <c r="CO916" s="115"/>
    </row>
    <row r="917" spans="2:93" x14ac:dyDescent="0.25">
      <c r="B917" s="58" t="str">
        <f t="shared" si="128"/>
        <v/>
      </c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9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115"/>
      <c r="CK917" s="115"/>
      <c r="CL917" s="115"/>
      <c r="CM917" s="115"/>
      <c r="CN917" s="115"/>
      <c r="CO917" s="115"/>
    </row>
    <row r="918" spans="2:93" x14ac:dyDescent="0.25">
      <c r="B918" s="58" t="str">
        <f t="shared" si="128"/>
        <v/>
      </c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9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115"/>
      <c r="CK918" s="115"/>
      <c r="CL918" s="115"/>
      <c r="CM918" s="115"/>
      <c r="CN918" s="115"/>
      <c r="CO918" s="115"/>
    </row>
    <row r="919" spans="2:93" x14ac:dyDescent="0.25">
      <c r="B919" s="58" t="str">
        <f t="shared" si="128"/>
        <v/>
      </c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9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115"/>
      <c r="CK919" s="115"/>
      <c r="CL919" s="115"/>
      <c r="CM919" s="115"/>
      <c r="CN919" s="115"/>
      <c r="CO919" s="115"/>
    </row>
    <row r="920" spans="2:93" x14ac:dyDescent="0.25">
      <c r="B920" s="58" t="str">
        <f t="shared" si="128"/>
        <v/>
      </c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9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115"/>
      <c r="CK920" s="115"/>
      <c r="CL920" s="115"/>
      <c r="CM920" s="115"/>
      <c r="CN920" s="115"/>
      <c r="CO920" s="115"/>
    </row>
    <row r="921" spans="2:93" x14ac:dyDescent="0.25">
      <c r="B921" s="58" t="str">
        <f t="shared" si="128"/>
        <v/>
      </c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9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115"/>
      <c r="CK921" s="115"/>
      <c r="CL921" s="115"/>
      <c r="CM921" s="115"/>
      <c r="CN921" s="115"/>
      <c r="CO921" s="115"/>
    </row>
    <row r="922" spans="2:93" x14ac:dyDescent="0.25">
      <c r="B922" s="58" t="str">
        <f t="shared" si="128"/>
        <v/>
      </c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9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115"/>
      <c r="CK922" s="115"/>
      <c r="CL922" s="115"/>
      <c r="CM922" s="115"/>
      <c r="CN922" s="115"/>
      <c r="CO922" s="115"/>
    </row>
    <row r="923" spans="2:93" x14ac:dyDescent="0.25">
      <c r="B923" s="58" t="str">
        <f t="shared" si="128"/>
        <v/>
      </c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9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115"/>
      <c r="CK923" s="115"/>
      <c r="CL923" s="115"/>
      <c r="CM923" s="115"/>
      <c r="CN923" s="115"/>
      <c r="CO923" s="115"/>
    </row>
    <row r="924" spans="2:93" x14ac:dyDescent="0.25">
      <c r="B924" s="58" t="str">
        <f t="shared" si="128"/>
        <v/>
      </c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9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115"/>
      <c r="CK924" s="115"/>
      <c r="CL924" s="115"/>
      <c r="CM924" s="115"/>
      <c r="CN924" s="115"/>
      <c r="CO924" s="115"/>
    </row>
    <row r="925" spans="2:93" x14ac:dyDescent="0.25">
      <c r="B925" s="58" t="str">
        <f t="shared" si="128"/>
        <v/>
      </c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9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115"/>
      <c r="CK925" s="115"/>
      <c r="CL925" s="115"/>
      <c r="CM925" s="115"/>
      <c r="CN925" s="115"/>
      <c r="CO925" s="115"/>
    </row>
    <row r="926" spans="2:93" x14ac:dyDescent="0.25">
      <c r="B926" s="58" t="str">
        <f t="shared" si="128"/>
        <v/>
      </c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9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115"/>
      <c r="CK926" s="115"/>
      <c r="CL926" s="115"/>
      <c r="CM926" s="115"/>
      <c r="CN926" s="115"/>
      <c r="CO926" s="115"/>
    </row>
    <row r="927" spans="2:93" x14ac:dyDescent="0.25">
      <c r="B927" s="58" t="str">
        <f t="shared" si="128"/>
        <v/>
      </c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9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115"/>
      <c r="CK927" s="115"/>
      <c r="CL927" s="115"/>
      <c r="CM927" s="115"/>
      <c r="CN927" s="115"/>
      <c r="CO927" s="115"/>
    </row>
    <row r="928" spans="2:93" x14ac:dyDescent="0.25">
      <c r="B928" s="58" t="str">
        <f t="shared" si="128"/>
        <v/>
      </c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9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115"/>
      <c r="CK928" s="115"/>
      <c r="CL928" s="115"/>
      <c r="CM928" s="115"/>
      <c r="CN928" s="115"/>
      <c r="CO928" s="115"/>
    </row>
    <row r="929" spans="2:93" x14ac:dyDescent="0.25">
      <c r="B929" s="58" t="str">
        <f t="shared" si="128"/>
        <v/>
      </c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9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115"/>
      <c r="CK929" s="115"/>
      <c r="CL929" s="115"/>
      <c r="CM929" s="115"/>
      <c r="CN929" s="115"/>
      <c r="CO929" s="115"/>
    </row>
    <row r="930" spans="2:93" x14ac:dyDescent="0.25">
      <c r="B930" s="58" t="str">
        <f t="shared" si="128"/>
        <v/>
      </c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9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115"/>
      <c r="CK930" s="115"/>
      <c r="CL930" s="115"/>
      <c r="CM930" s="115"/>
      <c r="CN930" s="115"/>
      <c r="CO930" s="115"/>
    </row>
    <row r="931" spans="2:93" x14ac:dyDescent="0.25">
      <c r="B931" s="58" t="str">
        <f t="shared" si="128"/>
        <v/>
      </c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9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115"/>
      <c r="CK931" s="115"/>
      <c r="CL931" s="115"/>
      <c r="CM931" s="115"/>
      <c r="CN931" s="115"/>
      <c r="CO931" s="115"/>
    </row>
    <row r="932" spans="2:93" x14ac:dyDescent="0.25">
      <c r="B932" s="58" t="str">
        <f t="shared" si="128"/>
        <v/>
      </c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9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115"/>
      <c r="CK932" s="115"/>
      <c r="CL932" s="115"/>
      <c r="CM932" s="115"/>
      <c r="CN932" s="115"/>
      <c r="CO932" s="115"/>
    </row>
    <row r="933" spans="2:93" x14ac:dyDescent="0.25">
      <c r="B933" s="58" t="str">
        <f t="shared" si="128"/>
        <v/>
      </c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9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115"/>
      <c r="CK933" s="115"/>
      <c r="CL933" s="115"/>
      <c r="CM933" s="115"/>
      <c r="CN933" s="115"/>
      <c r="CO933" s="115"/>
    </row>
    <row r="934" spans="2:93" x14ac:dyDescent="0.25">
      <c r="B934" s="58" t="str">
        <f t="shared" si="128"/>
        <v/>
      </c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9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115"/>
      <c r="CK934" s="115"/>
      <c r="CL934" s="115"/>
      <c r="CM934" s="115"/>
      <c r="CN934" s="115"/>
      <c r="CO934" s="115"/>
    </row>
    <row r="935" spans="2:93" x14ac:dyDescent="0.25">
      <c r="B935" s="58" t="str">
        <f t="shared" si="128"/>
        <v/>
      </c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9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115"/>
      <c r="CK935" s="115"/>
      <c r="CL935" s="115"/>
      <c r="CM935" s="115"/>
      <c r="CN935" s="115"/>
      <c r="CO935" s="115"/>
    </row>
    <row r="936" spans="2:93" x14ac:dyDescent="0.25">
      <c r="B936" s="58" t="str">
        <f t="shared" si="128"/>
        <v/>
      </c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9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115"/>
      <c r="CK936" s="115"/>
      <c r="CL936" s="115"/>
      <c r="CM936" s="115"/>
      <c r="CN936" s="115"/>
      <c r="CO936" s="115"/>
    </row>
    <row r="937" spans="2:93" x14ac:dyDescent="0.25">
      <c r="B937" s="58" t="str">
        <f t="shared" si="128"/>
        <v/>
      </c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9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115"/>
      <c r="CK937" s="115"/>
      <c r="CL937" s="115"/>
      <c r="CM937" s="115"/>
      <c r="CN937" s="115"/>
      <c r="CO937" s="115"/>
    </row>
    <row r="938" spans="2:93" x14ac:dyDescent="0.25">
      <c r="B938" s="58" t="str">
        <f t="shared" si="128"/>
        <v/>
      </c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9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115"/>
      <c r="CK938" s="115"/>
      <c r="CL938" s="115"/>
      <c r="CM938" s="115"/>
      <c r="CN938" s="115"/>
      <c r="CO938" s="115"/>
    </row>
    <row r="939" spans="2:93" x14ac:dyDescent="0.25">
      <c r="B939" s="58" t="str">
        <f t="shared" si="128"/>
        <v/>
      </c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9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115"/>
      <c r="CK939" s="115"/>
      <c r="CL939" s="115"/>
      <c r="CM939" s="115"/>
      <c r="CN939" s="115"/>
      <c r="CO939" s="115"/>
    </row>
    <row r="940" spans="2:93" x14ac:dyDescent="0.25">
      <c r="B940" s="58" t="str">
        <f t="shared" si="128"/>
        <v/>
      </c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9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115"/>
      <c r="CK940" s="115"/>
      <c r="CL940" s="115"/>
      <c r="CM940" s="115"/>
      <c r="CN940" s="115"/>
      <c r="CO940" s="115"/>
    </row>
    <row r="941" spans="2:93" x14ac:dyDescent="0.25">
      <c r="B941" s="58" t="str">
        <f t="shared" si="128"/>
        <v/>
      </c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9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115"/>
      <c r="CK941" s="115"/>
      <c r="CL941" s="115"/>
      <c r="CM941" s="115"/>
      <c r="CN941" s="115"/>
      <c r="CO941" s="115"/>
    </row>
    <row r="942" spans="2:93" x14ac:dyDescent="0.25">
      <c r="B942" s="58" t="str">
        <f t="shared" si="128"/>
        <v/>
      </c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9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115"/>
      <c r="CK942" s="115"/>
      <c r="CL942" s="115"/>
      <c r="CM942" s="115"/>
      <c r="CN942" s="115"/>
      <c r="CO942" s="115"/>
    </row>
    <row r="943" spans="2:93" x14ac:dyDescent="0.25">
      <c r="B943" s="58" t="str">
        <f t="shared" si="128"/>
        <v/>
      </c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9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115"/>
      <c r="CK943" s="115"/>
      <c r="CL943" s="115"/>
      <c r="CM943" s="115"/>
      <c r="CN943" s="115"/>
      <c r="CO943" s="115"/>
    </row>
    <row r="944" spans="2:93" x14ac:dyDescent="0.25">
      <c r="B944" s="58" t="str">
        <f t="shared" si="128"/>
        <v/>
      </c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9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115"/>
      <c r="CK944" s="115"/>
      <c r="CL944" s="115"/>
      <c r="CM944" s="115"/>
      <c r="CN944" s="115"/>
      <c r="CO944" s="115"/>
    </row>
    <row r="945" spans="2:93" x14ac:dyDescent="0.25">
      <c r="B945" s="58" t="str">
        <f t="shared" si="128"/>
        <v/>
      </c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9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115"/>
      <c r="CK945" s="115"/>
      <c r="CL945" s="115"/>
      <c r="CM945" s="115"/>
      <c r="CN945" s="115"/>
      <c r="CO945" s="115"/>
    </row>
    <row r="946" spans="2:93" x14ac:dyDescent="0.25">
      <c r="B946" s="58" t="str">
        <f t="shared" si="128"/>
        <v/>
      </c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9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115"/>
      <c r="CK946" s="115"/>
      <c r="CL946" s="115"/>
      <c r="CM946" s="115"/>
      <c r="CN946" s="115"/>
      <c r="CO946" s="115"/>
    </row>
    <row r="947" spans="2:93" x14ac:dyDescent="0.25">
      <c r="B947" s="58" t="str">
        <f t="shared" si="128"/>
        <v/>
      </c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9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115"/>
      <c r="CK947" s="115"/>
      <c r="CL947" s="115"/>
      <c r="CM947" s="115"/>
      <c r="CN947" s="115"/>
      <c r="CO947" s="115"/>
    </row>
    <row r="948" spans="2:93" x14ac:dyDescent="0.25">
      <c r="B948" s="58" t="str">
        <f t="shared" si="128"/>
        <v/>
      </c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9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115"/>
      <c r="CK948" s="115"/>
      <c r="CL948" s="115"/>
      <c r="CM948" s="115"/>
      <c r="CN948" s="115"/>
      <c r="CO948" s="115"/>
    </row>
    <row r="949" spans="2:93" x14ac:dyDescent="0.25">
      <c r="B949" s="58" t="str">
        <f t="shared" si="128"/>
        <v/>
      </c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9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115"/>
      <c r="CK949" s="115"/>
      <c r="CL949" s="115"/>
      <c r="CM949" s="115"/>
      <c r="CN949" s="115"/>
      <c r="CO949" s="115"/>
    </row>
    <row r="950" spans="2:93" x14ac:dyDescent="0.25">
      <c r="B950" s="58" t="str">
        <f t="shared" si="128"/>
        <v/>
      </c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9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115"/>
      <c r="CK950" s="115"/>
      <c r="CL950" s="115"/>
      <c r="CM950" s="115"/>
      <c r="CN950" s="115"/>
      <c r="CO950" s="115"/>
    </row>
    <row r="951" spans="2:93" x14ac:dyDescent="0.25">
      <c r="B951" s="58" t="str">
        <f t="shared" si="128"/>
        <v/>
      </c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9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115"/>
      <c r="CK951" s="115"/>
      <c r="CL951" s="115"/>
      <c r="CM951" s="115"/>
      <c r="CN951" s="115"/>
      <c r="CO951" s="115"/>
    </row>
    <row r="952" spans="2:93" x14ac:dyDescent="0.25">
      <c r="B952" s="58" t="str">
        <f t="shared" si="128"/>
        <v/>
      </c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9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115"/>
      <c r="CK952" s="115"/>
      <c r="CL952" s="115"/>
      <c r="CM952" s="115"/>
      <c r="CN952" s="115"/>
      <c r="CO952" s="115"/>
    </row>
    <row r="953" spans="2:93" x14ac:dyDescent="0.25">
      <c r="B953" s="58" t="str">
        <f t="shared" si="128"/>
        <v/>
      </c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9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115"/>
      <c r="CK953" s="115"/>
      <c r="CL953" s="115"/>
      <c r="CM953" s="115"/>
      <c r="CN953" s="115"/>
      <c r="CO953" s="115"/>
    </row>
    <row r="954" spans="2:93" x14ac:dyDescent="0.25">
      <c r="B954" s="58" t="str">
        <f t="shared" si="128"/>
        <v/>
      </c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9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115"/>
      <c r="CK954" s="115"/>
      <c r="CL954" s="115"/>
      <c r="CM954" s="115"/>
      <c r="CN954" s="115"/>
      <c r="CO954" s="115"/>
    </row>
    <row r="955" spans="2:93" x14ac:dyDescent="0.25">
      <c r="B955" s="58" t="str">
        <f t="shared" si="128"/>
        <v/>
      </c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9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115"/>
      <c r="CK955" s="115"/>
      <c r="CL955" s="115"/>
      <c r="CM955" s="115"/>
      <c r="CN955" s="115"/>
      <c r="CO955" s="115"/>
    </row>
    <row r="956" spans="2:93" x14ac:dyDescent="0.25">
      <c r="B956" s="58" t="str">
        <f t="shared" si="128"/>
        <v/>
      </c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9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115"/>
      <c r="CK956" s="115"/>
      <c r="CL956" s="115"/>
      <c r="CM956" s="115"/>
      <c r="CN956" s="115"/>
      <c r="CO956" s="115"/>
    </row>
    <row r="957" spans="2:93" x14ac:dyDescent="0.25">
      <c r="B957" s="58" t="str">
        <f t="shared" si="128"/>
        <v/>
      </c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9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115"/>
      <c r="CK957" s="115"/>
      <c r="CL957" s="115"/>
      <c r="CM957" s="115"/>
      <c r="CN957" s="115"/>
      <c r="CO957" s="115"/>
    </row>
    <row r="958" spans="2:93" x14ac:dyDescent="0.25">
      <c r="B958" s="58" t="str">
        <f t="shared" si="128"/>
        <v/>
      </c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9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115"/>
      <c r="CK958" s="115"/>
      <c r="CL958" s="115"/>
      <c r="CM958" s="115"/>
      <c r="CN958" s="115"/>
      <c r="CO958" s="115"/>
    </row>
    <row r="959" spans="2:93" x14ac:dyDescent="0.25">
      <c r="B959" s="58" t="str">
        <f t="shared" si="128"/>
        <v/>
      </c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9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115"/>
      <c r="CK959" s="115"/>
      <c r="CL959" s="115"/>
      <c r="CM959" s="115"/>
      <c r="CN959" s="115"/>
      <c r="CO959" s="115"/>
    </row>
    <row r="960" spans="2:93" x14ac:dyDescent="0.25">
      <c r="B960" s="58" t="str">
        <f t="shared" ref="B960:B1023" si="129">IF(C960&lt;&gt;"",CONCATENATE(C960,F960,D960,I960),"")</f>
        <v/>
      </c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9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115"/>
      <c r="CK960" s="115"/>
      <c r="CL960" s="115"/>
      <c r="CM960" s="115"/>
      <c r="CN960" s="115"/>
      <c r="CO960" s="115"/>
    </row>
    <row r="961" spans="2:93" x14ac:dyDescent="0.25">
      <c r="B961" s="58" t="str">
        <f t="shared" si="129"/>
        <v/>
      </c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9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115"/>
      <c r="CK961" s="115"/>
      <c r="CL961" s="115"/>
      <c r="CM961" s="115"/>
      <c r="CN961" s="115"/>
      <c r="CO961" s="115"/>
    </row>
    <row r="962" spans="2:93" x14ac:dyDescent="0.25">
      <c r="B962" s="58" t="str">
        <f t="shared" si="129"/>
        <v/>
      </c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9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115"/>
      <c r="CK962" s="115"/>
      <c r="CL962" s="115"/>
      <c r="CM962" s="115"/>
      <c r="CN962" s="115"/>
      <c r="CO962" s="115"/>
    </row>
    <row r="963" spans="2:93" x14ac:dyDescent="0.25">
      <c r="B963" s="58" t="str">
        <f t="shared" si="129"/>
        <v/>
      </c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9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115"/>
      <c r="CK963" s="115"/>
      <c r="CL963" s="115"/>
      <c r="CM963" s="115"/>
      <c r="CN963" s="115"/>
      <c r="CO963" s="115"/>
    </row>
    <row r="964" spans="2:93" x14ac:dyDescent="0.25">
      <c r="B964" s="58" t="str">
        <f t="shared" si="129"/>
        <v/>
      </c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9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115"/>
      <c r="CK964" s="115"/>
      <c r="CL964" s="115"/>
      <c r="CM964" s="115"/>
      <c r="CN964" s="115"/>
      <c r="CO964" s="115"/>
    </row>
    <row r="965" spans="2:93" x14ac:dyDescent="0.25">
      <c r="B965" s="58" t="str">
        <f t="shared" si="129"/>
        <v/>
      </c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9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115"/>
      <c r="CK965" s="115"/>
      <c r="CL965" s="115"/>
      <c r="CM965" s="115"/>
      <c r="CN965" s="115"/>
      <c r="CO965" s="115"/>
    </row>
    <row r="966" spans="2:93" x14ac:dyDescent="0.25">
      <c r="B966" s="58" t="str">
        <f t="shared" si="129"/>
        <v/>
      </c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9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115"/>
      <c r="CK966" s="115"/>
      <c r="CL966" s="115"/>
      <c r="CM966" s="115"/>
      <c r="CN966" s="115"/>
      <c r="CO966" s="115"/>
    </row>
    <row r="967" spans="2:93" x14ac:dyDescent="0.25">
      <c r="B967" s="58" t="str">
        <f t="shared" si="129"/>
        <v/>
      </c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9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115"/>
      <c r="CK967" s="115"/>
      <c r="CL967" s="115"/>
      <c r="CM967" s="115"/>
      <c r="CN967" s="115"/>
      <c r="CO967" s="115"/>
    </row>
    <row r="968" spans="2:93" x14ac:dyDescent="0.25">
      <c r="B968" s="58" t="str">
        <f t="shared" si="129"/>
        <v/>
      </c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9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115"/>
      <c r="CK968" s="115"/>
      <c r="CL968" s="115"/>
      <c r="CM968" s="115"/>
      <c r="CN968" s="115"/>
      <c r="CO968" s="115"/>
    </row>
    <row r="969" spans="2:93" x14ac:dyDescent="0.25">
      <c r="B969" s="58" t="str">
        <f t="shared" si="129"/>
        <v/>
      </c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9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115"/>
      <c r="CK969" s="115"/>
      <c r="CL969" s="115"/>
      <c r="CM969" s="115"/>
      <c r="CN969" s="115"/>
      <c r="CO969" s="115"/>
    </row>
    <row r="970" spans="2:93" x14ac:dyDescent="0.25">
      <c r="B970" s="58" t="str">
        <f t="shared" si="129"/>
        <v/>
      </c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9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115"/>
      <c r="CK970" s="115"/>
      <c r="CL970" s="115"/>
      <c r="CM970" s="115"/>
      <c r="CN970" s="115"/>
      <c r="CO970" s="115"/>
    </row>
    <row r="971" spans="2:93" x14ac:dyDescent="0.25">
      <c r="B971" s="58" t="str">
        <f t="shared" si="129"/>
        <v/>
      </c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9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115"/>
      <c r="CK971" s="115"/>
      <c r="CL971" s="115"/>
      <c r="CM971" s="115"/>
      <c r="CN971" s="115"/>
      <c r="CO971" s="115"/>
    </row>
    <row r="972" spans="2:93" x14ac:dyDescent="0.25">
      <c r="B972" s="58" t="str">
        <f t="shared" si="129"/>
        <v/>
      </c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9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115"/>
      <c r="CK972" s="115"/>
      <c r="CL972" s="115"/>
      <c r="CM972" s="115"/>
      <c r="CN972" s="115"/>
      <c r="CO972" s="115"/>
    </row>
    <row r="973" spans="2:93" x14ac:dyDescent="0.25">
      <c r="B973" s="58" t="str">
        <f t="shared" si="129"/>
        <v/>
      </c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9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115"/>
      <c r="CK973" s="115"/>
      <c r="CL973" s="115"/>
      <c r="CM973" s="115"/>
      <c r="CN973" s="115"/>
      <c r="CO973" s="115"/>
    </row>
    <row r="974" spans="2:93" x14ac:dyDescent="0.25">
      <c r="B974" s="58" t="str">
        <f t="shared" si="129"/>
        <v/>
      </c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9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115"/>
      <c r="CK974" s="115"/>
      <c r="CL974" s="115"/>
      <c r="CM974" s="115"/>
      <c r="CN974" s="115"/>
      <c r="CO974" s="115"/>
    </row>
    <row r="975" spans="2:93" x14ac:dyDescent="0.25">
      <c r="B975" s="58" t="str">
        <f t="shared" si="129"/>
        <v/>
      </c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9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115"/>
      <c r="CK975" s="115"/>
      <c r="CL975" s="115"/>
      <c r="CM975" s="115"/>
      <c r="CN975" s="115"/>
      <c r="CO975" s="115"/>
    </row>
    <row r="976" spans="2:93" x14ac:dyDescent="0.25">
      <c r="B976" s="58" t="str">
        <f t="shared" si="129"/>
        <v/>
      </c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9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115"/>
      <c r="CK976" s="115"/>
      <c r="CL976" s="115"/>
      <c r="CM976" s="115"/>
      <c r="CN976" s="115"/>
      <c r="CO976" s="115"/>
    </row>
    <row r="977" spans="2:93" x14ac:dyDescent="0.25">
      <c r="B977" s="58" t="str">
        <f t="shared" si="129"/>
        <v/>
      </c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9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115"/>
      <c r="CK977" s="115"/>
      <c r="CL977" s="115"/>
      <c r="CM977" s="115"/>
      <c r="CN977" s="115"/>
      <c r="CO977" s="115"/>
    </row>
    <row r="978" spans="2:93" x14ac:dyDescent="0.25">
      <c r="B978" s="58" t="str">
        <f t="shared" si="129"/>
        <v/>
      </c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9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115"/>
      <c r="CK978" s="115"/>
      <c r="CL978" s="115"/>
      <c r="CM978" s="115"/>
      <c r="CN978" s="115"/>
      <c r="CO978" s="115"/>
    </row>
    <row r="979" spans="2:93" x14ac:dyDescent="0.25">
      <c r="B979" s="58" t="str">
        <f t="shared" si="129"/>
        <v/>
      </c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9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115"/>
      <c r="CK979" s="115"/>
      <c r="CL979" s="115"/>
      <c r="CM979" s="115"/>
      <c r="CN979" s="115"/>
      <c r="CO979" s="115"/>
    </row>
    <row r="980" spans="2:93" x14ac:dyDescent="0.25">
      <c r="B980" s="58" t="str">
        <f t="shared" si="129"/>
        <v/>
      </c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9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115"/>
      <c r="CK980" s="115"/>
      <c r="CL980" s="115"/>
      <c r="CM980" s="115"/>
      <c r="CN980" s="115"/>
      <c r="CO980" s="115"/>
    </row>
    <row r="981" spans="2:93" x14ac:dyDescent="0.25">
      <c r="B981" s="58" t="str">
        <f t="shared" si="129"/>
        <v/>
      </c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9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115"/>
      <c r="CK981" s="115"/>
      <c r="CL981" s="115"/>
      <c r="CM981" s="115"/>
      <c r="CN981" s="115"/>
      <c r="CO981" s="115"/>
    </row>
    <row r="982" spans="2:93" x14ac:dyDescent="0.25">
      <c r="B982" s="58" t="str">
        <f t="shared" si="129"/>
        <v/>
      </c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9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115"/>
      <c r="CK982" s="115"/>
      <c r="CL982" s="115"/>
      <c r="CM982" s="115"/>
      <c r="CN982" s="115"/>
      <c r="CO982" s="115"/>
    </row>
    <row r="983" spans="2:93" x14ac:dyDescent="0.25">
      <c r="B983" s="58" t="str">
        <f t="shared" si="129"/>
        <v/>
      </c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9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115"/>
      <c r="CK983" s="115"/>
      <c r="CL983" s="115"/>
      <c r="CM983" s="115"/>
      <c r="CN983" s="115"/>
      <c r="CO983" s="115"/>
    </row>
    <row r="984" spans="2:93" x14ac:dyDescent="0.25">
      <c r="B984" s="58" t="str">
        <f t="shared" si="129"/>
        <v/>
      </c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9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115"/>
      <c r="CK984" s="115"/>
      <c r="CL984" s="115"/>
      <c r="CM984" s="115"/>
      <c r="CN984" s="115"/>
      <c r="CO984" s="115"/>
    </row>
    <row r="985" spans="2:93" x14ac:dyDescent="0.25">
      <c r="B985" s="58" t="str">
        <f t="shared" si="129"/>
        <v/>
      </c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9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115"/>
      <c r="CK985" s="115"/>
      <c r="CL985" s="115"/>
      <c r="CM985" s="115"/>
      <c r="CN985" s="115"/>
      <c r="CO985" s="115"/>
    </row>
    <row r="986" spans="2:93" x14ac:dyDescent="0.25">
      <c r="B986" s="58" t="str">
        <f t="shared" si="129"/>
        <v/>
      </c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9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115"/>
      <c r="CK986" s="115"/>
      <c r="CL986" s="115"/>
      <c r="CM986" s="115"/>
      <c r="CN986" s="115"/>
      <c r="CO986" s="115"/>
    </row>
    <row r="987" spans="2:93" x14ac:dyDescent="0.25">
      <c r="B987" s="58" t="str">
        <f t="shared" si="129"/>
        <v/>
      </c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9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115"/>
      <c r="CK987" s="115"/>
      <c r="CL987" s="115"/>
      <c r="CM987" s="115"/>
      <c r="CN987" s="115"/>
      <c r="CO987" s="115"/>
    </row>
    <row r="988" spans="2:93" x14ac:dyDescent="0.25">
      <c r="B988" s="58" t="str">
        <f t="shared" si="129"/>
        <v/>
      </c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9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115"/>
      <c r="CK988" s="115"/>
      <c r="CL988" s="115"/>
      <c r="CM988" s="115"/>
      <c r="CN988" s="115"/>
      <c r="CO988" s="115"/>
    </row>
    <row r="989" spans="2:93" x14ac:dyDescent="0.25">
      <c r="B989" s="58" t="str">
        <f t="shared" si="129"/>
        <v/>
      </c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9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115"/>
      <c r="CK989" s="115"/>
      <c r="CL989" s="115"/>
      <c r="CM989" s="115"/>
      <c r="CN989" s="115"/>
      <c r="CO989" s="115"/>
    </row>
    <row r="990" spans="2:93" x14ac:dyDescent="0.25">
      <c r="B990" s="58" t="str">
        <f t="shared" si="129"/>
        <v/>
      </c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9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115"/>
      <c r="CK990" s="115"/>
      <c r="CL990" s="115"/>
      <c r="CM990" s="115"/>
      <c r="CN990" s="115"/>
      <c r="CO990" s="115"/>
    </row>
    <row r="991" spans="2:93" x14ac:dyDescent="0.25">
      <c r="B991" s="58" t="str">
        <f t="shared" si="129"/>
        <v/>
      </c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9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115"/>
      <c r="CK991" s="115"/>
      <c r="CL991" s="115"/>
      <c r="CM991" s="115"/>
      <c r="CN991" s="115"/>
      <c r="CO991" s="115"/>
    </row>
    <row r="992" spans="2:93" x14ac:dyDescent="0.25">
      <c r="B992" s="58" t="str">
        <f t="shared" si="129"/>
        <v/>
      </c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9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115"/>
      <c r="CK992" s="115"/>
      <c r="CL992" s="115"/>
      <c r="CM992" s="115"/>
      <c r="CN992" s="115"/>
      <c r="CO992" s="115"/>
    </row>
    <row r="993" spans="2:93" x14ac:dyDescent="0.25">
      <c r="B993" s="58" t="str">
        <f t="shared" si="129"/>
        <v/>
      </c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9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115"/>
      <c r="CK993" s="115"/>
      <c r="CL993" s="115"/>
      <c r="CM993" s="115"/>
      <c r="CN993" s="115"/>
      <c r="CO993" s="115"/>
    </row>
    <row r="994" spans="2:93" x14ac:dyDescent="0.25">
      <c r="B994" s="58" t="str">
        <f t="shared" si="129"/>
        <v/>
      </c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9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115"/>
      <c r="CK994" s="115"/>
      <c r="CL994" s="115"/>
      <c r="CM994" s="115"/>
      <c r="CN994" s="115"/>
      <c r="CO994" s="115"/>
    </row>
    <row r="995" spans="2:93" x14ac:dyDescent="0.25">
      <c r="B995" s="58" t="str">
        <f t="shared" si="129"/>
        <v/>
      </c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9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115"/>
      <c r="CK995" s="115"/>
      <c r="CL995" s="115"/>
      <c r="CM995" s="115"/>
      <c r="CN995" s="115"/>
      <c r="CO995" s="115"/>
    </row>
    <row r="996" spans="2:93" x14ac:dyDescent="0.25">
      <c r="B996" s="58" t="str">
        <f t="shared" si="129"/>
        <v/>
      </c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9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115"/>
      <c r="CK996" s="115"/>
      <c r="CL996" s="115"/>
      <c r="CM996" s="115"/>
      <c r="CN996" s="115"/>
      <c r="CO996" s="115"/>
    </row>
    <row r="997" spans="2:93" x14ac:dyDescent="0.25">
      <c r="B997" s="58" t="str">
        <f t="shared" si="129"/>
        <v/>
      </c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9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115"/>
      <c r="CK997" s="115"/>
      <c r="CL997" s="115"/>
      <c r="CM997" s="115"/>
      <c r="CN997" s="115"/>
      <c r="CO997" s="115"/>
    </row>
    <row r="998" spans="2:93" x14ac:dyDescent="0.25">
      <c r="B998" s="58" t="str">
        <f t="shared" si="129"/>
        <v/>
      </c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9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115"/>
      <c r="CK998" s="115"/>
      <c r="CL998" s="115"/>
      <c r="CM998" s="115"/>
      <c r="CN998" s="115"/>
      <c r="CO998" s="115"/>
    </row>
    <row r="999" spans="2:93" x14ac:dyDescent="0.25">
      <c r="B999" s="58" t="str">
        <f t="shared" si="129"/>
        <v/>
      </c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9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115"/>
      <c r="CK999" s="115"/>
      <c r="CL999" s="115"/>
      <c r="CM999" s="115"/>
      <c r="CN999" s="115"/>
      <c r="CO999" s="115"/>
    </row>
    <row r="1000" spans="2:93" x14ac:dyDescent="0.25">
      <c r="B1000" s="58" t="str">
        <f t="shared" si="129"/>
        <v/>
      </c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9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115"/>
      <c r="CK1000" s="115"/>
      <c r="CL1000" s="115"/>
      <c r="CM1000" s="115"/>
      <c r="CN1000" s="115"/>
      <c r="CO1000" s="115"/>
    </row>
    <row r="1001" spans="2:93" x14ac:dyDescent="0.25">
      <c r="B1001" s="58" t="str">
        <f t="shared" si="129"/>
        <v/>
      </c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9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115"/>
      <c r="CK1001" s="115"/>
      <c r="CL1001" s="115"/>
      <c r="CM1001" s="115"/>
      <c r="CN1001" s="115"/>
      <c r="CO1001" s="115"/>
    </row>
    <row r="1002" spans="2:93" x14ac:dyDescent="0.25">
      <c r="B1002" s="58" t="str">
        <f t="shared" si="129"/>
        <v/>
      </c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9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115"/>
      <c r="CK1002" s="115"/>
      <c r="CL1002" s="115"/>
      <c r="CM1002" s="115"/>
      <c r="CN1002" s="115"/>
      <c r="CO1002" s="115"/>
    </row>
    <row r="1003" spans="2:93" x14ac:dyDescent="0.25">
      <c r="B1003" s="58" t="str">
        <f t="shared" si="129"/>
        <v/>
      </c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9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115"/>
      <c r="CK1003" s="115"/>
      <c r="CL1003" s="115"/>
      <c r="CM1003" s="115"/>
      <c r="CN1003" s="115"/>
      <c r="CO1003" s="115"/>
    </row>
    <row r="1004" spans="2:93" x14ac:dyDescent="0.25">
      <c r="B1004" s="58" t="str">
        <f t="shared" si="129"/>
        <v/>
      </c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9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115"/>
      <c r="CK1004" s="115"/>
      <c r="CL1004" s="115"/>
      <c r="CM1004" s="115"/>
      <c r="CN1004" s="115"/>
      <c r="CO1004" s="115"/>
    </row>
    <row r="1005" spans="2:93" x14ac:dyDescent="0.25">
      <c r="B1005" s="58" t="str">
        <f t="shared" si="129"/>
        <v/>
      </c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9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115"/>
      <c r="CK1005" s="115"/>
      <c r="CL1005" s="115"/>
      <c r="CM1005" s="115"/>
      <c r="CN1005" s="115"/>
      <c r="CO1005" s="115"/>
    </row>
    <row r="1006" spans="2:93" x14ac:dyDescent="0.25">
      <c r="B1006" s="58" t="str">
        <f t="shared" si="129"/>
        <v/>
      </c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9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115"/>
      <c r="CK1006" s="115"/>
      <c r="CL1006" s="115"/>
      <c r="CM1006" s="115"/>
      <c r="CN1006" s="115"/>
      <c r="CO1006" s="115"/>
    </row>
    <row r="1007" spans="2:93" x14ac:dyDescent="0.25">
      <c r="B1007" s="58" t="str">
        <f t="shared" si="129"/>
        <v/>
      </c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9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115"/>
      <c r="CK1007" s="115"/>
      <c r="CL1007" s="115"/>
      <c r="CM1007" s="115"/>
      <c r="CN1007" s="115"/>
      <c r="CO1007" s="115"/>
    </row>
    <row r="1008" spans="2:93" x14ac:dyDescent="0.25">
      <c r="B1008" s="58" t="str">
        <f t="shared" si="129"/>
        <v/>
      </c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9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115"/>
      <c r="CK1008" s="115"/>
      <c r="CL1008" s="115"/>
      <c r="CM1008" s="115"/>
      <c r="CN1008" s="115"/>
      <c r="CO1008" s="115"/>
    </row>
    <row r="1009" spans="2:93" x14ac:dyDescent="0.25">
      <c r="B1009" s="58" t="str">
        <f t="shared" si="129"/>
        <v/>
      </c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9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115"/>
      <c r="CK1009" s="115"/>
      <c r="CL1009" s="115"/>
      <c r="CM1009" s="115"/>
      <c r="CN1009" s="115"/>
      <c r="CO1009" s="115"/>
    </row>
    <row r="1010" spans="2:93" x14ac:dyDescent="0.25">
      <c r="B1010" s="58" t="str">
        <f t="shared" si="129"/>
        <v/>
      </c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9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115"/>
      <c r="CK1010" s="115"/>
      <c r="CL1010" s="115"/>
      <c r="CM1010" s="115"/>
      <c r="CN1010" s="115"/>
      <c r="CO1010" s="115"/>
    </row>
    <row r="1011" spans="2:93" x14ac:dyDescent="0.25">
      <c r="B1011" s="58" t="str">
        <f t="shared" si="129"/>
        <v/>
      </c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9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115"/>
      <c r="CK1011" s="115"/>
      <c r="CL1011" s="115"/>
      <c r="CM1011" s="115"/>
      <c r="CN1011" s="115"/>
      <c r="CO1011" s="115"/>
    </row>
    <row r="1012" spans="2:93" x14ac:dyDescent="0.25">
      <c r="B1012" s="58" t="str">
        <f t="shared" si="129"/>
        <v/>
      </c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9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115"/>
      <c r="CK1012" s="115"/>
      <c r="CL1012" s="115"/>
      <c r="CM1012" s="115"/>
      <c r="CN1012" s="115"/>
      <c r="CO1012" s="115"/>
    </row>
    <row r="1013" spans="2:93" x14ac:dyDescent="0.25">
      <c r="B1013" s="58" t="str">
        <f t="shared" si="129"/>
        <v/>
      </c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9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  <c r="BO1013" s="58"/>
      <c r="BP1013" s="58"/>
      <c r="BQ1013" s="58"/>
      <c r="BR1013" s="58"/>
      <c r="BS1013" s="58"/>
      <c r="BT1013" s="58"/>
      <c r="BU1013" s="58"/>
      <c r="BV1013" s="58"/>
      <c r="BW1013" s="58"/>
      <c r="BX1013" s="58"/>
      <c r="BY1013" s="58"/>
      <c r="BZ1013" s="58"/>
      <c r="CA1013" s="58"/>
      <c r="CB1013" s="58"/>
      <c r="CC1013" s="58"/>
      <c r="CD1013" s="58"/>
      <c r="CE1013" s="58"/>
      <c r="CF1013" s="58"/>
      <c r="CG1013" s="58"/>
      <c r="CH1013" s="58"/>
      <c r="CI1013" s="58"/>
      <c r="CJ1013" s="115"/>
      <c r="CK1013" s="115"/>
      <c r="CL1013" s="115"/>
      <c r="CM1013" s="115"/>
      <c r="CN1013" s="115"/>
      <c r="CO1013" s="115"/>
    </row>
    <row r="1014" spans="2:93" x14ac:dyDescent="0.25">
      <c r="B1014" s="58" t="str">
        <f t="shared" si="129"/>
        <v/>
      </c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9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  <c r="CG1014" s="58"/>
      <c r="CH1014" s="58"/>
      <c r="CI1014" s="58"/>
      <c r="CJ1014" s="115"/>
      <c r="CK1014" s="115"/>
      <c r="CL1014" s="115"/>
      <c r="CM1014" s="115"/>
      <c r="CN1014" s="115"/>
      <c r="CO1014" s="115"/>
    </row>
    <row r="1015" spans="2:93" x14ac:dyDescent="0.25">
      <c r="B1015" s="58" t="str">
        <f t="shared" si="129"/>
        <v/>
      </c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9"/>
      <c r="AH1015" s="58"/>
      <c r="AI1015" s="58"/>
      <c r="AJ1015" s="58"/>
      <c r="AK1015" s="58"/>
      <c r="AL1015" s="58"/>
      <c r="AM1015" s="58"/>
      <c r="AN1015" s="58"/>
      <c r="AO1015" s="58"/>
      <c r="AP1015" s="58"/>
      <c r="AQ1015" s="58"/>
      <c r="AR1015" s="58"/>
      <c r="AS1015" s="58"/>
      <c r="AT1015" s="58"/>
      <c r="AU1015" s="58"/>
      <c r="AV1015" s="58"/>
      <c r="AW1015" s="58"/>
      <c r="AX1015" s="58"/>
      <c r="AY1015" s="58"/>
      <c r="AZ1015" s="58"/>
      <c r="BA1015" s="58"/>
      <c r="BB1015" s="58"/>
      <c r="BC1015" s="58"/>
      <c r="BD1015" s="58"/>
      <c r="BE1015" s="58"/>
      <c r="BF1015" s="58"/>
      <c r="BG1015" s="58"/>
      <c r="BH1015" s="58"/>
      <c r="BI1015" s="58"/>
      <c r="BJ1015" s="58"/>
      <c r="BK1015" s="58"/>
      <c r="BL1015" s="58"/>
      <c r="BM1015" s="58"/>
      <c r="BN1015" s="58"/>
      <c r="BO1015" s="58"/>
      <c r="BP1015" s="58"/>
      <c r="BQ1015" s="58"/>
      <c r="BR1015" s="58"/>
      <c r="BS1015" s="58"/>
      <c r="BT1015" s="58"/>
      <c r="BU1015" s="58"/>
      <c r="BV1015" s="58"/>
      <c r="BW1015" s="58"/>
      <c r="BX1015" s="58"/>
      <c r="BY1015" s="58"/>
      <c r="BZ1015" s="58"/>
      <c r="CA1015" s="58"/>
      <c r="CB1015" s="58"/>
      <c r="CC1015" s="58"/>
      <c r="CD1015" s="58"/>
      <c r="CE1015" s="58"/>
      <c r="CF1015" s="58"/>
      <c r="CG1015" s="58"/>
      <c r="CH1015" s="58"/>
      <c r="CI1015" s="58"/>
      <c r="CJ1015" s="115"/>
      <c r="CK1015" s="115"/>
      <c r="CL1015" s="115"/>
      <c r="CM1015" s="115"/>
      <c r="CN1015" s="115"/>
      <c r="CO1015" s="115"/>
    </row>
    <row r="1016" spans="2:93" x14ac:dyDescent="0.25">
      <c r="B1016" s="58" t="str">
        <f t="shared" si="129"/>
        <v/>
      </c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9"/>
      <c r="AH1016" s="58"/>
      <c r="AI1016" s="58"/>
      <c r="AJ1016" s="58"/>
      <c r="AK1016" s="58"/>
      <c r="AL1016" s="58"/>
      <c r="AM1016" s="58"/>
      <c r="AN1016" s="58"/>
      <c r="AO1016" s="58"/>
      <c r="AP1016" s="58"/>
      <c r="AQ1016" s="58"/>
      <c r="AR1016" s="58"/>
      <c r="AS1016" s="58"/>
      <c r="AT1016" s="58"/>
      <c r="AU1016" s="58"/>
      <c r="AV1016" s="58"/>
      <c r="AW1016" s="58"/>
      <c r="AX1016" s="58"/>
      <c r="AY1016" s="58"/>
      <c r="AZ1016" s="58"/>
      <c r="BA1016" s="58"/>
      <c r="BB1016" s="58"/>
      <c r="BC1016" s="58"/>
      <c r="BD1016" s="58"/>
      <c r="BE1016" s="58"/>
      <c r="BF1016" s="58"/>
      <c r="BG1016" s="58"/>
      <c r="BH1016" s="58"/>
      <c r="BI1016" s="58"/>
      <c r="BJ1016" s="58"/>
      <c r="BK1016" s="58"/>
      <c r="BL1016" s="58"/>
      <c r="BM1016" s="58"/>
      <c r="BN1016" s="58"/>
      <c r="BO1016" s="58"/>
      <c r="BP1016" s="58"/>
      <c r="BQ1016" s="58"/>
      <c r="BR1016" s="58"/>
      <c r="BS1016" s="58"/>
      <c r="BT1016" s="58"/>
      <c r="BU1016" s="58"/>
      <c r="BV1016" s="58"/>
      <c r="BW1016" s="58"/>
      <c r="BX1016" s="58"/>
      <c r="BY1016" s="58"/>
      <c r="BZ1016" s="58"/>
      <c r="CA1016" s="58"/>
      <c r="CB1016" s="58"/>
      <c r="CC1016" s="58"/>
      <c r="CD1016" s="58"/>
      <c r="CE1016" s="58"/>
      <c r="CF1016" s="58"/>
      <c r="CG1016" s="58"/>
      <c r="CH1016" s="58"/>
      <c r="CI1016" s="58"/>
      <c r="CJ1016" s="115"/>
      <c r="CK1016" s="115"/>
      <c r="CL1016" s="115"/>
      <c r="CM1016" s="115"/>
      <c r="CN1016" s="115"/>
      <c r="CO1016" s="115"/>
    </row>
    <row r="1017" spans="2:93" x14ac:dyDescent="0.25">
      <c r="B1017" s="58" t="str">
        <f t="shared" si="129"/>
        <v/>
      </c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9"/>
      <c r="AH1017" s="58"/>
      <c r="AI1017" s="58"/>
      <c r="AJ1017" s="58"/>
      <c r="AK1017" s="58"/>
      <c r="AL1017" s="58"/>
      <c r="AM1017" s="58"/>
      <c r="AN1017" s="58"/>
      <c r="AO1017" s="58"/>
      <c r="AP1017" s="58"/>
      <c r="AQ1017" s="58"/>
      <c r="AR1017" s="58"/>
      <c r="AS1017" s="58"/>
      <c r="AT1017" s="58"/>
      <c r="AU1017" s="58"/>
      <c r="AV1017" s="58"/>
      <c r="AW1017" s="58"/>
      <c r="AX1017" s="58"/>
      <c r="AY1017" s="58"/>
      <c r="AZ1017" s="58"/>
      <c r="BA1017" s="58"/>
      <c r="BB1017" s="58"/>
      <c r="BC1017" s="58"/>
      <c r="BD1017" s="58"/>
      <c r="BE1017" s="58"/>
      <c r="BF1017" s="58"/>
      <c r="BG1017" s="58"/>
      <c r="BH1017" s="58"/>
      <c r="BI1017" s="58"/>
      <c r="BJ1017" s="58"/>
      <c r="BK1017" s="58"/>
      <c r="BL1017" s="58"/>
      <c r="BM1017" s="58"/>
      <c r="BN1017" s="58"/>
      <c r="BO1017" s="58"/>
      <c r="BP1017" s="58"/>
      <c r="BQ1017" s="58"/>
      <c r="BR1017" s="58"/>
      <c r="BS1017" s="58"/>
      <c r="BT1017" s="58"/>
      <c r="BU1017" s="58"/>
      <c r="BV1017" s="58"/>
      <c r="BW1017" s="58"/>
      <c r="BX1017" s="58"/>
      <c r="BY1017" s="58"/>
      <c r="BZ1017" s="58"/>
      <c r="CA1017" s="58"/>
      <c r="CB1017" s="58"/>
      <c r="CC1017" s="58"/>
      <c r="CD1017" s="58"/>
      <c r="CE1017" s="58"/>
      <c r="CF1017" s="58"/>
      <c r="CG1017" s="58"/>
      <c r="CH1017" s="58"/>
      <c r="CI1017" s="58"/>
      <c r="CJ1017" s="115"/>
      <c r="CK1017" s="115"/>
      <c r="CL1017" s="115"/>
      <c r="CM1017" s="115"/>
      <c r="CN1017" s="115"/>
      <c r="CO1017" s="115"/>
    </row>
    <row r="1018" spans="2:93" x14ac:dyDescent="0.25">
      <c r="B1018" s="58" t="str">
        <f t="shared" si="129"/>
        <v/>
      </c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9"/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  <c r="BA1018" s="58"/>
      <c r="BB1018" s="58"/>
      <c r="BC1018" s="58"/>
      <c r="BD1018" s="58"/>
      <c r="BE1018" s="58"/>
      <c r="BF1018" s="58"/>
      <c r="BG1018" s="58"/>
      <c r="BH1018" s="58"/>
      <c r="BI1018" s="58"/>
      <c r="BJ1018" s="58"/>
      <c r="BK1018" s="58"/>
      <c r="BL1018" s="58"/>
      <c r="BM1018" s="58"/>
      <c r="BN1018" s="58"/>
      <c r="BO1018" s="58"/>
      <c r="BP1018" s="58"/>
      <c r="BQ1018" s="58"/>
      <c r="BR1018" s="58"/>
      <c r="BS1018" s="58"/>
      <c r="BT1018" s="58"/>
      <c r="BU1018" s="58"/>
      <c r="BV1018" s="58"/>
      <c r="BW1018" s="58"/>
      <c r="BX1018" s="58"/>
      <c r="BY1018" s="58"/>
      <c r="BZ1018" s="58"/>
      <c r="CA1018" s="58"/>
      <c r="CB1018" s="58"/>
      <c r="CC1018" s="58"/>
      <c r="CD1018" s="58"/>
      <c r="CE1018" s="58"/>
      <c r="CF1018" s="58"/>
      <c r="CG1018" s="58"/>
      <c r="CH1018" s="58"/>
      <c r="CI1018" s="58"/>
      <c r="CJ1018" s="115"/>
      <c r="CK1018" s="115"/>
      <c r="CL1018" s="115"/>
      <c r="CM1018" s="115"/>
      <c r="CN1018" s="115"/>
      <c r="CO1018" s="115"/>
    </row>
    <row r="1019" spans="2:93" x14ac:dyDescent="0.25">
      <c r="B1019" s="58" t="str">
        <f t="shared" si="129"/>
        <v/>
      </c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9"/>
      <c r="AH1019" s="58"/>
      <c r="AI1019" s="58"/>
      <c r="AJ1019" s="58"/>
      <c r="AK1019" s="58"/>
      <c r="AL1019" s="58"/>
      <c r="AM1019" s="58"/>
      <c r="AN1019" s="58"/>
      <c r="AO1019" s="58"/>
      <c r="AP1019" s="58"/>
      <c r="AQ1019" s="58"/>
      <c r="AR1019" s="58"/>
      <c r="AS1019" s="58"/>
      <c r="AT1019" s="58"/>
      <c r="AU1019" s="58"/>
      <c r="AV1019" s="58"/>
      <c r="AW1019" s="58"/>
      <c r="AX1019" s="58"/>
      <c r="AY1019" s="58"/>
      <c r="AZ1019" s="58"/>
      <c r="BA1019" s="58"/>
      <c r="BB1019" s="58"/>
      <c r="BC1019" s="58"/>
      <c r="BD1019" s="58"/>
      <c r="BE1019" s="58"/>
      <c r="BF1019" s="58"/>
      <c r="BG1019" s="58"/>
      <c r="BH1019" s="58"/>
      <c r="BI1019" s="58"/>
      <c r="BJ1019" s="58"/>
      <c r="BK1019" s="58"/>
      <c r="BL1019" s="58"/>
      <c r="BM1019" s="58"/>
      <c r="BN1019" s="58"/>
      <c r="BO1019" s="58"/>
      <c r="BP1019" s="58"/>
      <c r="BQ1019" s="58"/>
      <c r="BR1019" s="58"/>
      <c r="BS1019" s="58"/>
      <c r="BT1019" s="58"/>
      <c r="BU1019" s="58"/>
      <c r="BV1019" s="58"/>
      <c r="BW1019" s="58"/>
      <c r="BX1019" s="58"/>
      <c r="BY1019" s="58"/>
      <c r="BZ1019" s="58"/>
      <c r="CA1019" s="58"/>
      <c r="CB1019" s="58"/>
      <c r="CC1019" s="58"/>
      <c r="CD1019" s="58"/>
      <c r="CE1019" s="58"/>
      <c r="CF1019" s="58"/>
      <c r="CG1019" s="58"/>
      <c r="CH1019" s="58"/>
      <c r="CI1019" s="58"/>
      <c r="CJ1019" s="115"/>
      <c r="CK1019" s="115"/>
      <c r="CL1019" s="115"/>
      <c r="CM1019" s="115"/>
      <c r="CN1019" s="115"/>
      <c r="CO1019" s="115"/>
    </row>
    <row r="1020" spans="2:93" x14ac:dyDescent="0.25">
      <c r="B1020" s="58" t="str">
        <f t="shared" si="129"/>
        <v/>
      </c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  <c r="AE1020" s="58"/>
      <c r="AF1020" s="58"/>
      <c r="AG1020" s="59"/>
      <c r="AH1020" s="58"/>
      <c r="AI1020" s="58"/>
      <c r="AJ1020" s="58"/>
      <c r="AK1020" s="58"/>
      <c r="AL1020" s="58"/>
      <c r="AM1020" s="58"/>
      <c r="AN1020" s="58"/>
      <c r="AO1020" s="58"/>
      <c r="AP1020" s="58"/>
      <c r="AQ1020" s="58"/>
      <c r="AR1020" s="58"/>
      <c r="AS1020" s="58"/>
      <c r="AT1020" s="58"/>
      <c r="AU1020" s="58"/>
      <c r="AV1020" s="58"/>
      <c r="AW1020" s="58"/>
      <c r="AX1020" s="58"/>
      <c r="AY1020" s="58"/>
      <c r="AZ1020" s="58"/>
      <c r="BA1020" s="58"/>
      <c r="BB1020" s="58"/>
      <c r="BC1020" s="58"/>
      <c r="BD1020" s="58"/>
      <c r="BE1020" s="58"/>
      <c r="BF1020" s="58"/>
      <c r="BG1020" s="58"/>
      <c r="BH1020" s="58"/>
      <c r="BI1020" s="58"/>
      <c r="BJ1020" s="58"/>
      <c r="BK1020" s="58"/>
      <c r="BL1020" s="58"/>
      <c r="BM1020" s="58"/>
      <c r="BN1020" s="58"/>
      <c r="BO1020" s="58"/>
      <c r="BP1020" s="58"/>
      <c r="BQ1020" s="58"/>
      <c r="BR1020" s="58"/>
      <c r="BS1020" s="58"/>
      <c r="BT1020" s="58"/>
      <c r="BU1020" s="58"/>
      <c r="BV1020" s="58"/>
      <c r="BW1020" s="58"/>
      <c r="BX1020" s="58"/>
      <c r="BY1020" s="58"/>
      <c r="BZ1020" s="58"/>
      <c r="CA1020" s="58"/>
      <c r="CB1020" s="58"/>
      <c r="CC1020" s="58"/>
      <c r="CD1020" s="58"/>
      <c r="CE1020" s="58"/>
      <c r="CF1020" s="58"/>
      <c r="CG1020" s="58"/>
      <c r="CH1020" s="58"/>
      <c r="CI1020" s="58"/>
      <c r="CJ1020" s="115"/>
      <c r="CK1020" s="115"/>
      <c r="CL1020" s="115"/>
      <c r="CM1020" s="115"/>
      <c r="CN1020" s="115"/>
      <c r="CO1020" s="115"/>
    </row>
    <row r="1021" spans="2:93" x14ac:dyDescent="0.25">
      <c r="B1021" s="58" t="str">
        <f t="shared" si="129"/>
        <v/>
      </c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  <c r="AE1021" s="58"/>
      <c r="AF1021" s="58"/>
      <c r="AG1021" s="59"/>
      <c r="AH1021" s="58"/>
      <c r="AI1021" s="58"/>
      <c r="AJ1021" s="58"/>
      <c r="AK1021" s="58"/>
      <c r="AL1021" s="58"/>
      <c r="AM1021" s="58"/>
      <c r="AN1021" s="58"/>
      <c r="AO1021" s="58"/>
      <c r="AP1021" s="58"/>
      <c r="AQ1021" s="58"/>
      <c r="AR1021" s="58"/>
      <c r="AS1021" s="58"/>
      <c r="AT1021" s="58"/>
      <c r="AU1021" s="58"/>
      <c r="AV1021" s="58"/>
      <c r="AW1021" s="58"/>
      <c r="AX1021" s="58"/>
      <c r="AY1021" s="58"/>
      <c r="AZ1021" s="58"/>
      <c r="BA1021" s="58"/>
      <c r="BB1021" s="58"/>
      <c r="BC1021" s="58"/>
      <c r="BD1021" s="58"/>
      <c r="BE1021" s="58"/>
      <c r="BF1021" s="58"/>
      <c r="BG1021" s="58"/>
      <c r="BH1021" s="58"/>
      <c r="BI1021" s="58"/>
      <c r="BJ1021" s="58"/>
      <c r="BK1021" s="58"/>
      <c r="BL1021" s="58"/>
      <c r="BM1021" s="58"/>
      <c r="BN1021" s="58"/>
      <c r="BO1021" s="58"/>
      <c r="BP1021" s="58"/>
      <c r="BQ1021" s="58"/>
      <c r="BR1021" s="58"/>
      <c r="BS1021" s="58"/>
      <c r="BT1021" s="58"/>
      <c r="BU1021" s="58"/>
      <c r="BV1021" s="58"/>
      <c r="BW1021" s="58"/>
      <c r="BX1021" s="58"/>
      <c r="BY1021" s="58"/>
      <c r="BZ1021" s="58"/>
      <c r="CA1021" s="58"/>
      <c r="CB1021" s="58"/>
      <c r="CC1021" s="58"/>
      <c r="CD1021" s="58"/>
      <c r="CE1021" s="58"/>
      <c r="CF1021" s="58"/>
      <c r="CG1021" s="58"/>
      <c r="CH1021" s="58"/>
      <c r="CI1021" s="58"/>
      <c r="CJ1021" s="115"/>
      <c r="CK1021" s="115"/>
      <c r="CL1021" s="115"/>
      <c r="CM1021" s="115"/>
      <c r="CN1021" s="115"/>
      <c r="CO1021" s="115"/>
    </row>
    <row r="1022" spans="2:93" x14ac:dyDescent="0.25">
      <c r="B1022" s="58" t="str">
        <f t="shared" si="129"/>
        <v/>
      </c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  <c r="AE1022" s="58"/>
      <c r="AF1022" s="58"/>
      <c r="AG1022" s="59"/>
      <c r="AH1022" s="58"/>
      <c r="AI1022" s="58"/>
      <c r="AJ1022" s="58"/>
      <c r="AK1022" s="58"/>
      <c r="AL1022" s="58"/>
      <c r="AM1022" s="58"/>
      <c r="AN1022" s="58"/>
      <c r="AO1022" s="58"/>
      <c r="AP1022" s="58"/>
      <c r="AQ1022" s="58"/>
      <c r="AR1022" s="58"/>
      <c r="AS1022" s="58"/>
      <c r="AT1022" s="58"/>
      <c r="AU1022" s="58"/>
      <c r="AV1022" s="58"/>
      <c r="AW1022" s="58"/>
      <c r="AX1022" s="58"/>
      <c r="AY1022" s="58"/>
      <c r="AZ1022" s="58"/>
      <c r="BA1022" s="58"/>
      <c r="BB1022" s="58"/>
      <c r="BC1022" s="58"/>
      <c r="BD1022" s="58"/>
      <c r="BE1022" s="58"/>
      <c r="BF1022" s="58"/>
      <c r="BG1022" s="58"/>
      <c r="BH1022" s="58"/>
      <c r="BI1022" s="58"/>
      <c r="BJ1022" s="58"/>
      <c r="BK1022" s="58"/>
      <c r="BL1022" s="58"/>
      <c r="BM1022" s="58"/>
      <c r="BN1022" s="58"/>
      <c r="BO1022" s="58"/>
      <c r="BP1022" s="58"/>
      <c r="BQ1022" s="58"/>
      <c r="BR1022" s="58"/>
      <c r="BS1022" s="58"/>
      <c r="BT1022" s="58"/>
      <c r="BU1022" s="58"/>
      <c r="BV1022" s="58"/>
      <c r="BW1022" s="58"/>
      <c r="BX1022" s="58"/>
      <c r="BY1022" s="58"/>
      <c r="BZ1022" s="58"/>
      <c r="CA1022" s="58"/>
      <c r="CB1022" s="58"/>
      <c r="CC1022" s="58"/>
      <c r="CD1022" s="58"/>
      <c r="CE1022" s="58"/>
      <c r="CF1022" s="58"/>
      <c r="CG1022" s="58"/>
      <c r="CH1022" s="58"/>
      <c r="CI1022" s="58"/>
      <c r="CJ1022" s="115"/>
      <c r="CK1022" s="115"/>
      <c r="CL1022" s="115"/>
      <c r="CM1022" s="115"/>
      <c r="CN1022" s="115"/>
      <c r="CO1022" s="115"/>
    </row>
    <row r="1023" spans="2:93" x14ac:dyDescent="0.25">
      <c r="B1023" s="58" t="str">
        <f t="shared" si="129"/>
        <v/>
      </c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9"/>
      <c r="AH1023" s="58"/>
      <c r="AI1023" s="58"/>
      <c r="AJ1023" s="58"/>
      <c r="AK1023" s="58"/>
      <c r="AL1023" s="58"/>
      <c r="AM1023" s="58"/>
      <c r="AN1023" s="58"/>
      <c r="AO1023" s="58"/>
      <c r="AP1023" s="58"/>
      <c r="AQ1023" s="58"/>
      <c r="AR1023" s="58"/>
      <c r="AS1023" s="58"/>
      <c r="AT1023" s="58"/>
      <c r="AU1023" s="58"/>
      <c r="AV1023" s="58"/>
      <c r="AW1023" s="58"/>
      <c r="AX1023" s="58"/>
      <c r="AY1023" s="58"/>
      <c r="AZ1023" s="58"/>
      <c r="BA1023" s="58"/>
      <c r="BB1023" s="58"/>
      <c r="BC1023" s="58"/>
      <c r="BD1023" s="58"/>
      <c r="BE1023" s="58"/>
      <c r="BF1023" s="58"/>
      <c r="BG1023" s="58"/>
      <c r="BH1023" s="58"/>
      <c r="BI1023" s="58"/>
      <c r="BJ1023" s="58"/>
      <c r="BK1023" s="58"/>
      <c r="BL1023" s="58"/>
      <c r="BM1023" s="58"/>
      <c r="BN1023" s="58"/>
      <c r="BO1023" s="58"/>
      <c r="BP1023" s="58"/>
      <c r="BQ1023" s="58"/>
      <c r="BR1023" s="58"/>
      <c r="BS1023" s="58"/>
      <c r="BT1023" s="58"/>
      <c r="BU1023" s="58"/>
      <c r="BV1023" s="58"/>
      <c r="BW1023" s="58"/>
      <c r="BX1023" s="58"/>
      <c r="BY1023" s="58"/>
      <c r="BZ1023" s="58"/>
      <c r="CA1023" s="58"/>
      <c r="CB1023" s="58"/>
      <c r="CC1023" s="58"/>
      <c r="CD1023" s="58"/>
      <c r="CE1023" s="58"/>
      <c r="CF1023" s="58"/>
      <c r="CG1023" s="58"/>
      <c r="CH1023" s="58"/>
      <c r="CI1023" s="58"/>
      <c r="CJ1023" s="115"/>
      <c r="CK1023" s="115"/>
      <c r="CL1023" s="115"/>
      <c r="CM1023" s="115"/>
      <c r="CN1023" s="115"/>
      <c r="CO1023" s="115"/>
    </row>
    <row r="1024" spans="2:93" x14ac:dyDescent="0.25">
      <c r="B1024" s="58" t="str">
        <f t="shared" ref="B1024:B1087" si="130">IF(C1024&lt;&gt;"",CONCATENATE(C1024,F1024,D1024,I1024),"")</f>
        <v/>
      </c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9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  <c r="BA1024" s="58"/>
      <c r="BB1024" s="58"/>
      <c r="BC1024" s="58"/>
      <c r="BD1024" s="58"/>
      <c r="BE1024" s="58"/>
      <c r="BF1024" s="58"/>
      <c r="BG1024" s="58"/>
      <c r="BH1024" s="58"/>
      <c r="BI1024" s="58"/>
      <c r="BJ1024" s="58"/>
      <c r="BK1024" s="58"/>
      <c r="BL1024" s="58"/>
      <c r="BM1024" s="58"/>
      <c r="BN1024" s="58"/>
      <c r="BO1024" s="58"/>
      <c r="BP1024" s="58"/>
      <c r="BQ1024" s="58"/>
      <c r="BR1024" s="58"/>
      <c r="BS1024" s="58"/>
      <c r="BT1024" s="58"/>
      <c r="BU1024" s="58"/>
      <c r="BV1024" s="58"/>
      <c r="BW1024" s="58"/>
      <c r="BX1024" s="58"/>
      <c r="BY1024" s="58"/>
      <c r="BZ1024" s="58"/>
      <c r="CA1024" s="58"/>
      <c r="CB1024" s="58"/>
      <c r="CC1024" s="58"/>
      <c r="CD1024" s="58"/>
      <c r="CE1024" s="58"/>
      <c r="CF1024" s="58"/>
      <c r="CG1024" s="58"/>
      <c r="CH1024" s="58"/>
      <c r="CI1024" s="58"/>
      <c r="CJ1024" s="115"/>
      <c r="CK1024" s="115"/>
      <c r="CL1024" s="115"/>
      <c r="CM1024" s="115"/>
      <c r="CN1024" s="115"/>
      <c r="CO1024" s="115"/>
    </row>
    <row r="1025" spans="2:93" x14ac:dyDescent="0.25">
      <c r="B1025" s="58" t="str">
        <f t="shared" si="130"/>
        <v/>
      </c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  <c r="AE1025" s="58"/>
      <c r="AF1025" s="58"/>
      <c r="AG1025" s="59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  <c r="BA1025" s="58"/>
      <c r="BB1025" s="58"/>
      <c r="BC1025" s="58"/>
      <c r="BD1025" s="58"/>
      <c r="BE1025" s="58"/>
      <c r="BF1025" s="58"/>
      <c r="BG1025" s="58"/>
      <c r="BH1025" s="58"/>
      <c r="BI1025" s="58"/>
      <c r="BJ1025" s="58"/>
      <c r="BK1025" s="58"/>
      <c r="BL1025" s="58"/>
      <c r="BM1025" s="58"/>
      <c r="BN1025" s="58"/>
      <c r="BO1025" s="58"/>
      <c r="BP1025" s="58"/>
      <c r="BQ1025" s="58"/>
      <c r="BR1025" s="58"/>
      <c r="BS1025" s="58"/>
      <c r="BT1025" s="58"/>
      <c r="BU1025" s="58"/>
      <c r="BV1025" s="58"/>
      <c r="BW1025" s="58"/>
      <c r="BX1025" s="58"/>
      <c r="BY1025" s="58"/>
      <c r="BZ1025" s="58"/>
      <c r="CA1025" s="58"/>
      <c r="CB1025" s="58"/>
      <c r="CC1025" s="58"/>
      <c r="CD1025" s="58"/>
      <c r="CE1025" s="58"/>
      <c r="CF1025" s="58"/>
      <c r="CG1025" s="58"/>
      <c r="CH1025" s="58"/>
      <c r="CI1025" s="58"/>
      <c r="CJ1025" s="115"/>
      <c r="CK1025" s="115"/>
      <c r="CL1025" s="115"/>
      <c r="CM1025" s="115"/>
      <c r="CN1025" s="115"/>
      <c r="CO1025" s="115"/>
    </row>
    <row r="1026" spans="2:93" x14ac:dyDescent="0.25">
      <c r="B1026" s="58" t="str">
        <f t="shared" si="130"/>
        <v/>
      </c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9"/>
      <c r="AH1026" s="58"/>
      <c r="AI1026" s="58"/>
      <c r="AJ1026" s="58"/>
      <c r="AK1026" s="58"/>
      <c r="AL1026" s="58"/>
      <c r="AM1026" s="58"/>
      <c r="AN1026" s="58"/>
      <c r="AO1026" s="58"/>
      <c r="AP1026" s="58"/>
      <c r="AQ1026" s="58"/>
      <c r="AR1026" s="58"/>
      <c r="AS1026" s="58"/>
      <c r="AT1026" s="58"/>
      <c r="AU1026" s="58"/>
      <c r="AV1026" s="58"/>
      <c r="AW1026" s="58"/>
      <c r="AX1026" s="58"/>
      <c r="AY1026" s="58"/>
      <c r="AZ1026" s="58"/>
      <c r="BA1026" s="58"/>
      <c r="BB1026" s="58"/>
      <c r="BC1026" s="58"/>
      <c r="BD1026" s="58"/>
      <c r="BE1026" s="58"/>
      <c r="BF1026" s="58"/>
      <c r="BG1026" s="58"/>
      <c r="BH1026" s="58"/>
      <c r="BI1026" s="58"/>
      <c r="BJ1026" s="58"/>
      <c r="BK1026" s="58"/>
      <c r="BL1026" s="58"/>
      <c r="BM1026" s="58"/>
      <c r="BN1026" s="58"/>
      <c r="BO1026" s="58"/>
      <c r="BP1026" s="58"/>
      <c r="BQ1026" s="58"/>
      <c r="BR1026" s="58"/>
      <c r="BS1026" s="58"/>
      <c r="BT1026" s="58"/>
      <c r="BU1026" s="58"/>
      <c r="BV1026" s="58"/>
      <c r="BW1026" s="58"/>
      <c r="BX1026" s="58"/>
      <c r="BY1026" s="58"/>
      <c r="BZ1026" s="58"/>
      <c r="CA1026" s="58"/>
      <c r="CB1026" s="58"/>
      <c r="CC1026" s="58"/>
      <c r="CD1026" s="58"/>
      <c r="CE1026" s="58"/>
      <c r="CF1026" s="58"/>
      <c r="CG1026" s="58"/>
      <c r="CH1026" s="58"/>
      <c r="CI1026" s="58"/>
      <c r="CJ1026" s="115"/>
      <c r="CK1026" s="115"/>
      <c r="CL1026" s="115"/>
      <c r="CM1026" s="115"/>
      <c r="CN1026" s="115"/>
      <c r="CO1026" s="115"/>
    </row>
    <row r="1027" spans="2:93" x14ac:dyDescent="0.25">
      <c r="B1027" s="58" t="str">
        <f t="shared" si="130"/>
        <v/>
      </c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9"/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58"/>
      <c r="AV1027" s="58"/>
      <c r="AW1027" s="58"/>
      <c r="AX1027" s="58"/>
      <c r="AY1027" s="58"/>
      <c r="AZ1027" s="58"/>
      <c r="BA1027" s="58"/>
      <c r="BB1027" s="58"/>
      <c r="BC1027" s="58"/>
      <c r="BD1027" s="58"/>
      <c r="BE1027" s="58"/>
      <c r="BF1027" s="58"/>
      <c r="BG1027" s="58"/>
      <c r="BH1027" s="58"/>
      <c r="BI1027" s="58"/>
      <c r="BJ1027" s="58"/>
      <c r="BK1027" s="58"/>
      <c r="BL1027" s="58"/>
      <c r="BM1027" s="58"/>
      <c r="BN1027" s="58"/>
      <c r="BO1027" s="58"/>
      <c r="BP1027" s="58"/>
      <c r="BQ1027" s="58"/>
      <c r="BR1027" s="58"/>
      <c r="BS1027" s="58"/>
      <c r="BT1027" s="58"/>
      <c r="BU1027" s="58"/>
      <c r="BV1027" s="58"/>
      <c r="BW1027" s="58"/>
      <c r="BX1027" s="58"/>
      <c r="BY1027" s="58"/>
      <c r="BZ1027" s="58"/>
      <c r="CA1027" s="58"/>
      <c r="CB1027" s="58"/>
      <c r="CC1027" s="58"/>
      <c r="CD1027" s="58"/>
      <c r="CE1027" s="58"/>
      <c r="CF1027" s="58"/>
      <c r="CG1027" s="58"/>
      <c r="CH1027" s="58"/>
      <c r="CI1027" s="58"/>
      <c r="CJ1027" s="115"/>
      <c r="CK1027" s="115"/>
      <c r="CL1027" s="115"/>
      <c r="CM1027" s="115"/>
      <c r="CN1027" s="115"/>
      <c r="CO1027" s="115"/>
    </row>
    <row r="1028" spans="2:93" x14ac:dyDescent="0.25">
      <c r="B1028" s="58" t="str">
        <f t="shared" si="130"/>
        <v/>
      </c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9"/>
      <c r="AH1028" s="58"/>
      <c r="AI1028" s="58"/>
      <c r="AJ1028" s="58"/>
      <c r="AK1028" s="58"/>
      <c r="AL1028" s="58"/>
      <c r="AM1028" s="58"/>
      <c r="AN1028" s="58"/>
      <c r="AO1028" s="58"/>
      <c r="AP1028" s="58"/>
      <c r="AQ1028" s="58"/>
      <c r="AR1028" s="58"/>
      <c r="AS1028" s="58"/>
      <c r="AT1028" s="58"/>
      <c r="AU1028" s="58"/>
      <c r="AV1028" s="58"/>
      <c r="AW1028" s="58"/>
      <c r="AX1028" s="58"/>
      <c r="AY1028" s="58"/>
      <c r="AZ1028" s="58"/>
      <c r="BA1028" s="58"/>
      <c r="BB1028" s="58"/>
      <c r="BC1028" s="58"/>
      <c r="BD1028" s="58"/>
      <c r="BE1028" s="58"/>
      <c r="BF1028" s="58"/>
      <c r="BG1028" s="58"/>
      <c r="BH1028" s="58"/>
      <c r="BI1028" s="58"/>
      <c r="BJ1028" s="58"/>
      <c r="BK1028" s="58"/>
      <c r="BL1028" s="58"/>
      <c r="BM1028" s="58"/>
      <c r="BN1028" s="58"/>
      <c r="BO1028" s="58"/>
      <c r="BP1028" s="58"/>
      <c r="BQ1028" s="58"/>
      <c r="BR1028" s="58"/>
      <c r="BS1028" s="58"/>
      <c r="BT1028" s="58"/>
      <c r="BU1028" s="58"/>
      <c r="BV1028" s="58"/>
      <c r="BW1028" s="58"/>
      <c r="BX1028" s="58"/>
      <c r="BY1028" s="58"/>
      <c r="BZ1028" s="58"/>
      <c r="CA1028" s="58"/>
      <c r="CB1028" s="58"/>
      <c r="CC1028" s="58"/>
      <c r="CD1028" s="58"/>
      <c r="CE1028" s="58"/>
      <c r="CF1028" s="58"/>
      <c r="CG1028" s="58"/>
      <c r="CH1028" s="58"/>
      <c r="CI1028" s="58"/>
      <c r="CJ1028" s="115"/>
      <c r="CK1028" s="115"/>
      <c r="CL1028" s="115"/>
      <c r="CM1028" s="115"/>
      <c r="CN1028" s="115"/>
      <c r="CO1028" s="115"/>
    </row>
    <row r="1029" spans="2:93" x14ac:dyDescent="0.25">
      <c r="B1029" s="58" t="str">
        <f t="shared" si="130"/>
        <v/>
      </c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  <c r="AE1029" s="58"/>
      <c r="AF1029" s="58"/>
      <c r="AG1029" s="59"/>
      <c r="AH1029" s="58"/>
      <c r="AI1029" s="58"/>
      <c r="AJ1029" s="58"/>
      <c r="AK1029" s="58"/>
      <c r="AL1029" s="58"/>
      <c r="AM1029" s="58"/>
      <c r="AN1029" s="58"/>
      <c r="AO1029" s="58"/>
      <c r="AP1029" s="58"/>
      <c r="AQ1029" s="58"/>
      <c r="AR1029" s="58"/>
      <c r="AS1029" s="58"/>
      <c r="AT1029" s="58"/>
      <c r="AU1029" s="58"/>
      <c r="AV1029" s="58"/>
      <c r="AW1029" s="58"/>
      <c r="AX1029" s="58"/>
      <c r="AY1029" s="58"/>
      <c r="AZ1029" s="58"/>
      <c r="BA1029" s="58"/>
      <c r="BB1029" s="58"/>
      <c r="BC1029" s="58"/>
      <c r="BD1029" s="58"/>
      <c r="BE1029" s="58"/>
      <c r="BF1029" s="58"/>
      <c r="BG1029" s="58"/>
      <c r="BH1029" s="58"/>
      <c r="BI1029" s="58"/>
      <c r="BJ1029" s="58"/>
      <c r="BK1029" s="58"/>
      <c r="BL1029" s="58"/>
      <c r="BM1029" s="58"/>
      <c r="BN1029" s="58"/>
      <c r="BO1029" s="58"/>
      <c r="BP1029" s="58"/>
      <c r="BQ1029" s="58"/>
      <c r="BR1029" s="58"/>
      <c r="BS1029" s="58"/>
      <c r="BT1029" s="58"/>
      <c r="BU1029" s="58"/>
      <c r="BV1029" s="58"/>
      <c r="BW1029" s="58"/>
      <c r="BX1029" s="58"/>
      <c r="BY1029" s="58"/>
      <c r="BZ1029" s="58"/>
      <c r="CA1029" s="58"/>
      <c r="CB1029" s="58"/>
      <c r="CC1029" s="58"/>
      <c r="CD1029" s="58"/>
      <c r="CE1029" s="58"/>
      <c r="CF1029" s="58"/>
      <c r="CG1029" s="58"/>
      <c r="CH1029" s="58"/>
      <c r="CI1029" s="58"/>
      <c r="CJ1029" s="115"/>
      <c r="CK1029" s="115"/>
      <c r="CL1029" s="115"/>
      <c r="CM1029" s="115"/>
      <c r="CN1029" s="115"/>
      <c r="CO1029" s="115"/>
    </row>
    <row r="1030" spans="2:93" x14ac:dyDescent="0.25">
      <c r="B1030" s="58" t="str">
        <f t="shared" si="130"/>
        <v/>
      </c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9"/>
      <c r="AH1030" s="58"/>
      <c r="AI1030" s="58"/>
      <c r="AJ1030" s="58"/>
      <c r="AK1030" s="58"/>
      <c r="AL1030" s="58"/>
      <c r="AM1030" s="58"/>
      <c r="AN1030" s="58"/>
      <c r="AO1030" s="58"/>
      <c r="AP1030" s="58"/>
      <c r="AQ1030" s="58"/>
      <c r="AR1030" s="58"/>
      <c r="AS1030" s="58"/>
      <c r="AT1030" s="58"/>
      <c r="AU1030" s="58"/>
      <c r="AV1030" s="58"/>
      <c r="AW1030" s="58"/>
      <c r="AX1030" s="58"/>
      <c r="AY1030" s="58"/>
      <c r="AZ1030" s="58"/>
      <c r="BA1030" s="58"/>
      <c r="BB1030" s="58"/>
      <c r="BC1030" s="58"/>
      <c r="BD1030" s="58"/>
      <c r="BE1030" s="58"/>
      <c r="BF1030" s="58"/>
      <c r="BG1030" s="58"/>
      <c r="BH1030" s="58"/>
      <c r="BI1030" s="58"/>
      <c r="BJ1030" s="58"/>
      <c r="BK1030" s="58"/>
      <c r="BL1030" s="58"/>
      <c r="BM1030" s="58"/>
      <c r="BN1030" s="58"/>
      <c r="BO1030" s="58"/>
      <c r="BP1030" s="58"/>
      <c r="BQ1030" s="58"/>
      <c r="BR1030" s="58"/>
      <c r="BS1030" s="58"/>
      <c r="BT1030" s="58"/>
      <c r="BU1030" s="58"/>
      <c r="BV1030" s="58"/>
      <c r="BW1030" s="58"/>
      <c r="BX1030" s="58"/>
      <c r="BY1030" s="58"/>
      <c r="BZ1030" s="58"/>
      <c r="CA1030" s="58"/>
      <c r="CB1030" s="58"/>
      <c r="CC1030" s="58"/>
      <c r="CD1030" s="58"/>
      <c r="CE1030" s="58"/>
      <c r="CF1030" s="58"/>
      <c r="CG1030" s="58"/>
      <c r="CH1030" s="58"/>
      <c r="CI1030" s="58"/>
      <c r="CJ1030" s="115"/>
      <c r="CK1030" s="115"/>
      <c r="CL1030" s="115"/>
      <c r="CM1030" s="115"/>
      <c r="CN1030" s="115"/>
      <c r="CO1030" s="115"/>
    </row>
    <row r="1031" spans="2:93" x14ac:dyDescent="0.25">
      <c r="B1031" s="58" t="str">
        <f t="shared" si="130"/>
        <v/>
      </c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9"/>
      <c r="AH1031" s="58"/>
      <c r="AI1031" s="58"/>
      <c r="AJ1031" s="58"/>
      <c r="AK1031" s="58"/>
      <c r="AL1031" s="58"/>
      <c r="AM1031" s="58"/>
      <c r="AN1031" s="58"/>
      <c r="AO1031" s="58"/>
      <c r="AP1031" s="58"/>
      <c r="AQ1031" s="58"/>
      <c r="AR1031" s="58"/>
      <c r="AS1031" s="58"/>
      <c r="AT1031" s="58"/>
      <c r="AU1031" s="58"/>
      <c r="AV1031" s="58"/>
      <c r="AW1031" s="58"/>
      <c r="AX1031" s="58"/>
      <c r="AY1031" s="58"/>
      <c r="AZ1031" s="58"/>
      <c r="BA1031" s="58"/>
      <c r="BB1031" s="58"/>
      <c r="BC1031" s="58"/>
      <c r="BD1031" s="58"/>
      <c r="BE1031" s="58"/>
      <c r="BF1031" s="58"/>
      <c r="BG1031" s="58"/>
      <c r="BH1031" s="58"/>
      <c r="BI1031" s="58"/>
      <c r="BJ1031" s="58"/>
      <c r="BK1031" s="58"/>
      <c r="BL1031" s="58"/>
      <c r="BM1031" s="58"/>
      <c r="BN1031" s="58"/>
      <c r="BO1031" s="58"/>
      <c r="BP1031" s="58"/>
      <c r="BQ1031" s="58"/>
      <c r="BR1031" s="58"/>
      <c r="BS1031" s="58"/>
      <c r="BT1031" s="58"/>
      <c r="BU1031" s="58"/>
      <c r="BV1031" s="58"/>
      <c r="BW1031" s="58"/>
      <c r="BX1031" s="58"/>
      <c r="BY1031" s="58"/>
      <c r="BZ1031" s="58"/>
      <c r="CA1031" s="58"/>
      <c r="CB1031" s="58"/>
      <c r="CC1031" s="58"/>
      <c r="CD1031" s="58"/>
      <c r="CE1031" s="58"/>
      <c r="CF1031" s="58"/>
      <c r="CG1031" s="58"/>
      <c r="CH1031" s="58"/>
      <c r="CI1031" s="58"/>
      <c r="CJ1031" s="115"/>
      <c r="CK1031" s="115"/>
      <c r="CL1031" s="115"/>
      <c r="CM1031" s="115"/>
      <c r="CN1031" s="115"/>
      <c r="CO1031" s="115"/>
    </row>
    <row r="1032" spans="2:93" x14ac:dyDescent="0.25">
      <c r="B1032" s="58" t="str">
        <f t="shared" si="130"/>
        <v/>
      </c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9"/>
      <c r="AH1032" s="58"/>
      <c r="AI1032" s="58"/>
      <c r="AJ1032" s="58"/>
      <c r="AK1032" s="58"/>
      <c r="AL1032" s="58"/>
      <c r="AM1032" s="58"/>
      <c r="AN1032" s="58"/>
      <c r="AO1032" s="58"/>
      <c r="AP1032" s="58"/>
      <c r="AQ1032" s="58"/>
      <c r="AR1032" s="58"/>
      <c r="AS1032" s="58"/>
      <c r="AT1032" s="58"/>
      <c r="AU1032" s="58"/>
      <c r="AV1032" s="58"/>
      <c r="AW1032" s="58"/>
      <c r="AX1032" s="58"/>
      <c r="AY1032" s="58"/>
      <c r="AZ1032" s="58"/>
      <c r="BA1032" s="58"/>
      <c r="BB1032" s="58"/>
      <c r="BC1032" s="58"/>
      <c r="BD1032" s="58"/>
      <c r="BE1032" s="58"/>
      <c r="BF1032" s="58"/>
      <c r="BG1032" s="58"/>
      <c r="BH1032" s="58"/>
      <c r="BI1032" s="58"/>
      <c r="BJ1032" s="58"/>
      <c r="BK1032" s="58"/>
      <c r="BL1032" s="58"/>
      <c r="BM1032" s="58"/>
      <c r="BN1032" s="58"/>
      <c r="BO1032" s="58"/>
      <c r="BP1032" s="58"/>
      <c r="BQ1032" s="58"/>
      <c r="BR1032" s="58"/>
      <c r="BS1032" s="58"/>
      <c r="BT1032" s="58"/>
      <c r="BU1032" s="58"/>
      <c r="BV1032" s="58"/>
      <c r="BW1032" s="58"/>
      <c r="BX1032" s="58"/>
      <c r="BY1032" s="58"/>
      <c r="BZ1032" s="58"/>
      <c r="CA1032" s="58"/>
      <c r="CB1032" s="58"/>
      <c r="CC1032" s="58"/>
      <c r="CD1032" s="58"/>
      <c r="CE1032" s="58"/>
      <c r="CF1032" s="58"/>
      <c r="CG1032" s="58"/>
      <c r="CH1032" s="58"/>
      <c r="CI1032" s="58"/>
      <c r="CJ1032" s="115"/>
      <c r="CK1032" s="115"/>
      <c r="CL1032" s="115"/>
      <c r="CM1032" s="115"/>
      <c r="CN1032" s="115"/>
      <c r="CO1032" s="115"/>
    </row>
    <row r="1033" spans="2:93" x14ac:dyDescent="0.25">
      <c r="B1033" s="58" t="str">
        <f t="shared" si="130"/>
        <v/>
      </c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9"/>
      <c r="AH1033" s="58"/>
      <c r="AI1033" s="58"/>
      <c r="AJ1033" s="58"/>
      <c r="AK1033" s="58"/>
      <c r="AL1033" s="58"/>
      <c r="AM1033" s="58"/>
      <c r="AN1033" s="58"/>
      <c r="AO1033" s="58"/>
      <c r="AP1033" s="58"/>
      <c r="AQ1033" s="58"/>
      <c r="AR1033" s="58"/>
      <c r="AS1033" s="58"/>
      <c r="AT1033" s="58"/>
      <c r="AU1033" s="58"/>
      <c r="AV1033" s="58"/>
      <c r="AW1033" s="58"/>
      <c r="AX1033" s="58"/>
      <c r="AY1033" s="58"/>
      <c r="AZ1033" s="58"/>
      <c r="BA1033" s="58"/>
      <c r="BB1033" s="58"/>
      <c r="BC1033" s="58"/>
      <c r="BD1033" s="58"/>
      <c r="BE1033" s="58"/>
      <c r="BF1033" s="58"/>
      <c r="BG1033" s="58"/>
      <c r="BH1033" s="58"/>
      <c r="BI1033" s="58"/>
      <c r="BJ1033" s="58"/>
      <c r="BK1033" s="58"/>
      <c r="BL1033" s="58"/>
      <c r="BM1033" s="58"/>
      <c r="BN1033" s="58"/>
      <c r="BO1033" s="58"/>
      <c r="BP1033" s="58"/>
      <c r="BQ1033" s="58"/>
      <c r="BR1033" s="58"/>
      <c r="BS1033" s="58"/>
      <c r="BT1033" s="58"/>
      <c r="BU1033" s="58"/>
      <c r="BV1033" s="58"/>
      <c r="BW1033" s="58"/>
      <c r="BX1033" s="58"/>
      <c r="BY1033" s="58"/>
      <c r="BZ1033" s="58"/>
      <c r="CA1033" s="58"/>
      <c r="CB1033" s="58"/>
      <c r="CC1033" s="58"/>
      <c r="CD1033" s="58"/>
      <c r="CE1033" s="58"/>
      <c r="CF1033" s="58"/>
      <c r="CG1033" s="58"/>
      <c r="CH1033" s="58"/>
      <c r="CI1033" s="58"/>
      <c r="CJ1033" s="115"/>
      <c r="CK1033" s="115"/>
      <c r="CL1033" s="115"/>
      <c r="CM1033" s="115"/>
      <c r="CN1033" s="115"/>
      <c r="CO1033" s="115"/>
    </row>
    <row r="1034" spans="2:93" x14ac:dyDescent="0.25">
      <c r="B1034" s="58" t="str">
        <f t="shared" si="130"/>
        <v/>
      </c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9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  <c r="BA1034" s="58"/>
      <c r="BB1034" s="58"/>
      <c r="BC1034" s="58"/>
      <c r="BD1034" s="58"/>
      <c r="BE1034" s="58"/>
      <c r="BF1034" s="58"/>
      <c r="BG1034" s="58"/>
      <c r="BH1034" s="58"/>
      <c r="BI1034" s="58"/>
      <c r="BJ1034" s="58"/>
      <c r="BK1034" s="58"/>
      <c r="BL1034" s="58"/>
      <c r="BM1034" s="58"/>
      <c r="BN1034" s="58"/>
      <c r="BO1034" s="58"/>
      <c r="BP1034" s="58"/>
      <c r="BQ1034" s="58"/>
      <c r="BR1034" s="58"/>
      <c r="BS1034" s="58"/>
      <c r="BT1034" s="58"/>
      <c r="BU1034" s="58"/>
      <c r="BV1034" s="58"/>
      <c r="BW1034" s="58"/>
      <c r="BX1034" s="58"/>
      <c r="BY1034" s="58"/>
      <c r="BZ1034" s="58"/>
      <c r="CA1034" s="58"/>
      <c r="CB1034" s="58"/>
      <c r="CC1034" s="58"/>
      <c r="CD1034" s="58"/>
      <c r="CE1034" s="58"/>
      <c r="CF1034" s="58"/>
      <c r="CG1034" s="58"/>
      <c r="CH1034" s="58"/>
      <c r="CI1034" s="58"/>
      <c r="CJ1034" s="115"/>
      <c r="CK1034" s="115"/>
      <c r="CL1034" s="115"/>
      <c r="CM1034" s="115"/>
      <c r="CN1034" s="115"/>
      <c r="CO1034" s="115"/>
    </row>
    <row r="1035" spans="2:93" x14ac:dyDescent="0.25">
      <c r="B1035" s="58" t="str">
        <f t="shared" si="130"/>
        <v/>
      </c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9"/>
      <c r="AH1035" s="58"/>
      <c r="AI1035" s="58"/>
      <c r="AJ1035" s="58"/>
      <c r="AK1035" s="58"/>
      <c r="AL1035" s="58"/>
      <c r="AM1035" s="58"/>
      <c r="AN1035" s="58"/>
      <c r="AO1035" s="58"/>
      <c r="AP1035" s="58"/>
      <c r="AQ1035" s="58"/>
      <c r="AR1035" s="58"/>
      <c r="AS1035" s="58"/>
      <c r="AT1035" s="58"/>
      <c r="AU1035" s="58"/>
      <c r="AV1035" s="58"/>
      <c r="AW1035" s="58"/>
      <c r="AX1035" s="58"/>
      <c r="AY1035" s="58"/>
      <c r="AZ1035" s="58"/>
      <c r="BA1035" s="58"/>
      <c r="BB1035" s="58"/>
      <c r="BC1035" s="58"/>
      <c r="BD1035" s="58"/>
      <c r="BE1035" s="58"/>
      <c r="BF1035" s="58"/>
      <c r="BG1035" s="58"/>
      <c r="BH1035" s="58"/>
      <c r="BI1035" s="58"/>
      <c r="BJ1035" s="58"/>
      <c r="BK1035" s="58"/>
      <c r="BL1035" s="58"/>
      <c r="BM1035" s="58"/>
      <c r="BN1035" s="58"/>
      <c r="BO1035" s="58"/>
      <c r="BP1035" s="58"/>
      <c r="BQ1035" s="58"/>
      <c r="BR1035" s="58"/>
      <c r="BS1035" s="58"/>
      <c r="BT1035" s="58"/>
      <c r="BU1035" s="58"/>
      <c r="BV1035" s="58"/>
      <c r="BW1035" s="58"/>
      <c r="BX1035" s="58"/>
      <c r="BY1035" s="58"/>
      <c r="BZ1035" s="58"/>
      <c r="CA1035" s="58"/>
      <c r="CB1035" s="58"/>
      <c r="CC1035" s="58"/>
      <c r="CD1035" s="58"/>
      <c r="CE1035" s="58"/>
      <c r="CF1035" s="58"/>
      <c r="CG1035" s="58"/>
      <c r="CH1035" s="58"/>
      <c r="CI1035" s="58"/>
      <c r="CJ1035" s="115"/>
      <c r="CK1035" s="115"/>
      <c r="CL1035" s="115"/>
      <c r="CM1035" s="115"/>
      <c r="CN1035" s="115"/>
      <c r="CO1035" s="115"/>
    </row>
    <row r="1036" spans="2:93" x14ac:dyDescent="0.25">
      <c r="B1036" s="58" t="str">
        <f t="shared" si="130"/>
        <v/>
      </c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9"/>
      <c r="AH1036" s="58"/>
      <c r="AI1036" s="58"/>
      <c r="AJ1036" s="58"/>
      <c r="AK1036" s="58"/>
      <c r="AL1036" s="58"/>
      <c r="AM1036" s="58"/>
      <c r="AN1036" s="58"/>
      <c r="AO1036" s="58"/>
      <c r="AP1036" s="58"/>
      <c r="AQ1036" s="58"/>
      <c r="AR1036" s="58"/>
      <c r="AS1036" s="58"/>
      <c r="AT1036" s="58"/>
      <c r="AU1036" s="58"/>
      <c r="AV1036" s="58"/>
      <c r="AW1036" s="58"/>
      <c r="AX1036" s="58"/>
      <c r="AY1036" s="58"/>
      <c r="AZ1036" s="58"/>
      <c r="BA1036" s="58"/>
      <c r="BB1036" s="58"/>
      <c r="BC1036" s="58"/>
      <c r="BD1036" s="58"/>
      <c r="BE1036" s="58"/>
      <c r="BF1036" s="58"/>
      <c r="BG1036" s="58"/>
      <c r="BH1036" s="58"/>
      <c r="BI1036" s="58"/>
      <c r="BJ1036" s="58"/>
      <c r="BK1036" s="58"/>
      <c r="BL1036" s="58"/>
      <c r="BM1036" s="58"/>
      <c r="BN1036" s="58"/>
      <c r="BO1036" s="58"/>
      <c r="BP1036" s="58"/>
      <c r="BQ1036" s="58"/>
      <c r="BR1036" s="58"/>
      <c r="BS1036" s="58"/>
      <c r="BT1036" s="58"/>
      <c r="BU1036" s="58"/>
      <c r="BV1036" s="58"/>
      <c r="BW1036" s="58"/>
      <c r="BX1036" s="58"/>
      <c r="BY1036" s="58"/>
      <c r="BZ1036" s="58"/>
      <c r="CA1036" s="58"/>
      <c r="CB1036" s="58"/>
      <c r="CC1036" s="58"/>
      <c r="CD1036" s="58"/>
      <c r="CE1036" s="58"/>
      <c r="CF1036" s="58"/>
      <c r="CG1036" s="58"/>
      <c r="CH1036" s="58"/>
      <c r="CI1036" s="58"/>
      <c r="CJ1036" s="115"/>
      <c r="CK1036" s="115"/>
      <c r="CL1036" s="115"/>
      <c r="CM1036" s="115"/>
      <c r="CN1036" s="115"/>
      <c r="CO1036" s="115"/>
    </row>
    <row r="1037" spans="2:93" x14ac:dyDescent="0.25">
      <c r="B1037" s="58" t="str">
        <f t="shared" si="130"/>
        <v/>
      </c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9"/>
      <c r="AH1037" s="58"/>
      <c r="AI1037" s="58"/>
      <c r="AJ1037" s="58"/>
      <c r="AK1037" s="58"/>
      <c r="AL1037" s="58"/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58"/>
      <c r="AW1037" s="58"/>
      <c r="AX1037" s="58"/>
      <c r="AY1037" s="58"/>
      <c r="AZ1037" s="58"/>
      <c r="BA1037" s="58"/>
      <c r="BB1037" s="58"/>
      <c r="BC1037" s="58"/>
      <c r="BD1037" s="58"/>
      <c r="BE1037" s="58"/>
      <c r="BF1037" s="58"/>
      <c r="BG1037" s="58"/>
      <c r="BH1037" s="58"/>
      <c r="BI1037" s="58"/>
      <c r="BJ1037" s="58"/>
      <c r="BK1037" s="58"/>
      <c r="BL1037" s="58"/>
      <c r="BM1037" s="58"/>
      <c r="BN1037" s="58"/>
      <c r="BO1037" s="58"/>
      <c r="BP1037" s="58"/>
      <c r="BQ1037" s="58"/>
      <c r="BR1037" s="58"/>
      <c r="BS1037" s="58"/>
      <c r="BT1037" s="58"/>
      <c r="BU1037" s="58"/>
      <c r="BV1037" s="58"/>
      <c r="BW1037" s="58"/>
      <c r="BX1037" s="58"/>
      <c r="BY1037" s="58"/>
      <c r="BZ1037" s="58"/>
      <c r="CA1037" s="58"/>
      <c r="CB1037" s="58"/>
      <c r="CC1037" s="58"/>
      <c r="CD1037" s="58"/>
      <c r="CE1037" s="58"/>
      <c r="CF1037" s="58"/>
      <c r="CG1037" s="58"/>
      <c r="CH1037" s="58"/>
      <c r="CI1037" s="58"/>
      <c r="CJ1037" s="115"/>
      <c r="CK1037" s="115"/>
      <c r="CL1037" s="115"/>
      <c r="CM1037" s="115"/>
      <c r="CN1037" s="115"/>
      <c r="CO1037" s="115"/>
    </row>
    <row r="1038" spans="2:93" x14ac:dyDescent="0.25">
      <c r="B1038" s="58" t="str">
        <f t="shared" si="130"/>
        <v/>
      </c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9"/>
      <c r="AH1038" s="58"/>
      <c r="AI1038" s="58"/>
      <c r="AJ1038" s="58"/>
      <c r="AK1038" s="58"/>
      <c r="AL1038" s="58"/>
      <c r="AM1038" s="58"/>
      <c r="AN1038" s="58"/>
      <c r="AO1038" s="58"/>
      <c r="AP1038" s="58"/>
      <c r="AQ1038" s="58"/>
      <c r="AR1038" s="58"/>
      <c r="AS1038" s="58"/>
      <c r="AT1038" s="58"/>
      <c r="AU1038" s="58"/>
      <c r="AV1038" s="58"/>
      <c r="AW1038" s="58"/>
      <c r="AX1038" s="58"/>
      <c r="AY1038" s="58"/>
      <c r="AZ1038" s="58"/>
      <c r="BA1038" s="58"/>
      <c r="BB1038" s="58"/>
      <c r="BC1038" s="58"/>
      <c r="BD1038" s="58"/>
      <c r="BE1038" s="58"/>
      <c r="BF1038" s="58"/>
      <c r="BG1038" s="58"/>
      <c r="BH1038" s="58"/>
      <c r="BI1038" s="58"/>
      <c r="BJ1038" s="58"/>
      <c r="BK1038" s="58"/>
      <c r="BL1038" s="58"/>
      <c r="BM1038" s="58"/>
      <c r="BN1038" s="58"/>
      <c r="BO1038" s="58"/>
      <c r="BP1038" s="58"/>
      <c r="BQ1038" s="58"/>
      <c r="BR1038" s="58"/>
      <c r="BS1038" s="58"/>
      <c r="BT1038" s="58"/>
      <c r="BU1038" s="58"/>
      <c r="BV1038" s="58"/>
      <c r="BW1038" s="58"/>
      <c r="BX1038" s="58"/>
      <c r="BY1038" s="58"/>
      <c r="BZ1038" s="58"/>
      <c r="CA1038" s="58"/>
      <c r="CB1038" s="58"/>
      <c r="CC1038" s="58"/>
      <c r="CD1038" s="58"/>
      <c r="CE1038" s="58"/>
      <c r="CF1038" s="58"/>
      <c r="CG1038" s="58"/>
      <c r="CH1038" s="58"/>
      <c r="CI1038" s="58"/>
      <c r="CJ1038" s="115"/>
      <c r="CK1038" s="115"/>
      <c r="CL1038" s="115"/>
      <c r="CM1038" s="115"/>
      <c r="CN1038" s="115"/>
      <c r="CO1038" s="115"/>
    </row>
    <row r="1039" spans="2:93" x14ac:dyDescent="0.25">
      <c r="B1039" s="58" t="str">
        <f t="shared" si="130"/>
        <v/>
      </c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9"/>
      <c r="AH1039" s="58"/>
      <c r="AI1039" s="58"/>
      <c r="AJ1039" s="58"/>
      <c r="AK1039" s="58"/>
      <c r="AL1039" s="58"/>
      <c r="AM1039" s="58"/>
      <c r="AN1039" s="58"/>
      <c r="AO1039" s="58"/>
      <c r="AP1039" s="58"/>
      <c r="AQ1039" s="58"/>
      <c r="AR1039" s="58"/>
      <c r="AS1039" s="58"/>
      <c r="AT1039" s="58"/>
      <c r="AU1039" s="58"/>
      <c r="AV1039" s="58"/>
      <c r="AW1039" s="58"/>
      <c r="AX1039" s="58"/>
      <c r="AY1039" s="58"/>
      <c r="AZ1039" s="58"/>
      <c r="BA1039" s="58"/>
      <c r="BB1039" s="58"/>
      <c r="BC1039" s="58"/>
      <c r="BD1039" s="58"/>
      <c r="BE1039" s="58"/>
      <c r="BF1039" s="58"/>
      <c r="BG1039" s="58"/>
      <c r="BH1039" s="58"/>
      <c r="BI1039" s="58"/>
      <c r="BJ1039" s="58"/>
      <c r="BK1039" s="58"/>
      <c r="BL1039" s="58"/>
      <c r="BM1039" s="58"/>
      <c r="BN1039" s="58"/>
      <c r="BO1039" s="58"/>
      <c r="BP1039" s="58"/>
      <c r="BQ1039" s="58"/>
      <c r="BR1039" s="58"/>
      <c r="BS1039" s="58"/>
      <c r="BT1039" s="58"/>
      <c r="BU1039" s="58"/>
      <c r="BV1039" s="58"/>
      <c r="BW1039" s="58"/>
      <c r="BX1039" s="58"/>
      <c r="BY1039" s="58"/>
      <c r="BZ1039" s="58"/>
      <c r="CA1039" s="58"/>
      <c r="CB1039" s="58"/>
      <c r="CC1039" s="58"/>
      <c r="CD1039" s="58"/>
      <c r="CE1039" s="58"/>
      <c r="CF1039" s="58"/>
      <c r="CG1039" s="58"/>
      <c r="CH1039" s="58"/>
      <c r="CI1039" s="58"/>
      <c r="CJ1039" s="115"/>
      <c r="CK1039" s="115"/>
      <c r="CL1039" s="115"/>
      <c r="CM1039" s="115"/>
      <c r="CN1039" s="115"/>
      <c r="CO1039" s="115"/>
    </row>
    <row r="1040" spans="2:93" x14ac:dyDescent="0.25">
      <c r="B1040" s="58" t="str">
        <f t="shared" si="130"/>
        <v/>
      </c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9"/>
      <c r="AH1040" s="58"/>
      <c r="AI1040" s="58"/>
      <c r="AJ1040" s="58"/>
      <c r="AK1040" s="58"/>
      <c r="AL1040" s="58"/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58"/>
      <c r="AW1040" s="58"/>
      <c r="AX1040" s="58"/>
      <c r="AY1040" s="58"/>
      <c r="AZ1040" s="58"/>
      <c r="BA1040" s="58"/>
      <c r="BB1040" s="58"/>
      <c r="BC1040" s="58"/>
      <c r="BD1040" s="58"/>
      <c r="BE1040" s="58"/>
      <c r="BF1040" s="58"/>
      <c r="BG1040" s="58"/>
      <c r="BH1040" s="58"/>
      <c r="BI1040" s="58"/>
      <c r="BJ1040" s="58"/>
      <c r="BK1040" s="58"/>
      <c r="BL1040" s="58"/>
      <c r="BM1040" s="58"/>
      <c r="BN1040" s="58"/>
      <c r="BO1040" s="58"/>
      <c r="BP1040" s="58"/>
      <c r="BQ1040" s="58"/>
      <c r="BR1040" s="58"/>
      <c r="BS1040" s="58"/>
      <c r="BT1040" s="58"/>
      <c r="BU1040" s="58"/>
      <c r="BV1040" s="58"/>
      <c r="BW1040" s="58"/>
      <c r="BX1040" s="58"/>
      <c r="BY1040" s="58"/>
      <c r="BZ1040" s="58"/>
      <c r="CA1040" s="58"/>
      <c r="CB1040" s="58"/>
      <c r="CC1040" s="58"/>
      <c r="CD1040" s="58"/>
      <c r="CE1040" s="58"/>
      <c r="CF1040" s="58"/>
      <c r="CG1040" s="58"/>
      <c r="CH1040" s="58"/>
      <c r="CI1040" s="58"/>
      <c r="CJ1040" s="115"/>
      <c r="CK1040" s="115"/>
      <c r="CL1040" s="115"/>
      <c r="CM1040" s="115"/>
      <c r="CN1040" s="115"/>
      <c r="CO1040" s="115"/>
    </row>
    <row r="1041" spans="2:93" x14ac:dyDescent="0.25">
      <c r="B1041" s="58" t="str">
        <f t="shared" si="130"/>
        <v/>
      </c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9"/>
      <c r="AH1041" s="58"/>
      <c r="AI1041" s="58"/>
      <c r="AJ1041" s="58"/>
      <c r="AK1041" s="58"/>
      <c r="AL1041" s="58"/>
      <c r="AM1041" s="58"/>
      <c r="AN1041" s="58"/>
      <c r="AO1041" s="58"/>
      <c r="AP1041" s="58"/>
      <c r="AQ1041" s="58"/>
      <c r="AR1041" s="58"/>
      <c r="AS1041" s="58"/>
      <c r="AT1041" s="58"/>
      <c r="AU1041" s="58"/>
      <c r="AV1041" s="58"/>
      <c r="AW1041" s="58"/>
      <c r="AX1041" s="58"/>
      <c r="AY1041" s="58"/>
      <c r="AZ1041" s="58"/>
      <c r="BA1041" s="58"/>
      <c r="BB1041" s="58"/>
      <c r="BC1041" s="58"/>
      <c r="BD1041" s="58"/>
      <c r="BE1041" s="58"/>
      <c r="BF1041" s="58"/>
      <c r="BG1041" s="58"/>
      <c r="BH1041" s="58"/>
      <c r="BI1041" s="58"/>
      <c r="BJ1041" s="58"/>
      <c r="BK1041" s="58"/>
      <c r="BL1041" s="58"/>
      <c r="BM1041" s="58"/>
      <c r="BN1041" s="58"/>
      <c r="BO1041" s="58"/>
      <c r="BP1041" s="58"/>
      <c r="BQ1041" s="58"/>
      <c r="BR1041" s="58"/>
      <c r="BS1041" s="58"/>
      <c r="BT1041" s="58"/>
      <c r="BU1041" s="58"/>
      <c r="BV1041" s="58"/>
      <c r="BW1041" s="58"/>
      <c r="BX1041" s="58"/>
      <c r="BY1041" s="58"/>
      <c r="BZ1041" s="58"/>
      <c r="CA1041" s="58"/>
      <c r="CB1041" s="58"/>
      <c r="CC1041" s="58"/>
      <c r="CD1041" s="58"/>
      <c r="CE1041" s="58"/>
      <c r="CF1041" s="58"/>
      <c r="CG1041" s="58"/>
      <c r="CH1041" s="58"/>
      <c r="CI1041" s="58"/>
      <c r="CJ1041" s="115"/>
      <c r="CK1041" s="115"/>
      <c r="CL1041" s="115"/>
      <c r="CM1041" s="115"/>
      <c r="CN1041" s="115"/>
      <c r="CO1041" s="115"/>
    </row>
    <row r="1042" spans="2:93" x14ac:dyDescent="0.25">
      <c r="B1042" s="58" t="str">
        <f t="shared" si="130"/>
        <v/>
      </c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9"/>
      <c r="AH1042" s="58"/>
      <c r="AI1042" s="58"/>
      <c r="AJ1042" s="58"/>
      <c r="AK1042" s="58"/>
      <c r="AL1042" s="58"/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58"/>
      <c r="AW1042" s="58"/>
      <c r="AX1042" s="58"/>
      <c r="AY1042" s="58"/>
      <c r="AZ1042" s="58"/>
      <c r="BA1042" s="58"/>
      <c r="BB1042" s="58"/>
      <c r="BC1042" s="58"/>
      <c r="BD1042" s="58"/>
      <c r="BE1042" s="58"/>
      <c r="BF1042" s="58"/>
      <c r="BG1042" s="58"/>
      <c r="BH1042" s="58"/>
      <c r="BI1042" s="58"/>
      <c r="BJ1042" s="58"/>
      <c r="BK1042" s="58"/>
      <c r="BL1042" s="58"/>
      <c r="BM1042" s="58"/>
      <c r="BN1042" s="58"/>
      <c r="BO1042" s="58"/>
      <c r="BP1042" s="58"/>
      <c r="BQ1042" s="58"/>
      <c r="BR1042" s="58"/>
      <c r="BS1042" s="58"/>
      <c r="BT1042" s="58"/>
      <c r="BU1042" s="58"/>
      <c r="BV1042" s="58"/>
      <c r="BW1042" s="58"/>
      <c r="BX1042" s="58"/>
      <c r="BY1042" s="58"/>
      <c r="BZ1042" s="58"/>
      <c r="CA1042" s="58"/>
      <c r="CB1042" s="58"/>
      <c r="CC1042" s="58"/>
      <c r="CD1042" s="58"/>
      <c r="CE1042" s="58"/>
      <c r="CF1042" s="58"/>
      <c r="CG1042" s="58"/>
      <c r="CH1042" s="58"/>
      <c r="CI1042" s="58"/>
      <c r="CJ1042" s="115"/>
      <c r="CK1042" s="115"/>
      <c r="CL1042" s="115"/>
      <c r="CM1042" s="115"/>
      <c r="CN1042" s="115"/>
      <c r="CO1042" s="115"/>
    </row>
    <row r="1043" spans="2:93" x14ac:dyDescent="0.25">
      <c r="B1043" s="58" t="str">
        <f t="shared" si="130"/>
        <v/>
      </c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9"/>
      <c r="AH1043" s="58"/>
      <c r="AI1043" s="58"/>
      <c r="AJ1043" s="58"/>
      <c r="AK1043" s="58"/>
      <c r="AL1043" s="58"/>
      <c r="AM1043" s="58"/>
      <c r="AN1043" s="58"/>
      <c r="AO1043" s="58"/>
      <c r="AP1043" s="58"/>
      <c r="AQ1043" s="58"/>
      <c r="AR1043" s="58"/>
      <c r="AS1043" s="58"/>
      <c r="AT1043" s="58"/>
      <c r="AU1043" s="58"/>
      <c r="AV1043" s="58"/>
      <c r="AW1043" s="58"/>
      <c r="AX1043" s="58"/>
      <c r="AY1043" s="58"/>
      <c r="AZ1043" s="58"/>
      <c r="BA1043" s="58"/>
      <c r="BB1043" s="58"/>
      <c r="BC1043" s="58"/>
      <c r="BD1043" s="58"/>
      <c r="BE1043" s="58"/>
      <c r="BF1043" s="58"/>
      <c r="BG1043" s="58"/>
      <c r="BH1043" s="58"/>
      <c r="BI1043" s="58"/>
      <c r="BJ1043" s="58"/>
      <c r="BK1043" s="58"/>
      <c r="BL1043" s="58"/>
      <c r="BM1043" s="58"/>
      <c r="BN1043" s="58"/>
      <c r="BO1043" s="58"/>
      <c r="BP1043" s="58"/>
      <c r="BQ1043" s="58"/>
      <c r="BR1043" s="58"/>
      <c r="BS1043" s="58"/>
      <c r="BT1043" s="58"/>
      <c r="BU1043" s="58"/>
      <c r="BV1043" s="58"/>
      <c r="BW1043" s="58"/>
      <c r="BX1043" s="58"/>
      <c r="BY1043" s="58"/>
      <c r="BZ1043" s="58"/>
      <c r="CA1043" s="58"/>
      <c r="CB1043" s="58"/>
      <c r="CC1043" s="58"/>
      <c r="CD1043" s="58"/>
      <c r="CE1043" s="58"/>
      <c r="CF1043" s="58"/>
      <c r="CG1043" s="58"/>
      <c r="CH1043" s="58"/>
      <c r="CI1043" s="58"/>
      <c r="CJ1043" s="115"/>
      <c r="CK1043" s="115"/>
      <c r="CL1043" s="115"/>
      <c r="CM1043" s="115"/>
      <c r="CN1043" s="115"/>
      <c r="CO1043" s="115"/>
    </row>
    <row r="1044" spans="2:93" x14ac:dyDescent="0.25">
      <c r="B1044" s="58" t="str">
        <f t="shared" si="130"/>
        <v/>
      </c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9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  <c r="BA1044" s="58"/>
      <c r="BB1044" s="58"/>
      <c r="BC1044" s="58"/>
      <c r="BD1044" s="58"/>
      <c r="BE1044" s="58"/>
      <c r="BF1044" s="58"/>
      <c r="BG1044" s="58"/>
      <c r="BH1044" s="58"/>
      <c r="BI1044" s="58"/>
      <c r="BJ1044" s="58"/>
      <c r="BK1044" s="58"/>
      <c r="BL1044" s="58"/>
      <c r="BM1044" s="58"/>
      <c r="BN1044" s="58"/>
      <c r="BO1044" s="58"/>
      <c r="BP1044" s="58"/>
      <c r="BQ1044" s="58"/>
      <c r="BR1044" s="58"/>
      <c r="BS1044" s="58"/>
      <c r="BT1044" s="58"/>
      <c r="BU1044" s="58"/>
      <c r="BV1044" s="58"/>
      <c r="BW1044" s="58"/>
      <c r="BX1044" s="58"/>
      <c r="BY1044" s="58"/>
      <c r="BZ1044" s="58"/>
      <c r="CA1044" s="58"/>
      <c r="CB1044" s="58"/>
      <c r="CC1044" s="58"/>
      <c r="CD1044" s="58"/>
      <c r="CE1044" s="58"/>
      <c r="CF1044" s="58"/>
      <c r="CG1044" s="58"/>
      <c r="CH1044" s="58"/>
      <c r="CI1044" s="58"/>
      <c r="CJ1044" s="115"/>
      <c r="CK1044" s="115"/>
      <c r="CL1044" s="115"/>
      <c r="CM1044" s="115"/>
      <c r="CN1044" s="115"/>
      <c r="CO1044" s="115"/>
    </row>
    <row r="1045" spans="2:93" x14ac:dyDescent="0.25">
      <c r="B1045" s="58" t="str">
        <f t="shared" si="130"/>
        <v/>
      </c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9"/>
      <c r="AH1045" s="58"/>
      <c r="AI1045" s="58"/>
      <c r="AJ1045" s="58"/>
      <c r="AK1045" s="58"/>
      <c r="AL1045" s="58"/>
      <c r="AM1045" s="58"/>
      <c r="AN1045" s="58"/>
      <c r="AO1045" s="58"/>
      <c r="AP1045" s="58"/>
      <c r="AQ1045" s="58"/>
      <c r="AR1045" s="58"/>
      <c r="AS1045" s="58"/>
      <c r="AT1045" s="58"/>
      <c r="AU1045" s="58"/>
      <c r="AV1045" s="58"/>
      <c r="AW1045" s="58"/>
      <c r="AX1045" s="58"/>
      <c r="AY1045" s="58"/>
      <c r="AZ1045" s="58"/>
      <c r="BA1045" s="58"/>
      <c r="BB1045" s="58"/>
      <c r="BC1045" s="58"/>
      <c r="BD1045" s="58"/>
      <c r="BE1045" s="58"/>
      <c r="BF1045" s="58"/>
      <c r="BG1045" s="58"/>
      <c r="BH1045" s="58"/>
      <c r="BI1045" s="58"/>
      <c r="BJ1045" s="58"/>
      <c r="BK1045" s="58"/>
      <c r="BL1045" s="58"/>
      <c r="BM1045" s="58"/>
      <c r="BN1045" s="58"/>
      <c r="BO1045" s="58"/>
      <c r="BP1045" s="58"/>
      <c r="BQ1045" s="58"/>
      <c r="BR1045" s="58"/>
      <c r="BS1045" s="58"/>
      <c r="BT1045" s="58"/>
      <c r="BU1045" s="58"/>
      <c r="BV1045" s="58"/>
      <c r="BW1045" s="58"/>
      <c r="BX1045" s="58"/>
      <c r="BY1045" s="58"/>
      <c r="BZ1045" s="58"/>
      <c r="CA1045" s="58"/>
      <c r="CB1045" s="58"/>
      <c r="CC1045" s="58"/>
      <c r="CD1045" s="58"/>
      <c r="CE1045" s="58"/>
      <c r="CF1045" s="58"/>
      <c r="CG1045" s="58"/>
      <c r="CH1045" s="58"/>
      <c r="CI1045" s="58"/>
      <c r="CJ1045" s="115"/>
      <c r="CK1045" s="115"/>
      <c r="CL1045" s="115"/>
      <c r="CM1045" s="115"/>
      <c r="CN1045" s="115"/>
      <c r="CO1045" s="115"/>
    </row>
    <row r="1046" spans="2:93" x14ac:dyDescent="0.25">
      <c r="B1046" s="58" t="str">
        <f t="shared" si="130"/>
        <v/>
      </c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9"/>
      <c r="AH1046" s="58"/>
      <c r="AI1046" s="58"/>
      <c r="AJ1046" s="58"/>
      <c r="AK1046" s="58"/>
      <c r="AL1046" s="58"/>
      <c r="AM1046" s="58"/>
      <c r="AN1046" s="58"/>
      <c r="AO1046" s="58"/>
      <c r="AP1046" s="58"/>
      <c r="AQ1046" s="58"/>
      <c r="AR1046" s="58"/>
      <c r="AS1046" s="58"/>
      <c r="AT1046" s="58"/>
      <c r="AU1046" s="58"/>
      <c r="AV1046" s="58"/>
      <c r="AW1046" s="58"/>
      <c r="AX1046" s="58"/>
      <c r="AY1046" s="58"/>
      <c r="AZ1046" s="58"/>
      <c r="BA1046" s="58"/>
      <c r="BB1046" s="58"/>
      <c r="BC1046" s="58"/>
      <c r="BD1046" s="58"/>
      <c r="BE1046" s="58"/>
      <c r="BF1046" s="58"/>
      <c r="BG1046" s="58"/>
      <c r="BH1046" s="58"/>
      <c r="BI1046" s="58"/>
      <c r="BJ1046" s="58"/>
      <c r="BK1046" s="58"/>
      <c r="BL1046" s="58"/>
      <c r="BM1046" s="58"/>
      <c r="BN1046" s="58"/>
      <c r="BO1046" s="58"/>
      <c r="BP1046" s="58"/>
      <c r="BQ1046" s="58"/>
      <c r="BR1046" s="58"/>
      <c r="BS1046" s="58"/>
      <c r="BT1046" s="58"/>
      <c r="BU1046" s="58"/>
      <c r="BV1046" s="58"/>
      <c r="BW1046" s="58"/>
      <c r="BX1046" s="58"/>
      <c r="BY1046" s="58"/>
      <c r="BZ1046" s="58"/>
      <c r="CA1046" s="58"/>
      <c r="CB1046" s="58"/>
      <c r="CC1046" s="58"/>
      <c r="CD1046" s="58"/>
      <c r="CE1046" s="58"/>
      <c r="CF1046" s="58"/>
      <c r="CG1046" s="58"/>
      <c r="CH1046" s="58"/>
      <c r="CI1046" s="58"/>
      <c r="CJ1046" s="115"/>
      <c r="CK1046" s="115"/>
      <c r="CL1046" s="115"/>
      <c r="CM1046" s="115"/>
      <c r="CN1046" s="115"/>
      <c r="CO1046" s="115"/>
    </row>
    <row r="1047" spans="2:93" x14ac:dyDescent="0.25">
      <c r="B1047" s="58" t="str">
        <f t="shared" si="130"/>
        <v/>
      </c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9"/>
      <c r="AH1047" s="58"/>
      <c r="AI1047" s="58"/>
      <c r="AJ1047" s="58"/>
      <c r="AK1047" s="58"/>
      <c r="AL1047" s="58"/>
      <c r="AM1047" s="58"/>
      <c r="AN1047" s="58"/>
      <c r="AO1047" s="58"/>
      <c r="AP1047" s="58"/>
      <c r="AQ1047" s="58"/>
      <c r="AR1047" s="58"/>
      <c r="AS1047" s="58"/>
      <c r="AT1047" s="58"/>
      <c r="AU1047" s="58"/>
      <c r="AV1047" s="58"/>
      <c r="AW1047" s="58"/>
      <c r="AX1047" s="58"/>
      <c r="AY1047" s="58"/>
      <c r="AZ1047" s="58"/>
      <c r="BA1047" s="58"/>
      <c r="BB1047" s="58"/>
      <c r="BC1047" s="58"/>
      <c r="BD1047" s="58"/>
      <c r="BE1047" s="58"/>
      <c r="BF1047" s="58"/>
      <c r="BG1047" s="58"/>
      <c r="BH1047" s="58"/>
      <c r="BI1047" s="58"/>
      <c r="BJ1047" s="58"/>
      <c r="BK1047" s="58"/>
      <c r="BL1047" s="58"/>
      <c r="BM1047" s="58"/>
      <c r="BN1047" s="58"/>
      <c r="BO1047" s="58"/>
      <c r="BP1047" s="58"/>
      <c r="BQ1047" s="58"/>
      <c r="BR1047" s="58"/>
      <c r="BS1047" s="58"/>
      <c r="BT1047" s="58"/>
      <c r="BU1047" s="58"/>
      <c r="BV1047" s="58"/>
      <c r="BW1047" s="58"/>
      <c r="BX1047" s="58"/>
      <c r="BY1047" s="58"/>
      <c r="BZ1047" s="58"/>
      <c r="CA1047" s="58"/>
      <c r="CB1047" s="58"/>
      <c r="CC1047" s="58"/>
      <c r="CD1047" s="58"/>
      <c r="CE1047" s="58"/>
      <c r="CF1047" s="58"/>
      <c r="CG1047" s="58"/>
      <c r="CH1047" s="58"/>
      <c r="CI1047" s="58"/>
      <c r="CJ1047" s="115"/>
      <c r="CK1047" s="115"/>
      <c r="CL1047" s="115"/>
      <c r="CM1047" s="115"/>
      <c r="CN1047" s="115"/>
      <c r="CO1047" s="115"/>
    </row>
    <row r="1048" spans="2:93" x14ac:dyDescent="0.25">
      <c r="B1048" s="58" t="str">
        <f t="shared" si="130"/>
        <v/>
      </c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9"/>
      <c r="AH1048" s="58"/>
      <c r="AI1048" s="58"/>
      <c r="AJ1048" s="58"/>
      <c r="AK1048" s="58"/>
      <c r="AL1048" s="58"/>
      <c r="AM1048" s="58"/>
      <c r="AN1048" s="58"/>
      <c r="AO1048" s="58"/>
      <c r="AP1048" s="58"/>
      <c r="AQ1048" s="58"/>
      <c r="AR1048" s="58"/>
      <c r="AS1048" s="58"/>
      <c r="AT1048" s="58"/>
      <c r="AU1048" s="58"/>
      <c r="AV1048" s="58"/>
      <c r="AW1048" s="58"/>
      <c r="AX1048" s="58"/>
      <c r="AY1048" s="58"/>
      <c r="AZ1048" s="58"/>
      <c r="BA1048" s="58"/>
      <c r="BB1048" s="58"/>
      <c r="BC1048" s="58"/>
      <c r="BD1048" s="58"/>
      <c r="BE1048" s="58"/>
      <c r="BF1048" s="58"/>
      <c r="BG1048" s="58"/>
      <c r="BH1048" s="58"/>
      <c r="BI1048" s="58"/>
      <c r="BJ1048" s="58"/>
      <c r="BK1048" s="58"/>
      <c r="BL1048" s="58"/>
      <c r="BM1048" s="58"/>
      <c r="BN1048" s="58"/>
      <c r="BO1048" s="58"/>
      <c r="BP1048" s="58"/>
      <c r="BQ1048" s="58"/>
      <c r="BR1048" s="58"/>
      <c r="BS1048" s="58"/>
      <c r="BT1048" s="58"/>
      <c r="BU1048" s="58"/>
      <c r="BV1048" s="58"/>
      <c r="BW1048" s="58"/>
      <c r="BX1048" s="58"/>
      <c r="BY1048" s="58"/>
      <c r="BZ1048" s="58"/>
      <c r="CA1048" s="58"/>
      <c r="CB1048" s="58"/>
      <c r="CC1048" s="58"/>
      <c r="CD1048" s="58"/>
      <c r="CE1048" s="58"/>
      <c r="CF1048" s="58"/>
      <c r="CG1048" s="58"/>
      <c r="CH1048" s="58"/>
      <c r="CI1048" s="58"/>
      <c r="CJ1048" s="115"/>
      <c r="CK1048" s="115"/>
      <c r="CL1048" s="115"/>
      <c r="CM1048" s="115"/>
      <c r="CN1048" s="115"/>
      <c r="CO1048" s="115"/>
    </row>
    <row r="1049" spans="2:93" x14ac:dyDescent="0.25">
      <c r="B1049" s="58" t="str">
        <f t="shared" si="130"/>
        <v/>
      </c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9"/>
      <c r="AH1049" s="58"/>
      <c r="AI1049" s="58"/>
      <c r="AJ1049" s="58"/>
      <c r="AK1049" s="58"/>
      <c r="AL1049" s="58"/>
      <c r="AM1049" s="58"/>
      <c r="AN1049" s="58"/>
      <c r="AO1049" s="58"/>
      <c r="AP1049" s="58"/>
      <c r="AQ1049" s="58"/>
      <c r="AR1049" s="58"/>
      <c r="AS1049" s="58"/>
      <c r="AT1049" s="58"/>
      <c r="AU1049" s="58"/>
      <c r="AV1049" s="58"/>
      <c r="AW1049" s="58"/>
      <c r="AX1049" s="58"/>
      <c r="AY1049" s="58"/>
      <c r="AZ1049" s="58"/>
      <c r="BA1049" s="58"/>
      <c r="BB1049" s="58"/>
      <c r="BC1049" s="58"/>
      <c r="BD1049" s="58"/>
      <c r="BE1049" s="58"/>
      <c r="BF1049" s="58"/>
      <c r="BG1049" s="58"/>
      <c r="BH1049" s="58"/>
      <c r="BI1049" s="58"/>
      <c r="BJ1049" s="58"/>
      <c r="BK1049" s="58"/>
      <c r="BL1049" s="58"/>
      <c r="BM1049" s="58"/>
      <c r="BN1049" s="58"/>
      <c r="BO1049" s="58"/>
      <c r="BP1049" s="58"/>
      <c r="BQ1049" s="58"/>
      <c r="BR1049" s="58"/>
      <c r="BS1049" s="58"/>
      <c r="BT1049" s="58"/>
      <c r="BU1049" s="58"/>
      <c r="BV1049" s="58"/>
      <c r="BW1049" s="58"/>
      <c r="BX1049" s="58"/>
      <c r="BY1049" s="58"/>
      <c r="BZ1049" s="58"/>
      <c r="CA1049" s="58"/>
      <c r="CB1049" s="58"/>
      <c r="CC1049" s="58"/>
      <c r="CD1049" s="58"/>
      <c r="CE1049" s="58"/>
      <c r="CF1049" s="58"/>
      <c r="CG1049" s="58"/>
      <c r="CH1049" s="58"/>
      <c r="CI1049" s="58"/>
      <c r="CJ1049" s="115"/>
      <c r="CK1049" s="115"/>
      <c r="CL1049" s="115"/>
      <c r="CM1049" s="115"/>
      <c r="CN1049" s="115"/>
      <c r="CO1049" s="115"/>
    </row>
    <row r="1050" spans="2:93" x14ac:dyDescent="0.25">
      <c r="B1050" s="58" t="str">
        <f t="shared" si="130"/>
        <v/>
      </c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9"/>
      <c r="AH1050" s="58"/>
      <c r="AI1050" s="58"/>
      <c r="AJ1050" s="58"/>
      <c r="AK1050" s="58"/>
      <c r="AL1050" s="58"/>
      <c r="AM1050" s="58"/>
      <c r="AN1050" s="58"/>
      <c r="AO1050" s="58"/>
      <c r="AP1050" s="58"/>
      <c r="AQ1050" s="58"/>
      <c r="AR1050" s="58"/>
      <c r="AS1050" s="58"/>
      <c r="AT1050" s="58"/>
      <c r="AU1050" s="58"/>
      <c r="AV1050" s="58"/>
      <c r="AW1050" s="58"/>
      <c r="AX1050" s="58"/>
      <c r="AY1050" s="58"/>
      <c r="AZ1050" s="58"/>
      <c r="BA1050" s="58"/>
      <c r="BB1050" s="58"/>
      <c r="BC1050" s="58"/>
      <c r="BD1050" s="58"/>
      <c r="BE1050" s="58"/>
      <c r="BF1050" s="58"/>
      <c r="BG1050" s="58"/>
      <c r="BH1050" s="58"/>
      <c r="BI1050" s="58"/>
      <c r="BJ1050" s="58"/>
      <c r="BK1050" s="58"/>
      <c r="BL1050" s="58"/>
      <c r="BM1050" s="58"/>
      <c r="BN1050" s="58"/>
      <c r="BO1050" s="58"/>
      <c r="BP1050" s="58"/>
      <c r="BQ1050" s="58"/>
      <c r="BR1050" s="58"/>
      <c r="BS1050" s="58"/>
      <c r="BT1050" s="58"/>
      <c r="BU1050" s="58"/>
      <c r="BV1050" s="58"/>
      <c r="BW1050" s="58"/>
      <c r="BX1050" s="58"/>
      <c r="BY1050" s="58"/>
      <c r="BZ1050" s="58"/>
      <c r="CA1050" s="58"/>
      <c r="CB1050" s="58"/>
      <c r="CC1050" s="58"/>
      <c r="CD1050" s="58"/>
      <c r="CE1050" s="58"/>
      <c r="CF1050" s="58"/>
      <c r="CG1050" s="58"/>
      <c r="CH1050" s="58"/>
      <c r="CI1050" s="58"/>
      <c r="CJ1050" s="115"/>
      <c r="CK1050" s="115"/>
      <c r="CL1050" s="115"/>
      <c r="CM1050" s="115"/>
      <c r="CN1050" s="115"/>
      <c r="CO1050" s="115"/>
    </row>
    <row r="1051" spans="2:93" x14ac:dyDescent="0.25">
      <c r="B1051" s="58" t="str">
        <f t="shared" si="130"/>
        <v/>
      </c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9"/>
      <c r="AH1051" s="58"/>
      <c r="AI1051" s="58"/>
      <c r="AJ1051" s="58"/>
      <c r="AK1051" s="58"/>
      <c r="AL1051" s="58"/>
      <c r="AM1051" s="58"/>
      <c r="AN1051" s="58"/>
      <c r="AO1051" s="58"/>
      <c r="AP1051" s="58"/>
      <c r="AQ1051" s="58"/>
      <c r="AR1051" s="58"/>
      <c r="AS1051" s="58"/>
      <c r="AT1051" s="58"/>
      <c r="AU1051" s="58"/>
      <c r="AV1051" s="58"/>
      <c r="AW1051" s="58"/>
      <c r="AX1051" s="58"/>
      <c r="AY1051" s="58"/>
      <c r="AZ1051" s="58"/>
      <c r="BA1051" s="58"/>
      <c r="BB1051" s="58"/>
      <c r="BC1051" s="58"/>
      <c r="BD1051" s="58"/>
      <c r="BE1051" s="58"/>
      <c r="BF1051" s="58"/>
      <c r="BG1051" s="58"/>
      <c r="BH1051" s="58"/>
      <c r="BI1051" s="58"/>
      <c r="BJ1051" s="58"/>
      <c r="BK1051" s="58"/>
      <c r="BL1051" s="58"/>
      <c r="BM1051" s="58"/>
      <c r="BN1051" s="58"/>
      <c r="BO1051" s="58"/>
      <c r="BP1051" s="58"/>
      <c r="BQ1051" s="58"/>
      <c r="BR1051" s="58"/>
      <c r="BS1051" s="58"/>
      <c r="BT1051" s="58"/>
      <c r="BU1051" s="58"/>
      <c r="BV1051" s="58"/>
      <c r="BW1051" s="58"/>
      <c r="BX1051" s="58"/>
      <c r="BY1051" s="58"/>
      <c r="BZ1051" s="58"/>
      <c r="CA1051" s="58"/>
      <c r="CB1051" s="58"/>
      <c r="CC1051" s="58"/>
      <c r="CD1051" s="58"/>
      <c r="CE1051" s="58"/>
      <c r="CF1051" s="58"/>
      <c r="CG1051" s="58"/>
      <c r="CH1051" s="58"/>
      <c r="CI1051" s="58"/>
      <c r="CJ1051" s="115"/>
      <c r="CK1051" s="115"/>
      <c r="CL1051" s="115"/>
      <c r="CM1051" s="115"/>
      <c r="CN1051" s="115"/>
      <c r="CO1051" s="115"/>
    </row>
    <row r="1052" spans="2:93" x14ac:dyDescent="0.25">
      <c r="B1052" s="58" t="str">
        <f t="shared" si="130"/>
        <v/>
      </c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9"/>
      <c r="AH1052" s="58"/>
      <c r="AI1052" s="58"/>
      <c r="AJ1052" s="58"/>
      <c r="AK1052" s="58"/>
      <c r="AL1052" s="58"/>
      <c r="AM1052" s="58"/>
      <c r="AN1052" s="58"/>
      <c r="AO1052" s="58"/>
      <c r="AP1052" s="58"/>
      <c r="AQ1052" s="58"/>
      <c r="AR1052" s="58"/>
      <c r="AS1052" s="58"/>
      <c r="AT1052" s="58"/>
      <c r="AU1052" s="58"/>
      <c r="AV1052" s="58"/>
      <c r="AW1052" s="58"/>
      <c r="AX1052" s="58"/>
      <c r="AY1052" s="58"/>
      <c r="AZ1052" s="58"/>
      <c r="BA1052" s="58"/>
      <c r="BB1052" s="58"/>
      <c r="BC1052" s="58"/>
      <c r="BD1052" s="58"/>
      <c r="BE1052" s="58"/>
      <c r="BF1052" s="58"/>
      <c r="BG1052" s="58"/>
      <c r="BH1052" s="58"/>
      <c r="BI1052" s="58"/>
      <c r="BJ1052" s="58"/>
      <c r="BK1052" s="58"/>
      <c r="BL1052" s="58"/>
      <c r="BM1052" s="58"/>
      <c r="BN1052" s="58"/>
      <c r="BO1052" s="58"/>
      <c r="BP1052" s="58"/>
      <c r="BQ1052" s="58"/>
      <c r="BR1052" s="58"/>
      <c r="BS1052" s="58"/>
      <c r="BT1052" s="58"/>
      <c r="BU1052" s="58"/>
      <c r="BV1052" s="58"/>
      <c r="BW1052" s="58"/>
      <c r="BX1052" s="58"/>
      <c r="BY1052" s="58"/>
      <c r="BZ1052" s="58"/>
      <c r="CA1052" s="58"/>
      <c r="CB1052" s="58"/>
      <c r="CC1052" s="58"/>
      <c r="CD1052" s="58"/>
      <c r="CE1052" s="58"/>
      <c r="CF1052" s="58"/>
      <c r="CG1052" s="58"/>
      <c r="CH1052" s="58"/>
      <c r="CI1052" s="58"/>
      <c r="CJ1052" s="115"/>
      <c r="CK1052" s="115"/>
      <c r="CL1052" s="115"/>
      <c r="CM1052" s="115"/>
      <c r="CN1052" s="115"/>
      <c r="CO1052" s="115"/>
    </row>
    <row r="1053" spans="2:93" x14ac:dyDescent="0.25">
      <c r="B1053" s="58" t="str">
        <f t="shared" si="130"/>
        <v/>
      </c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9"/>
      <c r="AH1053" s="58"/>
      <c r="AI1053" s="58"/>
      <c r="AJ1053" s="58"/>
      <c r="AK1053" s="58"/>
      <c r="AL1053" s="58"/>
      <c r="AM1053" s="58"/>
      <c r="AN1053" s="58"/>
      <c r="AO1053" s="58"/>
      <c r="AP1053" s="58"/>
      <c r="AQ1053" s="58"/>
      <c r="AR1053" s="58"/>
      <c r="AS1053" s="58"/>
      <c r="AT1053" s="58"/>
      <c r="AU1053" s="58"/>
      <c r="AV1053" s="58"/>
      <c r="AW1053" s="58"/>
      <c r="AX1053" s="58"/>
      <c r="AY1053" s="58"/>
      <c r="AZ1053" s="58"/>
      <c r="BA1053" s="58"/>
      <c r="BB1053" s="58"/>
      <c r="BC1053" s="58"/>
      <c r="BD1053" s="58"/>
      <c r="BE1053" s="58"/>
      <c r="BF1053" s="58"/>
      <c r="BG1053" s="58"/>
      <c r="BH1053" s="58"/>
      <c r="BI1053" s="58"/>
      <c r="BJ1053" s="58"/>
      <c r="BK1053" s="58"/>
      <c r="BL1053" s="58"/>
      <c r="BM1053" s="58"/>
      <c r="BN1053" s="58"/>
      <c r="BO1053" s="58"/>
      <c r="BP1053" s="58"/>
      <c r="BQ1053" s="58"/>
      <c r="BR1053" s="58"/>
      <c r="BS1053" s="58"/>
      <c r="BT1053" s="58"/>
      <c r="BU1053" s="58"/>
      <c r="BV1053" s="58"/>
      <c r="BW1053" s="58"/>
      <c r="BX1053" s="58"/>
      <c r="BY1053" s="58"/>
      <c r="BZ1053" s="58"/>
      <c r="CA1053" s="58"/>
      <c r="CB1053" s="58"/>
      <c r="CC1053" s="58"/>
      <c r="CD1053" s="58"/>
      <c r="CE1053" s="58"/>
      <c r="CF1053" s="58"/>
      <c r="CG1053" s="58"/>
      <c r="CH1053" s="58"/>
      <c r="CI1053" s="58"/>
      <c r="CJ1053" s="115"/>
      <c r="CK1053" s="115"/>
      <c r="CL1053" s="115"/>
      <c r="CM1053" s="115"/>
      <c r="CN1053" s="115"/>
      <c r="CO1053" s="115"/>
    </row>
    <row r="1054" spans="2:93" x14ac:dyDescent="0.25">
      <c r="B1054" s="58" t="str">
        <f t="shared" si="130"/>
        <v/>
      </c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9"/>
      <c r="AH1054" s="58"/>
      <c r="AI1054" s="58"/>
      <c r="AJ1054" s="58"/>
      <c r="AK1054" s="58"/>
      <c r="AL1054" s="58"/>
      <c r="AM1054" s="58"/>
      <c r="AN1054" s="58"/>
      <c r="AO1054" s="58"/>
      <c r="AP1054" s="58"/>
      <c r="AQ1054" s="58"/>
      <c r="AR1054" s="58"/>
      <c r="AS1054" s="58"/>
      <c r="AT1054" s="58"/>
      <c r="AU1054" s="58"/>
      <c r="AV1054" s="58"/>
      <c r="AW1054" s="58"/>
      <c r="AX1054" s="58"/>
      <c r="AY1054" s="58"/>
      <c r="AZ1054" s="58"/>
      <c r="BA1054" s="58"/>
      <c r="BB1054" s="58"/>
      <c r="BC1054" s="58"/>
      <c r="BD1054" s="58"/>
      <c r="BE1054" s="58"/>
      <c r="BF1054" s="58"/>
      <c r="BG1054" s="58"/>
      <c r="BH1054" s="58"/>
      <c r="BI1054" s="58"/>
      <c r="BJ1054" s="58"/>
      <c r="BK1054" s="58"/>
      <c r="BL1054" s="58"/>
      <c r="BM1054" s="58"/>
      <c r="BN1054" s="58"/>
      <c r="BO1054" s="58"/>
      <c r="BP1054" s="58"/>
      <c r="BQ1054" s="58"/>
      <c r="BR1054" s="58"/>
      <c r="BS1054" s="58"/>
      <c r="BT1054" s="58"/>
      <c r="BU1054" s="58"/>
      <c r="BV1054" s="58"/>
      <c r="BW1054" s="58"/>
      <c r="BX1054" s="58"/>
      <c r="BY1054" s="58"/>
      <c r="BZ1054" s="58"/>
      <c r="CA1054" s="58"/>
      <c r="CB1054" s="58"/>
      <c r="CC1054" s="58"/>
      <c r="CD1054" s="58"/>
      <c r="CE1054" s="58"/>
      <c r="CF1054" s="58"/>
      <c r="CG1054" s="58"/>
      <c r="CH1054" s="58"/>
      <c r="CI1054" s="58"/>
      <c r="CJ1054" s="115"/>
      <c r="CK1054" s="115"/>
      <c r="CL1054" s="115"/>
      <c r="CM1054" s="115"/>
      <c r="CN1054" s="115"/>
      <c r="CO1054" s="115"/>
    </row>
    <row r="1055" spans="2:93" x14ac:dyDescent="0.25">
      <c r="B1055" s="58" t="str">
        <f t="shared" si="130"/>
        <v/>
      </c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9"/>
      <c r="AH1055" s="58"/>
      <c r="AI1055" s="58"/>
      <c r="AJ1055" s="58"/>
      <c r="AK1055" s="58"/>
      <c r="AL1055" s="58"/>
      <c r="AM1055" s="58"/>
      <c r="AN1055" s="58"/>
      <c r="AO1055" s="58"/>
      <c r="AP1055" s="58"/>
      <c r="AQ1055" s="58"/>
      <c r="AR1055" s="58"/>
      <c r="AS1055" s="58"/>
      <c r="AT1055" s="58"/>
      <c r="AU1055" s="58"/>
      <c r="AV1055" s="58"/>
      <c r="AW1055" s="58"/>
      <c r="AX1055" s="58"/>
      <c r="AY1055" s="58"/>
      <c r="AZ1055" s="58"/>
      <c r="BA1055" s="58"/>
      <c r="BB1055" s="58"/>
      <c r="BC1055" s="58"/>
      <c r="BD1055" s="58"/>
      <c r="BE1055" s="58"/>
      <c r="BF1055" s="58"/>
      <c r="BG1055" s="58"/>
      <c r="BH1055" s="58"/>
      <c r="BI1055" s="58"/>
      <c r="BJ1055" s="58"/>
      <c r="BK1055" s="58"/>
      <c r="BL1055" s="58"/>
      <c r="BM1055" s="58"/>
      <c r="BN1055" s="58"/>
      <c r="BO1055" s="58"/>
      <c r="BP1055" s="58"/>
      <c r="BQ1055" s="58"/>
      <c r="BR1055" s="58"/>
      <c r="BS1055" s="58"/>
      <c r="BT1055" s="58"/>
      <c r="BU1055" s="58"/>
      <c r="BV1055" s="58"/>
      <c r="BW1055" s="58"/>
      <c r="BX1055" s="58"/>
      <c r="BY1055" s="58"/>
      <c r="BZ1055" s="58"/>
      <c r="CA1055" s="58"/>
      <c r="CB1055" s="58"/>
      <c r="CC1055" s="58"/>
      <c r="CD1055" s="58"/>
      <c r="CE1055" s="58"/>
      <c r="CF1055" s="58"/>
      <c r="CG1055" s="58"/>
      <c r="CH1055" s="58"/>
      <c r="CI1055" s="58"/>
      <c r="CJ1055" s="115"/>
      <c r="CK1055" s="115"/>
      <c r="CL1055" s="115"/>
      <c r="CM1055" s="115"/>
      <c r="CN1055" s="115"/>
      <c r="CO1055" s="115"/>
    </row>
    <row r="1056" spans="2:93" x14ac:dyDescent="0.25">
      <c r="B1056" s="58" t="str">
        <f t="shared" si="130"/>
        <v/>
      </c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9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  <c r="BA1056" s="58"/>
      <c r="BB1056" s="58"/>
      <c r="BC1056" s="58"/>
      <c r="BD1056" s="58"/>
      <c r="BE1056" s="58"/>
      <c r="BF1056" s="58"/>
      <c r="BG1056" s="58"/>
      <c r="BH1056" s="58"/>
      <c r="BI1056" s="58"/>
      <c r="BJ1056" s="58"/>
      <c r="BK1056" s="58"/>
      <c r="BL1056" s="58"/>
      <c r="BM1056" s="58"/>
      <c r="BN1056" s="58"/>
      <c r="BO1056" s="58"/>
      <c r="BP1056" s="58"/>
      <c r="BQ1056" s="58"/>
      <c r="BR1056" s="58"/>
      <c r="BS1056" s="58"/>
      <c r="BT1056" s="58"/>
      <c r="BU1056" s="58"/>
      <c r="BV1056" s="58"/>
      <c r="BW1056" s="58"/>
      <c r="BX1056" s="58"/>
      <c r="BY1056" s="58"/>
      <c r="BZ1056" s="58"/>
      <c r="CA1056" s="58"/>
      <c r="CB1056" s="58"/>
      <c r="CC1056" s="58"/>
      <c r="CD1056" s="58"/>
      <c r="CE1056" s="58"/>
      <c r="CF1056" s="58"/>
      <c r="CG1056" s="58"/>
      <c r="CH1056" s="58"/>
      <c r="CI1056" s="58"/>
      <c r="CJ1056" s="115"/>
      <c r="CK1056" s="115"/>
      <c r="CL1056" s="115"/>
      <c r="CM1056" s="115"/>
      <c r="CN1056" s="115"/>
      <c r="CO1056" s="115"/>
    </row>
    <row r="1057" spans="2:93" x14ac:dyDescent="0.25">
      <c r="B1057" s="58" t="str">
        <f t="shared" si="130"/>
        <v/>
      </c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9"/>
      <c r="AH1057" s="58"/>
      <c r="AI1057" s="58"/>
      <c r="AJ1057" s="58"/>
      <c r="AK1057" s="58"/>
      <c r="AL1057" s="58"/>
      <c r="AM1057" s="58"/>
      <c r="AN1057" s="58"/>
      <c r="AO1057" s="58"/>
      <c r="AP1057" s="58"/>
      <c r="AQ1057" s="58"/>
      <c r="AR1057" s="58"/>
      <c r="AS1057" s="58"/>
      <c r="AT1057" s="58"/>
      <c r="AU1057" s="58"/>
      <c r="AV1057" s="58"/>
      <c r="AW1057" s="58"/>
      <c r="AX1057" s="58"/>
      <c r="AY1057" s="58"/>
      <c r="AZ1057" s="58"/>
      <c r="BA1057" s="58"/>
      <c r="BB1057" s="58"/>
      <c r="BC1057" s="58"/>
      <c r="BD1057" s="58"/>
      <c r="BE1057" s="58"/>
      <c r="BF1057" s="58"/>
      <c r="BG1057" s="58"/>
      <c r="BH1057" s="58"/>
      <c r="BI1057" s="58"/>
      <c r="BJ1057" s="58"/>
      <c r="BK1057" s="58"/>
      <c r="BL1057" s="58"/>
      <c r="BM1057" s="58"/>
      <c r="BN1057" s="58"/>
      <c r="BO1057" s="58"/>
      <c r="BP1057" s="58"/>
      <c r="BQ1057" s="58"/>
      <c r="BR1057" s="58"/>
      <c r="BS1057" s="58"/>
      <c r="BT1057" s="58"/>
      <c r="BU1057" s="58"/>
      <c r="BV1057" s="58"/>
      <c r="BW1057" s="58"/>
      <c r="BX1057" s="58"/>
      <c r="BY1057" s="58"/>
      <c r="BZ1057" s="58"/>
      <c r="CA1057" s="58"/>
      <c r="CB1057" s="58"/>
      <c r="CC1057" s="58"/>
      <c r="CD1057" s="58"/>
      <c r="CE1057" s="58"/>
      <c r="CF1057" s="58"/>
      <c r="CG1057" s="58"/>
      <c r="CH1057" s="58"/>
      <c r="CI1057" s="58"/>
      <c r="CJ1057" s="115"/>
      <c r="CK1057" s="115"/>
      <c r="CL1057" s="115"/>
      <c r="CM1057" s="115"/>
      <c r="CN1057" s="115"/>
      <c r="CO1057" s="115"/>
    </row>
    <row r="1058" spans="2:93" x14ac:dyDescent="0.25">
      <c r="B1058" s="58" t="str">
        <f t="shared" si="130"/>
        <v/>
      </c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9"/>
      <c r="AH1058" s="58"/>
      <c r="AI1058" s="58"/>
      <c r="AJ1058" s="58"/>
      <c r="AK1058" s="58"/>
      <c r="AL1058" s="58"/>
      <c r="AM1058" s="58"/>
      <c r="AN1058" s="58"/>
      <c r="AO1058" s="58"/>
      <c r="AP1058" s="58"/>
      <c r="AQ1058" s="58"/>
      <c r="AR1058" s="58"/>
      <c r="AS1058" s="58"/>
      <c r="AT1058" s="58"/>
      <c r="AU1058" s="58"/>
      <c r="AV1058" s="58"/>
      <c r="AW1058" s="58"/>
      <c r="AX1058" s="58"/>
      <c r="AY1058" s="58"/>
      <c r="AZ1058" s="58"/>
      <c r="BA1058" s="58"/>
      <c r="BB1058" s="58"/>
      <c r="BC1058" s="58"/>
      <c r="BD1058" s="58"/>
      <c r="BE1058" s="58"/>
      <c r="BF1058" s="58"/>
      <c r="BG1058" s="58"/>
      <c r="BH1058" s="58"/>
      <c r="BI1058" s="58"/>
      <c r="BJ1058" s="58"/>
      <c r="BK1058" s="58"/>
      <c r="BL1058" s="58"/>
      <c r="BM1058" s="58"/>
      <c r="BN1058" s="58"/>
      <c r="BO1058" s="58"/>
      <c r="BP1058" s="58"/>
      <c r="BQ1058" s="58"/>
      <c r="BR1058" s="58"/>
      <c r="BS1058" s="58"/>
      <c r="BT1058" s="58"/>
      <c r="BU1058" s="58"/>
      <c r="BV1058" s="58"/>
      <c r="BW1058" s="58"/>
      <c r="BX1058" s="58"/>
      <c r="BY1058" s="58"/>
      <c r="BZ1058" s="58"/>
      <c r="CA1058" s="58"/>
      <c r="CB1058" s="58"/>
      <c r="CC1058" s="58"/>
      <c r="CD1058" s="58"/>
      <c r="CE1058" s="58"/>
      <c r="CF1058" s="58"/>
      <c r="CG1058" s="58"/>
      <c r="CH1058" s="58"/>
      <c r="CI1058" s="58"/>
      <c r="CJ1058" s="115"/>
      <c r="CK1058" s="115"/>
      <c r="CL1058" s="115"/>
      <c r="CM1058" s="115"/>
      <c r="CN1058" s="115"/>
      <c r="CO1058" s="115"/>
    </row>
    <row r="1059" spans="2:93" x14ac:dyDescent="0.25">
      <c r="B1059" s="58" t="str">
        <f t="shared" si="130"/>
        <v/>
      </c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9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  <c r="AS1059" s="58"/>
      <c r="AT1059" s="58"/>
      <c r="AU1059" s="58"/>
      <c r="AV1059" s="58"/>
      <c r="AW1059" s="58"/>
      <c r="AX1059" s="58"/>
      <c r="AY1059" s="58"/>
      <c r="AZ1059" s="58"/>
      <c r="BA1059" s="58"/>
      <c r="BB1059" s="58"/>
      <c r="BC1059" s="58"/>
      <c r="BD1059" s="58"/>
      <c r="BE1059" s="58"/>
      <c r="BF1059" s="58"/>
      <c r="BG1059" s="58"/>
      <c r="BH1059" s="58"/>
      <c r="BI1059" s="58"/>
      <c r="BJ1059" s="58"/>
      <c r="BK1059" s="58"/>
      <c r="BL1059" s="58"/>
      <c r="BM1059" s="58"/>
      <c r="BN1059" s="58"/>
      <c r="BO1059" s="58"/>
      <c r="BP1059" s="58"/>
      <c r="BQ1059" s="58"/>
      <c r="BR1059" s="58"/>
      <c r="BS1059" s="58"/>
      <c r="BT1059" s="58"/>
      <c r="BU1059" s="58"/>
      <c r="BV1059" s="58"/>
      <c r="BW1059" s="58"/>
      <c r="BX1059" s="58"/>
      <c r="BY1059" s="58"/>
      <c r="BZ1059" s="58"/>
      <c r="CA1059" s="58"/>
      <c r="CB1059" s="58"/>
      <c r="CC1059" s="58"/>
      <c r="CD1059" s="58"/>
      <c r="CE1059" s="58"/>
      <c r="CF1059" s="58"/>
      <c r="CG1059" s="58"/>
      <c r="CH1059" s="58"/>
      <c r="CI1059" s="58"/>
      <c r="CJ1059" s="115"/>
      <c r="CK1059" s="115"/>
      <c r="CL1059" s="115"/>
      <c r="CM1059" s="115"/>
      <c r="CN1059" s="115"/>
      <c r="CO1059" s="115"/>
    </row>
    <row r="1060" spans="2:93" x14ac:dyDescent="0.25">
      <c r="B1060" s="58" t="str">
        <f t="shared" si="130"/>
        <v/>
      </c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9"/>
      <c r="AH1060" s="58"/>
      <c r="AI1060" s="58"/>
      <c r="AJ1060" s="58"/>
      <c r="AK1060" s="58"/>
      <c r="AL1060" s="58"/>
      <c r="AM1060" s="58"/>
      <c r="AN1060" s="58"/>
      <c r="AO1060" s="58"/>
      <c r="AP1060" s="58"/>
      <c r="AQ1060" s="58"/>
      <c r="AR1060" s="58"/>
      <c r="AS1060" s="58"/>
      <c r="AT1060" s="58"/>
      <c r="AU1060" s="58"/>
      <c r="AV1060" s="58"/>
      <c r="AW1060" s="58"/>
      <c r="AX1060" s="58"/>
      <c r="AY1060" s="58"/>
      <c r="AZ1060" s="58"/>
      <c r="BA1060" s="58"/>
      <c r="BB1060" s="58"/>
      <c r="BC1060" s="58"/>
      <c r="BD1060" s="58"/>
      <c r="BE1060" s="58"/>
      <c r="BF1060" s="58"/>
      <c r="BG1060" s="58"/>
      <c r="BH1060" s="58"/>
      <c r="BI1060" s="58"/>
      <c r="BJ1060" s="58"/>
      <c r="BK1060" s="58"/>
      <c r="BL1060" s="58"/>
      <c r="BM1060" s="58"/>
      <c r="BN1060" s="58"/>
      <c r="BO1060" s="58"/>
      <c r="BP1060" s="58"/>
      <c r="BQ1060" s="58"/>
      <c r="BR1060" s="58"/>
      <c r="BS1060" s="58"/>
      <c r="BT1060" s="58"/>
      <c r="BU1060" s="58"/>
      <c r="BV1060" s="58"/>
      <c r="BW1060" s="58"/>
      <c r="BX1060" s="58"/>
      <c r="BY1060" s="58"/>
      <c r="BZ1060" s="58"/>
      <c r="CA1060" s="58"/>
      <c r="CB1060" s="58"/>
      <c r="CC1060" s="58"/>
      <c r="CD1060" s="58"/>
      <c r="CE1060" s="58"/>
      <c r="CF1060" s="58"/>
      <c r="CG1060" s="58"/>
      <c r="CH1060" s="58"/>
      <c r="CI1060" s="58"/>
      <c r="CJ1060" s="115"/>
      <c r="CK1060" s="115"/>
      <c r="CL1060" s="115"/>
      <c r="CM1060" s="115"/>
      <c r="CN1060" s="115"/>
      <c r="CO1060" s="115"/>
    </row>
    <row r="1061" spans="2:93" x14ac:dyDescent="0.25">
      <c r="B1061" s="58" t="str">
        <f t="shared" si="130"/>
        <v/>
      </c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9"/>
      <c r="AH1061" s="58"/>
      <c r="AI1061" s="58"/>
      <c r="AJ1061" s="58"/>
      <c r="AK1061" s="58"/>
      <c r="AL1061" s="58"/>
      <c r="AM1061" s="58"/>
      <c r="AN1061" s="58"/>
      <c r="AO1061" s="58"/>
      <c r="AP1061" s="58"/>
      <c r="AQ1061" s="58"/>
      <c r="AR1061" s="58"/>
      <c r="AS1061" s="58"/>
      <c r="AT1061" s="58"/>
      <c r="AU1061" s="58"/>
      <c r="AV1061" s="58"/>
      <c r="AW1061" s="58"/>
      <c r="AX1061" s="58"/>
      <c r="AY1061" s="58"/>
      <c r="AZ1061" s="58"/>
      <c r="BA1061" s="58"/>
      <c r="BB1061" s="58"/>
      <c r="BC1061" s="58"/>
      <c r="BD1061" s="58"/>
      <c r="BE1061" s="58"/>
      <c r="BF1061" s="58"/>
      <c r="BG1061" s="58"/>
      <c r="BH1061" s="58"/>
      <c r="BI1061" s="58"/>
      <c r="BJ1061" s="58"/>
      <c r="BK1061" s="58"/>
      <c r="BL1061" s="58"/>
      <c r="BM1061" s="58"/>
      <c r="BN1061" s="58"/>
      <c r="BO1061" s="58"/>
      <c r="BP1061" s="58"/>
      <c r="BQ1061" s="58"/>
      <c r="BR1061" s="58"/>
      <c r="BS1061" s="58"/>
      <c r="BT1061" s="58"/>
      <c r="BU1061" s="58"/>
      <c r="BV1061" s="58"/>
      <c r="BW1061" s="58"/>
      <c r="BX1061" s="58"/>
      <c r="BY1061" s="58"/>
      <c r="BZ1061" s="58"/>
      <c r="CA1061" s="58"/>
      <c r="CB1061" s="58"/>
      <c r="CC1061" s="58"/>
      <c r="CD1061" s="58"/>
      <c r="CE1061" s="58"/>
      <c r="CF1061" s="58"/>
      <c r="CG1061" s="58"/>
      <c r="CH1061" s="58"/>
      <c r="CI1061" s="58"/>
      <c r="CJ1061" s="115"/>
      <c r="CK1061" s="115"/>
      <c r="CL1061" s="115"/>
      <c r="CM1061" s="115"/>
      <c r="CN1061" s="115"/>
      <c r="CO1061" s="115"/>
    </row>
    <row r="1062" spans="2:93" x14ac:dyDescent="0.25">
      <c r="B1062" s="58" t="str">
        <f t="shared" si="130"/>
        <v/>
      </c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9"/>
      <c r="AH1062" s="58"/>
      <c r="AI1062" s="58"/>
      <c r="AJ1062" s="58"/>
      <c r="AK1062" s="58"/>
      <c r="AL1062" s="58"/>
      <c r="AM1062" s="58"/>
      <c r="AN1062" s="58"/>
      <c r="AO1062" s="58"/>
      <c r="AP1062" s="58"/>
      <c r="AQ1062" s="58"/>
      <c r="AR1062" s="58"/>
      <c r="AS1062" s="58"/>
      <c r="AT1062" s="58"/>
      <c r="AU1062" s="58"/>
      <c r="AV1062" s="58"/>
      <c r="AW1062" s="58"/>
      <c r="AX1062" s="58"/>
      <c r="AY1062" s="58"/>
      <c r="AZ1062" s="58"/>
      <c r="BA1062" s="58"/>
      <c r="BB1062" s="58"/>
      <c r="BC1062" s="58"/>
      <c r="BD1062" s="58"/>
      <c r="BE1062" s="58"/>
      <c r="BF1062" s="58"/>
      <c r="BG1062" s="58"/>
      <c r="BH1062" s="58"/>
      <c r="BI1062" s="58"/>
      <c r="BJ1062" s="58"/>
      <c r="BK1062" s="58"/>
      <c r="BL1062" s="58"/>
      <c r="BM1062" s="58"/>
      <c r="BN1062" s="58"/>
      <c r="BO1062" s="58"/>
      <c r="BP1062" s="58"/>
      <c r="BQ1062" s="58"/>
      <c r="BR1062" s="58"/>
      <c r="BS1062" s="58"/>
      <c r="BT1062" s="58"/>
      <c r="BU1062" s="58"/>
      <c r="BV1062" s="58"/>
      <c r="BW1062" s="58"/>
      <c r="BX1062" s="58"/>
      <c r="BY1062" s="58"/>
      <c r="BZ1062" s="58"/>
      <c r="CA1062" s="58"/>
      <c r="CB1062" s="58"/>
      <c r="CC1062" s="58"/>
      <c r="CD1062" s="58"/>
      <c r="CE1062" s="58"/>
      <c r="CF1062" s="58"/>
      <c r="CG1062" s="58"/>
      <c r="CH1062" s="58"/>
      <c r="CI1062" s="58"/>
      <c r="CJ1062" s="115"/>
      <c r="CK1062" s="115"/>
      <c r="CL1062" s="115"/>
      <c r="CM1062" s="115"/>
      <c r="CN1062" s="115"/>
      <c r="CO1062" s="115"/>
    </row>
    <row r="1063" spans="2:93" x14ac:dyDescent="0.25">
      <c r="B1063" s="58" t="str">
        <f t="shared" si="130"/>
        <v/>
      </c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9"/>
      <c r="AH1063" s="58"/>
      <c r="AI1063" s="58"/>
      <c r="AJ1063" s="58"/>
      <c r="AK1063" s="58"/>
      <c r="AL1063" s="58"/>
      <c r="AM1063" s="58"/>
      <c r="AN1063" s="58"/>
      <c r="AO1063" s="58"/>
      <c r="AP1063" s="58"/>
      <c r="AQ1063" s="58"/>
      <c r="AR1063" s="58"/>
      <c r="AS1063" s="58"/>
      <c r="AT1063" s="58"/>
      <c r="AU1063" s="58"/>
      <c r="AV1063" s="58"/>
      <c r="AW1063" s="58"/>
      <c r="AX1063" s="58"/>
      <c r="AY1063" s="58"/>
      <c r="AZ1063" s="58"/>
      <c r="BA1063" s="58"/>
      <c r="BB1063" s="58"/>
      <c r="BC1063" s="58"/>
      <c r="BD1063" s="58"/>
      <c r="BE1063" s="58"/>
      <c r="BF1063" s="58"/>
      <c r="BG1063" s="58"/>
      <c r="BH1063" s="58"/>
      <c r="BI1063" s="58"/>
      <c r="BJ1063" s="58"/>
      <c r="BK1063" s="58"/>
      <c r="BL1063" s="58"/>
      <c r="BM1063" s="58"/>
      <c r="BN1063" s="58"/>
      <c r="BO1063" s="58"/>
      <c r="BP1063" s="58"/>
      <c r="BQ1063" s="58"/>
      <c r="BR1063" s="58"/>
      <c r="BS1063" s="58"/>
      <c r="BT1063" s="58"/>
      <c r="BU1063" s="58"/>
      <c r="BV1063" s="58"/>
      <c r="BW1063" s="58"/>
      <c r="BX1063" s="58"/>
      <c r="BY1063" s="58"/>
      <c r="BZ1063" s="58"/>
      <c r="CA1063" s="58"/>
      <c r="CB1063" s="58"/>
      <c r="CC1063" s="58"/>
      <c r="CD1063" s="58"/>
      <c r="CE1063" s="58"/>
      <c r="CF1063" s="58"/>
      <c r="CG1063" s="58"/>
      <c r="CH1063" s="58"/>
      <c r="CI1063" s="58"/>
      <c r="CJ1063" s="115"/>
      <c r="CK1063" s="115"/>
      <c r="CL1063" s="115"/>
      <c r="CM1063" s="115"/>
      <c r="CN1063" s="115"/>
      <c r="CO1063" s="115"/>
    </row>
    <row r="1064" spans="2:93" x14ac:dyDescent="0.25">
      <c r="B1064" s="58" t="str">
        <f t="shared" si="130"/>
        <v/>
      </c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9"/>
      <c r="AH1064" s="58"/>
      <c r="AI1064" s="58"/>
      <c r="AJ1064" s="58"/>
      <c r="AK1064" s="58"/>
      <c r="AL1064" s="58"/>
      <c r="AM1064" s="58"/>
      <c r="AN1064" s="58"/>
      <c r="AO1064" s="58"/>
      <c r="AP1064" s="58"/>
      <c r="AQ1064" s="58"/>
      <c r="AR1064" s="58"/>
      <c r="AS1064" s="58"/>
      <c r="AT1064" s="58"/>
      <c r="AU1064" s="58"/>
      <c r="AV1064" s="58"/>
      <c r="AW1064" s="58"/>
      <c r="AX1064" s="58"/>
      <c r="AY1064" s="58"/>
      <c r="AZ1064" s="58"/>
      <c r="BA1064" s="58"/>
      <c r="BB1064" s="58"/>
      <c r="BC1064" s="58"/>
      <c r="BD1064" s="58"/>
      <c r="BE1064" s="58"/>
      <c r="BF1064" s="58"/>
      <c r="BG1064" s="58"/>
      <c r="BH1064" s="58"/>
      <c r="BI1064" s="58"/>
      <c r="BJ1064" s="58"/>
      <c r="BK1064" s="58"/>
      <c r="BL1064" s="58"/>
      <c r="BM1064" s="58"/>
      <c r="BN1064" s="58"/>
      <c r="BO1064" s="58"/>
      <c r="BP1064" s="58"/>
      <c r="BQ1064" s="58"/>
      <c r="BR1064" s="58"/>
      <c r="BS1064" s="58"/>
      <c r="BT1064" s="58"/>
      <c r="BU1064" s="58"/>
      <c r="BV1064" s="58"/>
      <c r="BW1064" s="58"/>
      <c r="BX1064" s="58"/>
      <c r="BY1064" s="58"/>
      <c r="BZ1064" s="58"/>
      <c r="CA1064" s="58"/>
      <c r="CB1064" s="58"/>
      <c r="CC1064" s="58"/>
      <c r="CD1064" s="58"/>
      <c r="CE1064" s="58"/>
      <c r="CF1064" s="58"/>
      <c r="CG1064" s="58"/>
      <c r="CH1064" s="58"/>
      <c r="CI1064" s="58"/>
      <c r="CJ1064" s="115"/>
      <c r="CK1064" s="115"/>
      <c r="CL1064" s="115"/>
      <c r="CM1064" s="115"/>
      <c r="CN1064" s="115"/>
      <c r="CO1064" s="115"/>
    </row>
    <row r="1065" spans="2:93" x14ac:dyDescent="0.25">
      <c r="B1065" s="58" t="str">
        <f t="shared" si="130"/>
        <v/>
      </c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9"/>
      <c r="AH1065" s="58"/>
      <c r="AI1065" s="58"/>
      <c r="AJ1065" s="58"/>
      <c r="AK1065" s="58"/>
      <c r="AL1065" s="58"/>
      <c r="AM1065" s="58"/>
      <c r="AN1065" s="58"/>
      <c r="AO1065" s="58"/>
      <c r="AP1065" s="58"/>
      <c r="AQ1065" s="58"/>
      <c r="AR1065" s="58"/>
      <c r="AS1065" s="58"/>
      <c r="AT1065" s="58"/>
      <c r="AU1065" s="58"/>
      <c r="AV1065" s="58"/>
      <c r="AW1065" s="58"/>
      <c r="AX1065" s="58"/>
      <c r="AY1065" s="58"/>
      <c r="AZ1065" s="58"/>
      <c r="BA1065" s="58"/>
      <c r="BB1065" s="58"/>
      <c r="BC1065" s="58"/>
      <c r="BD1065" s="58"/>
      <c r="BE1065" s="58"/>
      <c r="BF1065" s="58"/>
      <c r="BG1065" s="58"/>
      <c r="BH1065" s="58"/>
      <c r="BI1065" s="58"/>
      <c r="BJ1065" s="58"/>
      <c r="BK1065" s="58"/>
      <c r="BL1065" s="58"/>
      <c r="BM1065" s="58"/>
      <c r="BN1065" s="58"/>
      <c r="BO1065" s="58"/>
      <c r="BP1065" s="58"/>
      <c r="BQ1065" s="58"/>
      <c r="BR1065" s="58"/>
      <c r="BS1065" s="58"/>
      <c r="BT1065" s="58"/>
      <c r="BU1065" s="58"/>
      <c r="BV1065" s="58"/>
      <c r="BW1065" s="58"/>
      <c r="BX1065" s="58"/>
      <c r="BY1065" s="58"/>
      <c r="BZ1065" s="58"/>
      <c r="CA1065" s="58"/>
      <c r="CB1065" s="58"/>
      <c r="CC1065" s="58"/>
      <c r="CD1065" s="58"/>
      <c r="CE1065" s="58"/>
      <c r="CF1065" s="58"/>
      <c r="CG1065" s="58"/>
      <c r="CH1065" s="58"/>
      <c r="CI1065" s="58"/>
      <c r="CJ1065" s="115"/>
      <c r="CK1065" s="115"/>
      <c r="CL1065" s="115"/>
      <c r="CM1065" s="115"/>
      <c r="CN1065" s="115"/>
      <c r="CO1065" s="115"/>
    </row>
    <row r="1066" spans="2:93" x14ac:dyDescent="0.25">
      <c r="B1066" s="58" t="str">
        <f t="shared" si="130"/>
        <v/>
      </c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9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8"/>
      <c r="BA1066" s="58"/>
      <c r="BB1066" s="58"/>
      <c r="BC1066" s="58"/>
      <c r="BD1066" s="58"/>
      <c r="BE1066" s="58"/>
      <c r="BF1066" s="58"/>
      <c r="BG1066" s="58"/>
      <c r="BH1066" s="58"/>
      <c r="BI1066" s="58"/>
      <c r="BJ1066" s="58"/>
      <c r="BK1066" s="58"/>
      <c r="BL1066" s="58"/>
      <c r="BM1066" s="58"/>
      <c r="BN1066" s="58"/>
      <c r="BO1066" s="58"/>
      <c r="BP1066" s="58"/>
      <c r="BQ1066" s="58"/>
      <c r="BR1066" s="58"/>
      <c r="BS1066" s="58"/>
      <c r="BT1066" s="58"/>
      <c r="BU1066" s="58"/>
      <c r="BV1066" s="58"/>
      <c r="BW1066" s="58"/>
      <c r="BX1066" s="58"/>
      <c r="BY1066" s="58"/>
      <c r="BZ1066" s="58"/>
      <c r="CA1066" s="58"/>
      <c r="CB1066" s="58"/>
      <c r="CC1066" s="58"/>
      <c r="CD1066" s="58"/>
      <c r="CE1066" s="58"/>
      <c r="CF1066" s="58"/>
      <c r="CG1066" s="58"/>
      <c r="CH1066" s="58"/>
      <c r="CI1066" s="58"/>
      <c r="CJ1066" s="115"/>
      <c r="CK1066" s="115"/>
      <c r="CL1066" s="115"/>
      <c r="CM1066" s="115"/>
      <c r="CN1066" s="115"/>
      <c r="CO1066" s="115"/>
    </row>
    <row r="1067" spans="2:93" x14ac:dyDescent="0.25">
      <c r="B1067" s="58" t="str">
        <f t="shared" si="130"/>
        <v/>
      </c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9"/>
      <c r="AH1067" s="58"/>
      <c r="AI1067" s="58"/>
      <c r="AJ1067" s="58"/>
      <c r="AK1067" s="58"/>
      <c r="AL1067" s="58"/>
      <c r="AM1067" s="58"/>
      <c r="AN1067" s="58"/>
      <c r="AO1067" s="58"/>
      <c r="AP1067" s="58"/>
      <c r="AQ1067" s="58"/>
      <c r="AR1067" s="58"/>
      <c r="AS1067" s="58"/>
      <c r="AT1067" s="58"/>
      <c r="AU1067" s="58"/>
      <c r="AV1067" s="58"/>
      <c r="AW1067" s="58"/>
      <c r="AX1067" s="58"/>
      <c r="AY1067" s="58"/>
      <c r="AZ1067" s="58"/>
      <c r="BA1067" s="58"/>
      <c r="BB1067" s="58"/>
      <c r="BC1067" s="58"/>
      <c r="BD1067" s="58"/>
      <c r="BE1067" s="58"/>
      <c r="BF1067" s="58"/>
      <c r="BG1067" s="58"/>
      <c r="BH1067" s="58"/>
      <c r="BI1067" s="58"/>
      <c r="BJ1067" s="58"/>
      <c r="BK1067" s="58"/>
      <c r="BL1067" s="58"/>
      <c r="BM1067" s="58"/>
      <c r="BN1067" s="58"/>
      <c r="BO1067" s="58"/>
      <c r="BP1067" s="58"/>
      <c r="BQ1067" s="58"/>
      <c r="BR1067" s="58"/>
      <c r="BS1067" s="58"/>
      <c r="BT1067" s="58"/>
      <c r="BU1067" s="58"/>
      <c r="BV1067" s="58"/>
      <c r="BW1067" s="58"/>
      <c r="BX1067" s="58"/>
      <c r="BY1067" s="58"/>
      <c r="BZ1067" s="58"/>
      <c r="CA1067" s="58"/>
      <c r="CB1067" s="58"/>
      <c r="CC1067" s="58"/>
      <c r="CD1067" s="58"/>
      <c r="CE1067" s="58"/>
      <c r="CF1067" s="58"/>
      <c r="CG1067" s="58"/>
      <c r="CH1067" s="58"/>
      <c r="CI1067" s="58"/>
      <c r="CJ1067" s="115"/>
      <c r="CK1067" s="115"/>
      <c r="CL1067" s="115"/>
      <c r="CM1067" s="115"/>
      <c r="CN1067" s="115"/>
      <c r="CO1067" s="115"/>
    </row>
    <row r="1068" spans="2:93" x14ac:dyDescent="0.25">
      <c r="B1068" s="58" t="str">
        <f t="shared" si="130"/>
        <v/>
      </c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9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  <c r="BA1068" s="58"/>
      <c r="BB1068" s="58"/>
      <c r="BC1068" s="58"/>
      <c r="BD1068" s="58"/>
      <c r="BE1068" s="58"/>
      <c r="BF1068" s="58"/>
      <c r="BG1068" s="58"/>
      <c r="BH1068" s="58"/>
      <c r="BI1068" s="58"/>
      <c r="BJ1068" s="58"/>
      <c r="BK1068" s="58"/>
      <c r="BL1068" s="58"/>
      <c r="BM1068" s="58"/>
      <c r="BN1068" s="58"/>
      <c r="BO1068" s="58"/>
      <c r="BP1068" s="58"/>
      <c r="BQ1068" s="58"/>
      <c r="BR1068" s="58"/>
      <c r="BS1068" s="58"/>
      <c r="BT1068" s="58"/>
      <c r="BU1068" s="58"/>
      <c r="BV1068" s="58"/>
      <c r="BW1068" s="58"/>
      <c r="BX1068" s="58"/>
      <c r="BY1068" s="58"/>
      <c r="BZ1068" s="58"/>
      <c r="CA1068" s="58"/>
      <c r="CB1068" s="58"/>
      <c r="CC1068" s="58"/>
      <c r="CD1068" s="58"/>
      <c r="CE1068" s="58"/>
      <c r="CF1068" s="58"/>
      <c r="CG1068" s="58"/>
      <c r="CH1068" s="58"/>
      <c r="CI1068" s="58"/>
      <c r="CJ1068" s="115"/>
      <c r="CK1068" s="115"/>
      <c r="CL1068" s="115"/>
      <c r="CM1068" s="115"/>
      <c r="CN1068" s="115"/>
      <c r="CO1068" s="115"/>
    </row>
    <row r="1069" spans="2:93" x14ac:dyDescent="0.25">
      <c r="B1069" s="58" t="str">
        <f t="shared" si="130"/>
        <v/>
      </c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  <c r="AE1069" s="58"/>
      <c r="AF1069" s="58"/>
      <c r="AG1069" s="59"/>
      <c r="AH1069" s="58"/>
      <c r="AI1069" s="58"/>
      <c r="AJ1069" s="58"/>
      <c r="AK1069" s="58"/>
      <c r="AL1069" s="58"/>
      <c r="AM1069" s="58"/>
      <c r="AN1069" s="58"/>
      <c r="AO1069" s="58"/>
      <c r="AP1069" s="58"/>
      <c r="AQ1069" s="58"/>
      <c r="AR1069" s="58"/>
      <c r="AS1069" s="58"/>
      <c r="AT1069" s="58"/>
      <c r="AU1069" s="58"/>
      <c r="AV1069" s="58"/>
      <c r="AW1069" s="58"/>
      <c r="AX1069" s="58"/>
      <c r="AY1069" s="58"/>
      <c r="AZ1069" s="58"/>
      <c r="BA1069" s="58"/>
      <c r="BB1069" s="58"/>
      <c r="BC1069" s="58"/>
      <c r="BD1069" s="58"/>
      <c r="BE1069" s="58"/>
      <c r="BF1069" s="58"/>
      <c r="BG1069" s="58"/>
      <c r="BH1069" s="58"/>
      <c r="BI1069" s="58"/>
      <c r="BJ1069" s="58"/>
      <c r="BK1069" s="58"/>
      <c r="BL1069" s="58"/>
      <c r="BM1069" s="58"/>
      <c r="BN1069" s="58"/>
      <c r="BO1069" s="58"/>
      <c r="BP1069" s="58"/>
      <c r="BQ1069" s="58"/>
      <c r="BR1069" s="58"/>
      <c r="BS1069" s="58"/>
      <c r="BT1069" s="58"/>
      <c r="BU1069" s="58"/>
      <c r="BV1069" s="58"/>
      <c r="BW1069" s="58"/>
      <c r="BX1069" s="58"/>
      <c r="BY1069" s="58"/>
      <c r="BZ1069" s="58"/>
      <c r="CA1069" s="58"/>
      <c r="CB1069" s="58"/>
      <c r="CC1069" s="58"/>
      <c r="CD1069" s="58"/>
      <c r="CE1069" s="58"/>
      <c r="CF1069" s="58"/>
      <c r="CG1069" s="58"/>
      <c r="CH1069" s="58"/>
      <c r="CI1069" s="58"/>
      <c r="CJ1069" s="115"/>
      <c r="CK1069" s="115"/>
      <c r="CL1069" s="115"/>
      <c r="CM1069" s="115"/>
      <c r="CN1069" s="115"/>
      <c r="CO1069" s="115"/>
    </row>
    <row r="1070" spans="2:93" x14ac:dyDescent="0.25">
      <c r="B1070" s="58" t="str">
        <f t="shared" si="130"/>
        <v/>
      </c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  <c r="AE1070" s="58"/>
      <c r="AF1070" s="58"/>
      <c r="AG1070" s="59"/>
      <c r="AH1070" s="58"/>
      <c r="AI1070" s="58"/>
      <c r="AJ1070" s="58"/>
      <c r="AK1070" s="58"/>
      <c r="AL1070" s="58"/>
      <c r="AM1070" s="58"/>
      <c r="AN1070" s="58"/>
      <c r="AO1070" s="58"/>
      <c r="AP1070" s="58"/>
      <c r="AQ1070" s="58"/>
      <c r="AR1070" s="58"/>
      <c r="AS1070" s="58"/>
      <c r="AT1070" s="58"/>
      <c r="AU1070" s="58"/>
      <c r="AV1070" s="58"/>
      <c r="AW1070" s="58"/>
      <c r="AX1070" s="58"/>
      <c r="AY1070" s="58"/>
      <c r="AZ1070" s="58"/>
      <c r="BA1070" s="58"/>
      <c r="BB1070" s="58"/>
      <c r="BC1070" s="58"/>
      <c r="BD1070" s="58"/>
      <c r="BE1070" s="58"/>
      <c r="BF1070" s="58"/>
      <c r="BG1070" s="58"/>
      <c r="BH1070" s="58"/>
      <c r="BI1070" s="58"/>
      <c r="BJ1070" s="58"/>
      <c r="BK1070" s="58"/>
      <c r="BL1070" s="58"/>
      <c r="BM1070" s="58"/>
      <c r="BN1070" s="58"/>
      <c r="BO1070" s="58"/>
      <c r="BP1070" s="58"/>
      <c r="BQ1070" s="58"/>
      <c r="BR1070" s="58"/>
      <c r="BS1070" s="58"/>
      <c r="BT1070" s="58"/>
      <c r="BU1070" s="58"/>
      <c r="BV1070" s="58"/>
      <c r="BW1070" s="58"/>
      <c r="BX1070" s="58"/>
      <c r="BY1070" s="58"/>
      <c r="BZ1070" s="58"/>
      <c r="CA1070" s="58"/>
      <c r="CB1070" s="58"/>
      <c r="CC1070" s="58"/>
      <c r="CD1070" s="58"/>
      <c r="CE1070" s="58"/>
      <c r="CF1070" s="58"/>
      <c r="CG1070" s="58"/>
      <c r="CH1070" s="58"/>
      <c r="CI1070" s="58"/>
      <c r="CJ1070" s="115"/>
      <c r="CK1070" s="115"/>
      <c r="CL1070" s="115"/>
      <c r="CM1070" s="115"/>
      <c r="CN1070" s="115"/>
      <c r="CO1070" s="115"/>
    </row>
    <row r="1071" spans="2:93" x14ac:dyDescent="0.25">
      <c r="B1071" s="58" t="str">
        <f t="shared" si="130"/>
        <v/>
      </c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  <c r="AE1071" s="58"/>
      <c r="AF1071" s="58"/>
      <c r="AG1071" s="59"/>
      <c r="AH1071" s="58"/>
      <c r="AI1071" s="58"/>
      <c r="AJ1071" s="58"/>
      <c r="AK1071" s="58"/>
      <c r="AL1071" s="58"/>
      <c r="AM1071" s="58"/>
      <c r="AN1071" s="58"/>
      <c r="AO1071" s="58"/>
      <c r="AP1071" s="58"/>
      <c r="AQ1071" s="58"/>
      <c r="AR1071" s="58"/>
      <c r="AS1071" s="58"/>
      <c r="AT1071" s="58"/>
      <c r="AU1071" s="58"/>
      <c r="AV1071" s="58"/>
      <c r="AW1071" s="58"/>
      <c r="AX1071" s="58"/>
      <c r="AY1071" s="58"/>
      <c r="AZ1071" s="58"/>
      <c r="BA1071" s="58"/>
      <c r="BB1071" s="58"/>
      <c r="BC1071" s="58"/>
      <c r="BD1071" s="58"/>
      <c r="BE1071" s="58"/>
      <c r="BF1071" s="58"/>
      <c r="BG1071" s="58"/>
      <c r="BH1071" s="58"/>
      <c r="BI1071" s="58"/>
      <c r="BJ1071" s="58"/>
      <c r="BK1071" s="58"/>
      <c r="BL1071" s="58"/>
      <c r="BM1071" s="58"/>
      <c r="BN1071" s="58"/>
      <c r="BO1071" s="58"/>
      <c r="BP1071" s="58"/>
      <c r="BQ1071" s="58"/>
      <c r="BR1071" s="58"/>
      <c r="BS1071" s="58"/>
      <c r="BT1071" s="58"/>
      <c r="BU1071" s="58"/>
      <c r="BV1071" s="58"/>
      <c r="BW1071" s="58"/>
      <c r="BX1071" s="58"/>
      <c r="BY1071" s="58"/>
      <c r="BZ1071" s="58"/>
      <c r="CA1071" s="58"/>
      <c r="CB1071" s="58"/>
      <c r="CC1071" s="58"/>
      <c r="CD1071" s="58"/>
      <c r="CE1071" s="58"/>
      <c r="CF1071" s="58"/>
      <c r="CG1071" s="58"/>
      <c r="CH1071" s="58"/>
      <c r="CI1071" s="58"/>
      <c r="CJ1071" s="115"/>
      <c r="CK1071" s="115"/>
      <c r="CL1071" s="115"/>
      <c r="CM1071" s="115"/>
      <c r="CN1071" s="115"/>
      <c r="CO1071" s="115"/>
    </row>
    <row r="1072" spans="2:93" x14ac:dyDescent="0.25">
      <c r="B1072" s="58" t="str">
        <f t="shared" si="130"/>
        <v/>
      </c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  <c r="AE1072" s="58"/>
      <c r="AF1072" s="58"/>
      <c r="AG1072" s="59"/>
      <c r="AH1072" s="58"/>
      <c r="AI1072" s="58"/>
      <c r="AJ1072" s="58"/>
      <c r="AK1072" s="58"/>
      <c r="AL1072" s="58"/>
      <c r="AM1072" s="58"/>
      <c r="AN1072" s="58"/>
      <c r="AO1072" s="58"/>
      <c r="AP1072" s="58"/>
      <c r="AQ1072" s="58"/>
      <c r="AR1072" s="58"/>
      <c r="AS1072" s="58"/>
      <c r="AT1072" s="58"/>
      <c r="AU1072" s="58"/>
      <c r="AV1072" s="58"/>
      <c r="AW1072" s="58"/>
      <c r="AX1072" s="58"/>
      <c r="AY1072" s="58"/>
      <c r="AZ1072" s="58"/>
      <c r="BA1072" s="58"/>
      <c r="BB1072" s="58"/>
      <c r="BC1072" s="58"/>
      <c r="BD1072" s="58"/>
      <c r="BE1072" s="58"/>
      <c r="BF1072" s="58"/>
      <c r="BG1072" s="58"/>
      <c r="BH1072" s="58"/>
      <c r="BI1072" s="58"/>
      <c r="BJ1072" s="58"/>
      <c r="BK1072" s="58"/>
      <c r="BL1072" s="58"/>
      <c r="BM1072" s="58"/>
      <c r="BN1072" s="58"/>
      <c r="BO1072" s="58"/>
      <c r="BP1072" s="58"/>
      <c r="BQ1072" s="58"/>
      <c r="BR1072" s="58"/>
      <c r="BS1072" s="58"/>
      <c r="BT1072" s="58"/>
      <c r="BU1072" s="58"/>
      <c r="BV1072" s="58"/>
      <c r="BW1072" s="58"/>
      <c r="BX1072" s="58"/>
      <c r="BY1072" s="58"/>
      <c r="BZ1072" s="58"/>
      <c r="CA1072" s="58"/>
      <c r="CB1072" s="58"/>
      <c r="CC1072" s="58"/>
      <c r="CD1072" s="58"/>
      <c r="CE1072" s="58"/>
      <c r="CF1072" s="58"/>
      <c r="CG1072" s="58"/>
      <c r="CH1072" s="58"/>
      <c r="CI1072" s="58"/>
      <c r="CJ1072" s="115"/>
      <c r="CK1072" s="115"/>
      <c r="CL1072" s="115"/>
      <c r="CM1072" s="115"/>
      <c r="CN1072" s="115"/>
      <c r="CO1072" s="115"/>
    </row>
    <row r="1073" spans="2:93" x14ac:dyDescent="0.25">
      <c r="B1073" s="58" t="str">
        <f t="shared" si="130"/>
        <v/>
      </c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  <c r="AE1073" s="58"/>
      <c r="AF1073" s="58"/>
      <c r="AG1073" s="59"/>
      <c r="AH1073" s="58"/>
      <c r="AI1073" s="58"/>
      <c r="AJ1073" s="58"/>
      <c r="AK1073" s="58"/>
      <c r="AL1073" s="58"/>
      <c r="AM1073" s="58"/>
      <c r="AN1073" s="58"/>
      <c r="AO1073" s="58"/>
      <c r="AP1073" s="58"/>
      <c r="AQ1073" s="58"/>
      <c r="AR1073" s="58"/>
      <c r="AS1073" s="58"/>
      <c r="AT1073" s="58"/>
      <c r="AU1073" s="58"/>
      <c r="AV1073" s="58"/>
      <c r="AW1073" s="58"/>
      <c r="AX1073" s="58"/>
      <c r="AY1073" s="58"/>
      <c r="AZ1073" s="58"/>
      <c r="BA1073" s="58"/>
      <c r="BB1073" s="58"/>
      <c r="BC1073" s="58"/>
      <c r="BD1073" s="58"/>
      <c r="BE1073" s="58"/>
      <c r="BF1073" s="58"/>
      <c r="BG1073" s="58"/>
      <c r="BH1073" s="58"/>
      <c r="BI1073" s="58"/>
      <c r="BJ1073" s="58"/>
      <c r="BK1073" s="58"/>
      <c r="BL1073" s="58"/>
      <c r="BM1073" s="58"/>
      <c r="BN1073" s="58"/>
      <c r="BO1073" s="58"/>
      <c r="BP1073" s="58"/>
      <c r="BQ1073" s="58"/>
      <c r="BR1073" s="58"/>
      <c r="BS1073" s="58"/>
      <c r="BT1073" s="58"/>
      <c r="BU1073" s="58"/>
      <c r="BV1073" s="58"/>
      <c r="BW1073" s="58"/>
      <c r="BX1073" s="58"/>
      <c r="BY1073" s="58"/>
      <c r="BZ1073" s="58"/>
      <c r="CA1073" s="58"/>
      <c r="CB1073" s="58"/>
      <c r="CC1073" s="58"/>
      <c r="CD1073" s="58"/>
      <c r="CE1073" s="58"/>
      <c r="CF1073" s="58"/>
      <c r="CG1073" s="58"/>
      <c r="CH1073" s="58"/>
      <c r="CI1073" s="58"/>
      <c r="CJ1073" s="115"/>
      <c r="CK1073" s="115"/>
      <c r="CL1073" s="115"/>
      <c r="CM1073" s="115"/>
      <c r="CN1073" s="115"/>
      <c r="CO1073" s="115"/>
    </row>
    <row r="1074" spans="2:93" x14ac:dyDescent="0.25">
      <c r="B1074" s="58" t="str">
        <f t="shared" si="130"/>
        <v/>
      </c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  <c r="AE1074" s="58"/>
      <c r="AF1074" s="58"/>
      <c r="AG1074" s="59"/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  <c r="BA1074" s="58"/>
      <c r="BB1074" s="58"/>
      <c r="BC1074" s="58"/>
      <c r="BD1074" s="58"/>
      <c r="BE1074" s="58"/>
      <c r="BF1074" s="58"/>
      <c r="BG1074" s="58"/>
      <c r="BH1074" s="58"/>
      <c r="BI1074" s="58"/>
      <c r="BJ1074" s="58"/>
      <c r="BK1074" s="58"/>
      <c r="BL1074" s="58"/>
      <c r="BM1074" s="58"/>
      <c r="BN1074" s="58"/>
      <c r="BO1074" s="58"/>
      <c r="BP1074" s="58"/>
      <c r="BQ1074" s="58"/>
      <c r="BR1074" s="58"/>
      <c r="BS1074" s="58"/>
      <c r="BT1074" s="58"/>
      <c r="BU1074" s="58"/>
      <c r="BV1074" s="58"/>
      <c r="BW1074" s="58"/>
      <c r="BX1074" s="58"/>
      <c r="BY1074" s="58"/>
      <c r="BZ1074" s="58"/>
      <c r="CA1074" s="58"/>
      <c r="CB1074" s="58"/>
      <c r="CC1074" s="58"/>
      <c r="CD1074" s="58"/>
      <c r="CE1074" s="58"/>
      <c r="CF1074" s="58"/>
      <c r="CG1074" s="58"/>
      <c r="CH1074" s="58"/>
      <c r="CI1074" s="58"/>
      <c r="CJ1074" s="115"/>
      <c r="CK1074" s="115"/>
      <c r="CL1074" s="115"/>
      <c r="CM1074" s="115"/>
      <c r="CN1074" s="115"/>
      <c r="CO1074" s="115"/>
    </row>
    <row r="1075" spans="2:93" x14ac:dyDescent="0.25">
      <c r="B1075" s="58" t="str">
        <f t="shared" si="130"/>
        <v/>
      </c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  <c r="AE1075" s="58"/>
      <c r="AF1075" s="58"/>
      <c r="AG1075" s="59"/>
      <c r="AH1075" s="58"/>
      <c r="AI1075" s="58"/>
      <c r="AJ1075" s="58"/>
      <c r="AK1075" s="58"/>
      <c r="AL1075" s="58"/>
      <c r="AM1075" s="58"/>
      <c r="AN1075" s="58"/>
      <c r="AO1075" s="58"/>
      <c r="AP1075" s="58"/>
      <c r="AQ1075" s="58"/>
      <c r="AR1075" s="58"/>
      <c r="AS1075" s="58"/>
      <c r="AT1075" s="58"/>
      <c r="AU1075" s="58"/>
      <c r="AV1075" s="58"/>
      <c r="AW1075" s="58"/>
      <c r="AX1075" s="58"/>
      <c r="AY1075" s="58"/>
      <c r="AZ1075" s="58"/>
      <c r="BA1075" s="58"/>
      <c r="BB1075" s="58"/>
      <c r="BC1075" s="58"/>
      <c r="BD1075" s="58"/>
      <c r="BE1075" s="58"/>
      <c r="BF1075" s="58"/>
      <c r="BG1075" s="58"/>
      <c r="BH1075" s="58"/>
      <c r="BI1075" s="58"/>
      <c r="BJ1075" s="58"/>
      <c r="BK1075" s="58"/>
      <c r="BL1075" s="58"/>
      <c r="BM1075" s="58"/>
      <c r="BN1075" s="58"/>
      <c r="BO1075" s="58"/>
      <c r="BP1075" s="58"/>
      <c r="BQ1075" s="58"/>
      <c r="BR1075" s="58"/>
      <c r="BS1075" s="58"/>
      <c r="BT1075" s="58"/>
      <c r="BU1075" s="58"/>
      <c r="BV1075" s="58"/>
      <c r="BW1075" s="58"/>
      <c r="BX1075" s="58"/>
      <c r="BY1075" s="58"/>
      <c r="BZ1075" s="58"/>
      <c r="CA1075" s="58"/>
      <c r="CB1075" s="58"/>
      <c r="CC1075" s="58"/>
      <c r="CD1075" s="58"/>
      <c r="CE1075" s="58"/>
      <c r="CF1075" s="58"/>
      <c r="CG1075" s="58"/>
      <c r="CH1075" s="58"/>
      <c r="CI1075" s="58"/>
      <c r="CJ1075" s="115"/>
      <c r="CK1075" s="115"/>
      <c r="CL1075" s="115"/>
      <c r="CM1075" s="115"/>
      <c r="CN1075" s="115"/>
      <c r="CO1075" s="115"/>
    </row>
    <row r="1076" spans="2:93" x14ac:dyDescent="0.25">
      <c r="B1076" s="58" t="str">
        <f t="shared" si="130"/>
        <v/>
      </c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  <c r="AE1076" s="58"/>
      <c r="AF1076" s="58"/>
      <c r="AG1076" s="59"/>
      <c r="AH1076" s="58"/>
      <c r="AI1076" s="58"/>
      <c r="AJ1076" s="58"/>
      <c r="AK1076" s="58"/>
      <c r="AL1076" s="58"/>
      <c r="AM1076" s="58"/>
      <c r="AN1076" s="58"/>
      <c r="AO1076" s="58"/>
      <c r="AP1076" s="58"/>
      <c r="AQ1076" s="58"/>
      <c r="AR1076" s="58"/>
      <c r="AS1076" s="58"/>
      <c r="AT1076" s="58"/>
      <c r="AU1076" s="58"/>
      <c r="AV1076" s="58"/>
      <c r="AW1076" s="58"/>
      <c r="AX1076" s="58"/>
      <c r="AY1076" s="58"/>
      <c r="AZ1076" s="58"/>
      <c r="BA1076" s="58"/>
      <c r="BB1076" s="58"/>
      <c r="BC1076" s="58"/>
      <c r="BD1076" s="58"/>
      <c r="BE1076" s="58"/>
      <c r="BF1076" s="58"/>
      <c r="BG1076" s="58"/>
      <c r="BH1076" s="58"/>
      <c r="BI1076" s="58"/>
      <c r="BJ1076" s="58"/>
      <c r="BK1076" s="58"/>
      <c r="BL1076" s="58"/>
      <c r="BM1076" s="58"/>
      <c r="BN1076" s="58"/>
      <c r="BO1076" s="58"/>
      <c r="BP1076" s="58"/>
      <c r="BQ1076" s="58"/>
      <c r="BR1076" s="58"/>
      <c r="BS1076" s="58"/>
      <c r="BT1076" s="58"/>
      <c r="BU1076" s="58"/>
      <c r="BV1076" s="58"/>
      <c r="BW1076" s="58"/>
      <c r="BX1076" s="58"/>
      <c r="BY1076" s="58"/>
      <c r="BZ1076" s="58"/>
      <c r="CA1076" s="58"/>
      <c r="CB1076" s="58"/>
      <c r="CC1076" s="58"/>
      <c r="CD1076" s="58"/>
      <c r="CE1076" s="58"/>
      <c r="CF1076" s="58"/>
      <c r="CG1076" s="58"/>
      <c r="CH1076" s="58"/>
      <c r="CI1076" s="58"/>
      <c r="CJ1076" s="115"/>
      <c r="CK1076" s="115"/>
      <c r="CL1076" s="115"/>
      <c r="CM1076" s="115"/>
      <c r="CN1076" s="115"/>
      <c r="CO1076" s="115"/>
    </row>
    <row r="1077" spans="2:93" x14ac:dyDescent="0.25">
      <c r="B1077" s="58" t="str">
        <f t="shared" si="130"/>
        <v/>
      </c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  <c r="AE1077" s="58"/>
      <c r="AF1077" s="58"/>
      <c r="AG1077" s="59"/>
      <c r="AH1077" s="58"/>
      <c r="AI1077" s="58"/>
      <c r="AJ1077" s="58"/>
      <c r="AK1077" s="58"/>
      <c r="AL1077" s="58"/>
      <c r="AM1077" s="58"/>
      <c r="AN1077" s="58"/>
      <c r="AO1077" s="58"/>
      <c r="AP1077" s="58"/>
      <c r="AQ1077" s="58"/>
      <c r="AR1077" s="58"/>
      <c r="AS1077" s="58"/>
      <c r="AT1077" s="58"/>
      <c r="AU1077" s="58"/>
      <c r="AV1077" s="58"/>
      <c r="AW1077" s="58"/>
      <c r="AX1077" s="58"/>
      <c r="AY1077" s="58"/>
      <c r="AZ1077" s="58"/>
      <c r="BA1077" s="58"/>
      <c r="BB1077" s="58"/>
      <c r="BC1077" s="58"/>
      <c r="BD1077" s="58"/>
      <c r="BE1077" s="58"/>
      <c r="BF1077" s="58"/>
      <c r="BG1077" s="58"/>
      <c r="BH1077" s="58"/>
      <c r="BI1077" s="58"/>
      <c r="BJ1077" s="58"/>
      <c r="BK1077" s="58"/>
      <c r="BL1077" s="58"/>
      <c r="BM1077" s="58"/>
      <c r="BN1077" s="58"/>
      <c r="BO1077" s="58"/>
      <c r="BP1077" s="58"/>
      <c r="BQ1077" s="58"/>
      <c r="BR1077" s="58"/>
      <c r="BS1077" s="58"/>
      <c r="BT1077" s="58"/>
      <c r="BU1077" s="58"/>
      <c r="BV1077" s="58"/>
      <c r="BW1077" s="58"/>
      <c r="BX1077" s="58"/>
      <c r="BY1077" s="58"/>
      <c r="BZ1077" s="58"/>
      <c r="CA1077" s="58"/>
      <c r="CB1077" s="58"/>
      <c r="CC1077" s="58"/>
      <c r="CD1077" s="58"/>
      <c r="CE1077" s="58"/>
      <c r="CF1077" s="58"/>
      <c r="CG1077" s="58"/>
      <c r="CH1077" s="58"/>
      <c r="CI1077" s="58"/>
      <c r="CJ1077" s="115"/>
      <c r="CK1077" s="115"/>
      <c r="CL1077" s="115"/>
      <c r="CM1077" s="115"/>
      <c r="CN1077" s="115"/>
      <c r="CO1077" s="115"/>
    </row>
    <row r="1078" spans="2:93" x14ac:dyDescent="0.25">
      <c r="B1078" s="58" t="str">
        <f t="shared" si="130"/>
        <v/>
      </c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  <c r="AE1078" s="58"/>
      <c r="AF1078" s="58"/>
      <c r="AG1078" s="59"/>
      <c r="AH1078" s="58"/>
      <c r="AI1078" s="58"/>
      <c r="AJ1078" s="58"/>
      <c r="AK1078" s="58"/>
      <c r="AL1078" s="58"/>
      <c r="AM1078" s="58"/>
      <c r="AN1078" s="58"/>
      <c r="AO1078" s="58"/>
      <c r="AP1078" s="58"/>
      <c r="AQ1078" s="58"/>
      <c r="AR1078" s="58"/>
      <c r="AS1078" s="58"/>
      <c r="AT1078" s="58"/>
      <c r="AU1078" s="58"/>
      <c r="AV1078" s="58"/>
      <c r="AW1078" s="58"/>
      <c r="AX1078" s="58"/>
      <c r="AY1078" s="58"/>
      <c r="AZ1078" s="58"/>
      <c r="BA1078" s="58"/>
      <c r="BB1078" s="58"/>
      <c r="BC1078" s="58"/>
      <c r="BD1078" s="58"/>
      <c r="BE1078" s="58"/>
      <c r="BF1078" s="58"/>
      <c r="BG1078" s="58"/>
      <c r="BH1078" s="58"/>
      <c r="BI1078" s="58"/>
      <c r="BJ1078" s="58"/>
      <c r="BK1078" s="58"/>
      <c r="BL1078" s="58"/>
      <c r="BM1078" s="58"/>
      <c r="BN1078" s="58"/>
      <c r="BO1078" s="58"/>
      <c r="BP1078" s="58"/>
      <c r="BQ1078" s="58"/>
      <c r="BR1078" s="58"/>
      <c r="BS1078" s="58"/>
      <c r="BT1078" s="58"/>
      <c r="BU1078" s="58"/>
      <c r="BV1078" s="58"/>
      <c r="BW1078" s="58"/>
      <c r="BX1078" s="58"/>
      <c r="BY1078" s="58"/>
      <c r="BZ1078" s="58"/>
      <c r="CA1078" s="58"/>
      <c r="CB1078" s="58"/>
      <c r="CC1078" s="58"/>
      <c r="CD1078" s="58"/>
      <c r="CE1078" s="58"/>
      <c r="CF1078" s="58"/>
      <c r="CG1078" s="58"/>
      <c r="CH1078" s="58"/>
      <c r="CI1078" s="58"/>
      <c r="CJ1078" s="115"/>
      <c r="CK1078" s="115"/>
      <c r="CL1078" s="115"/>
      <c r="CM1078" s="115"/>
      <c r="CN1078" s="115"/>
      <c r="CO1078" s="115"/>
    </row>
    <row r="1079" spans="2:93" x14ac:dyDescent="0.25">
      <c r="B1079" s="58" t="str">
        <f t="shared" si="130"/>
        <v/>
      </c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  <c r="AE1079" s="58"/>
      <c r="AF1079" s="58"/>
      <c r="AG1079" s="59"/>
      <c r="AH1079" s="58"/>
      <c r="AI1079" s="58"/>
      <c r="AJ1079" s="58"/>
      <c r="AK1079" s="58"/>
      <c r="AL1079" s="58"/>
      <c r="AM1079" s="58"/>
      <c r="AN1079" s="58"/>
      <c r="AO1079" s="58"/>
      <c r="AP1079" s="58"/>
      <c r="AQ1079" s="58"/>
      <c r="AR1079" s="58"/>
      <c r="AS1079" s="58"/>
      <c r="AT1079" s="58"/>
      <c r="AU1079" s="58"/>
      <c r="AV1079" s="58"/>
      <c r="AW1079" s="58"/>
      <c r="AX1079" s="58"/>
      <c r="AY1079" s="58"/>
      <c r="AZ1079" s="58"/>
      <c r="BA1079" s="58"/>
      <c r="BB1079" s="58"/>
      <c r="BC1079" s="58"/>
      <c r="BD1079" s="58"/>
      <c r="BE1079" s="58"/>
      <c r="BF1079" s="58"/>
      <c r="BG1079" s="58"/>
      <c r="BH1079" s="58"/>
      <c r="BI1079" s="58"/>
      <c r="BJ1079" s="58"/>
      <c r="BK1079" s="58"/>
      <c r="BL1079" s="58"/>
      <c r="BM1079" s="58"/>
      <c r="BN1079" s="58"/>
      <c r="BO1079" s="58"/>
      <c r="BP1079" s="58"/>
      <c r="BQ1079" s="58"/>
      <c r="BR1079" s="58"/>
      <c r="BS1079" s="58"/>
      <c r="BT1079" s="58"/>
      <c r="BU1079" s="58"/>
      <c r="BV1079" s="58"/>
      <c r="BW1079" s="58"/>
      <c r="BX1079" s="58"/>
      <c r="BY1079" s="58"/>
      <c r="BZ1079" s="58"/>
      <c r="CA1079" s="58"/>
      <c r="CB1079" s="58"/>
      <c r="CC1079" s="58"/>
      <c r="CD1079" s="58"/>
      <c r="CE1079" s="58"/>
      <c r="CF1079" s="58"/>
      <c r="CG1079" s="58"/>
      <c r="CH1079" s="58"/>
      <c r="CI1079" s="58"/>
      <c r="CJ1079" s="115"/>
      <c r="CK1079" s="115"/>
      <c r="CL1079" s="115"/>
      <c r="CM1079" s="115"/>
      <c r="CN1079" s="115"/>
      <c r="CO1079" s="115"/>
    </row>
    <row r="1080" spans="2:93" x14ac:dyDescent="0.25">
      <c r="B1080" s="58" t="str">
        <f t="shared" si="130"/>
        <v/>
      </c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9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  <c r="BA1080" s="58"/>
      <c r="BB1080" s="58"/>
      <c r="BC1080" s="58"/>
      <c r="BD1080" s="58"/>
      <c r="BE1080" s="58"/>
      <c r="BF1080" s="58"/>
      <c r="BG1080" s="58"/>
      <c r="BH1080" s="58"/>
      <c r="BI1080" s="58"/>
      <c r="BJ1080" s="58"/>
      <c r="BK1080" s="58"/>
      <c r="BL1080" s="58"/>
      <c r="BM1080" s="58"/>
      <c r="BN1080" s="58"/>
      <c r="BO1080" s="58"/>
      <c r="BP1080" s="58"/>
      <c r="BQ1080" s="58"/>
      <c r="BR1080" s="58"/>
      <c r="BS1080" s="58"/>
      <c r="BT1080" s="58"/>
      <c r="BU1080" s="58"/>
      <c r="BV1080" s="58"/>
      <c r="BW1080" s="58"/>
      <c r="BX1080" s="58"/>
      <c r="BY1080" s="58"/>
      <c r="BZ1080" s="58"/>
      <c r="CA1080" s="58"/>
      <c r="CB1080" s="58"/>
      <c r="CC1080" s="58"/>
      <c r="CD1080" s="58"/>
      <c r="CE1080" s="58"/>
      <c r="CF1080" s="58"/>
      <c r="CG1080" s="58"/>
      <c r="CH1080" s="58"/>
      <c r="CI1080" s="58"/>
      <c r="CJ1080" s="115"/>
      <c r="CK1080" s="115"/>
      <c r="CL1080" s="115"/>
      <c r="CM1080" s="115"/>
      <c r="CN1080" s="115"/>
      <c r="CO1080" s="115"/>
    </row>
    <row r="1081" spans="2:93" x14ac:dyDescent="0.25">
      <c r="B1081" s="58" t="str">
        <f t="shared" si="130"/>
        <v/>
      </c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9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  <c r="BA1081" s="58"/>
      <c r="BB1081" s="58"/>
      <c r="BC1081" s="58"/>
      <c r="BD1081" s="58"/>
      <c r="BE1081" s="58"/>
      <c r="BF1081" s="58"/>
      <c r="BG1081" s="58"/>
      <c r="BH1081" s="58"/>
      <c r="BI1081" s="58"/>
      <c r="BJ1081" s="58"/>
      <c r="BK1081" s="58"/>
      <c r="BL1081" s="58"/>
      <c r="BM1081" s="58"/>
      <c r="BN1081" s="58"/>
      <c r="BO1081" s="58"/>
      <c r="BP1081" s="58"/>
      <c r="BQ1081" s="58"/>
      <c r="BR1081" s="58"/>
      <c r="BS1081" s="58"/>
      <c r="BT1081" s="58"/>
      <c r="BU1081" s="58"/>
      <c r="BV1081" s="58"/>
      <c r="BW1081" s="58"/>
      <c r="BX1081" s="58"/>
      <c r="BY1081" s="58"/>
      <c r="BZ1081" s="58"/>
      <c r="CA1081" s="58"/>
      <c r="CB1081" s="58"/>
      <c r="CC1081" s="58"/>
      <c r="CD1081" s="58"/>
      <c r="CE1081" s="58"/>
      <c r="CF1081" s="58"/>
      <c r="CG1081" s="58"/>
      <c r="CH1081" s="58"/>
      <c r="CI1081" s="58"/>
      <c r="CJ1081" s="115"/>
      <c r="CK1081" s="115"/>
      <c r="CL1081" s="115"/>
      <c r="CM1081" s="115"/>
      <c r="CN1081" s="115"/>
      <c r="CO1081" s="115"/>
    </row>
    <row r="1082" spans="2:93" x14ac:dyDescent="0.25">
      <c r="B1082" s="58" t="str">
        <f t="shared" si="130"/>
        <v/>
      </c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  <c r="AE1082" s="58"/>
      <c r="AF1082" s="58"/>
      <c r="AG1082" s="59"/>
      <c r="AH1082" s="58"/>
      <c r="AI1082" s="58"/>
      <c r="AJ1082" s="58"/>
      <c r="AK1082" s="58"/>
      <c r="AL1082" s="58"/>
      <c r="AM1082" s="58"/>
      <c r="AN1082" s="58"/>
      <c r="AO1082" s="58"/>
      <c r="AP1082" s="58"/>
      <c r="AQ1082" s="58"/>
      <c r="AR1082" s="58"/>
      <c r="AS1082" s="58"/>
      <c r="AT1082" s="58"/>
      <c r="AU1082" s="58"/>
      <c r="AV1082" s="58"/>
      <c r="AW1082" s="58"/>
      <c r="AX1082" s="58"/>
      <c r="AY1082" s="58"/>
      <c r="AZ1082" s="58"/>
      <c r="BA1082" s="58"/>
      <c r="BB1082" s="58"/>
      <c r="BC1082" s="58"/>
      <c r="BD1082" s="58"/>
      <c r="BE1082" s="58"/>
      <c r="BF1082" s="58"/>
      <c r="BG1082" s="58"/>
      <c r="BH1082" s="58"/>
      <c r="BI1082" s="58"/>
      <c r="BJ1082" s="58"/>
      <c r="BK1082" s="58"/>
      <c r="BL1082" s="58"/>
      <c r="BM1082" s="58"/>
      <c r="BN1082" s="58"/>
      <c r="BO1082" s="58"/>
      <c r="BP1082" s="58"/>
      <c r="BQ1082" s="58"/>
      <c r="BR1082" s="58"/>
      <c r="BS1082" s="58"/>
      <c r="BT1082" s="58"/>
      <c r="BU1082" s="58"/>
      <c r="BV1082" s="58"/>
      <c r="BW1082" s="58"/>
      <c r="BX1082" s="58"/>
      <c r="BY1082" s="58"/>
      <c r="BZ1082" s="58"/>
      <c r="CA1082" s="58"/>
      <c r="CB1082" s="58"/>
      <c r="CC1082" s="58"/>
      <c r="CD1082" s="58"/>
      <c r="CE1082" s="58"/>
      <c r="CF1082" s="58"/>
      <c r="CG1082" s="58"/>
      <c r="CH1082" s="58"/>
      <c r="CI1082" s="58"/>
      <c r="CJ1082" s="115"/>
      <c r="CK1082" s="115"/>
      <c r="CL1082" s="115"/>
      <c r="CM1082" s="115"/>
      <c r="CN1082" s="115"/>
      <c r="CO1082" s="115"/>
    </row>
    <row r="1083" spans="2:93" x14ac:dyDescent="0.25">
      <c r="B1083" s="58" t="str">
        <f t="shared" si="130"/>
        <v/>
      </c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  <c r="AE1083" s="58"/>
      <c r="AF1083" s="58"/>
      <c r="AG1083" s="59"/>
      <c r="AH1083" s="58"/>
      <c r="AI1083" s="58"/>
      <c r="AJ1083" s="58"/>
      <c r="AK1083" s="58"/>
      <c r="AL1083" s="58"/>
      <c r="AM1083" s="58"/>
      <c r="AN1083" s="58"/>
      <c r="AO1083" s="58"/>
      <c r="AP1083" s="58"/>
      <c r="AQ1083" s="58"/>
      <c r="AR1083" s="58"/>
      <c r="AS1083" s="58"/>
      <c r="AT1083" s="58"/>
      <c r="AU1083" s="58"/>
      <c r="AV1083" s="58"/>
      <c r="AW1083" s="58"/>
      <c r="AX1083" s="58"/>
      <c r="AY1083" s="58"/>
      <c r="AZ1083" s="58"/>
      <c r="BA1083" s="58"/>
      <c r="BB1083" s="58"/>
      <c r="BC1083" s="58"/>
      <c r="BD1083" s="58"/>
      <c r="BE1083" s="58"/>
      <c r="BF1083" s="58"/>
      <c r="BG1083" s="58"/>
      <c r="BH1083" s="58"/>
      <c r="BI1083" s="58"/>
      <c r="BJ1083" s="58"/>
      <c r="BK1083" s="58"/>
      <c r="BL1083" s="58"/>
      <c r="BM1083" s="58"/>
      <c r="BN1083" s="58"/>
      <c r="BO1083" s="58"/>
      <c r="BP1083" s="58"/>
      <c r="BQ1083" s="58"/>
      <c r="BR1083" s="58"/>
      <c r="BS1083" s="58"/>
      <c r="BT1083" s="58"/>
      <c r="BU1083" s="58"/>
      <c r="BV1083" s="58"/>
      <c r="BW1083" s="58"/>
      <c r="BX1083" s="58"/>
      <c r="BY1083" s="58"/>
      <c r="BZ1083" s="58"/>
      <c r="CA1083" s="58"/>
      <c r="CB1083" s="58"/>
      <c r="CC1083" s="58"/>
      <c r="CD1083" s="58"/>
      <c r="CE1083" s="58"/>
      <c r="CF1083" s="58"/>
      <c r="CG1083" s="58"/>
      <c r="CH1083" s="58"/>
      <c r="CI1083" s="58"/>
      <c r="CJ1083" s="115"/>
      <c r="CK1083" s="115"/>
      <c r="CL1083" s="115"/>
      <c r="CM1083" s="115"/>
      <c r="CN1083" s="115"/>
      <c r="CO1083" s="115"/>
    </row>
    <row r="1084" spans="2:93" x14ac:dyDescent="0.25">
      <c r="B1084" s="58" t="str">
        <f t="shared" si="130"/>
        <v/>
      </c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  <c r="AE1084" s="58"/>
      <c r="AF1084" s="58"/>
      <c r="AG1084" s="59"/>
      <c r="AH1084" s="58"/>
      <c r="AI1084" s="58"/>
      <c r="AJ1084" s="58"/>
      <c r="AK1084" s="58"/>
      <c r="AL1084" s="58"/>
      <c r="AM1084" s="58"/>
      <c r="AN1084" s="58"/>
      <c r="AO1084" s="58"/>
      <c r="AP1084" s="58"/>
      <c r="AQ1084" s="58"/>
      <c r="AR1084" s="58"/>
      <c r="AS1084" s="58"/>
      <c r="AT1084" s="58"/>
      <c r="AU1084" s="58"/>
      <c r="AV1084" s="58"/>
      <c r="AW1084" s="58"/>
      <c r="AX1084" s="58"/>
      <c r="AY1084" s="58"/>
      <c r="AZ1084" s="58"/>
      <c r="BA1084" s="58"/>
      <c r="BB1084" s="58"/>
      <c r="BC1084" s="58"/>
      <c r="BD1084" s="58"/>
      <c r="BE1084" s="58"/>
      <c r="BF1084" s="58"/>
      <c r="BG1084" s="58"/>
      <c r="BH1084" s="58"/>
      <c r="BI1084" s="58"/>
      <c r="BJ1084" s="58"/>
      <c r="BK1084" s="58"/>
      <c r="BL1084" s="58"/>
      <c r="BM1084" s="58"/>
      <c r="BN1084" s="58"/>
      <c r="BO1084" s="58"/>
      <c r="BP1084" s="58"/>
      <c r="BQ1084" s="58"/>
      <c r="BR1084" s="58"/>
      <c r="BS1084" s="58"/>
      <c r="BT1084" s="58"/>
      <c r="BU1084" s="58"/>
      <c r="BV1084" s="58"/>
      <c r="BW1084" s="58"/>
      <c r="BX1084" s="58"/>
      <c r="BY1084" s="58"/>
      <c r="BZ1084" s="58"/>
      <c r="CA1084" s="58"/>
      <c r="CB1084" s="58"/>
      <c r="CC1084" s="58"/>
      <c r="CD1084" s="58"/>
      <c r="CE1084" s="58"/>
      <c r="CF1084" s="58"/>
      <c r="CG1084" s="58"/>
      <c r="CH1084" s="58"/>
      <c r="CI1084" s="58"/>
      <c r="CJ1084" s="115"/>
      <c r="CK1084" s="115"/>
      <c r="CL1084" s="115"/>
      <c r="CM1084" s="115"/>
      <c r="CN1084" s="115"/>
      <c r="CO1084" s="115"/>
    </row>
    <row r="1085" spans="2:93" x14ac:dyDescent="0.25">
      <c r="B1085" s="58" t="str">
        <f t="shared" si="130"/>
        <v/>
      </c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  <c r="AE1085" s="58"/>
      <c r="AF1085" s="58"/>
      <c r="AG1085" s="59"/>
      <c r="AH1085" s="58"/>
      <c r="AI1085" s="58"/>
      <c r="AJ1085" s="58"/>
      <c r="AK1085" s="58"/>
      <c r="AL1085" s="58"/>
      <c r="AM1085" s="58"/>
      <c r="AN1085" s="58"/>
      <c r="AO1085" s="58"/>
      <c r="AP1085" s="58"/>
      <c r="AQ1085" s="58"/>
      <c r="AR1085" s="58"/>
      <c r="AS1085" s="58"/>
      <c r="AT1085" s="58"/>
      <c r="AU1085" s="58"/>
      <c r="AV1085" s="58"/>
      <c r="AW1085" s="58"/>
      <c r="AX1085" s="58"/>
      <c r="AY1085" s="58"/>
      <c r="AZ1085" s="58"/>
      <c r="BA1085" s="58"/>
      <c r="BB1085" s="58"/>
      <c r="BC1085" s="58"/>
      <c r="BD1085" s="58"/>
      <c r="BE1085" s="58"/>
      <c r="BF1085" s="58"/>
      <c r="BG1085" s="58"/>
      <c r="BH1085" s="58"/>
      <c r="BI1085" s="58"/>
      <c r="BJ1085" s="58"/>
      <c r="BK1085" s="58"/>
      <c r="BL1085" s="58"/>
      <c r="BM1085" s="58"/>
      <c r="BN1085" s="58"/>
      <c r="BO1085" s="58"/>
      <c r="BP1085" s="58"/>
      <c r="BQ1085" s="58"/>
      <c r="BR1085" s="58"/>
      <c r="BS1085" s="58"/>
      <c r="BT1085" s="58"/>
      <c r="BU1085" s="58"/>
      <c r="BV1085" s="58"/>
      <c r="BW1085" s="58"/>
      <c r="BX1085" s="58"/>
      <c r="BY1085" s="58"/>
      <c r="BZ1085" s="58"/>
      <c r="CA1085" s="58"/>
      <c r="CB1085" s="58"/>
      <c r="CC1085" s="58"/>
      <c r="CD1085" s="58"/>
      <c r="CE1085" s="58"/>
      <c r="CF1085" s="58"/>
      <c r="CG1085" s="58"/>
      <c r="CH1085" s="58"/>
      <c r="CI1085" s="58"/>
      <c r="CJ1085" s="115"/>
      <c r="CK1085" s="115"/>
      <c r="CL1085" s="115"/>
      <c r="CM1085" s="115"/>
      <c r="CN1085" s="115"/>
      <c r="CO1085" s="115"/>
    </row>
    <row r="1086" spans="2:93" x14ac:dyDescent="0.25">
      <c r="B1086" s="58" t="str">
        <f t="shared" si="130"/>
        <v/>
      </c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  <c r="AE1086" s="58"/>
      <c r="AF1086" s="58"/>
      <c r="AG1086" s="59"/>
      <c r="AH1086" s="58"/>
      <c r="AI1086" s="58"/>
      <c r="AJ1086" s="58"/>
      <c r="AK1086" s="58"/>
      <c r="AL1086" s="58"/>
      <c r="AM1086" s="58"/>
      <c r="AN1086" s="58"/>
      <c r="AO1086" s="58"/>
      <c r="AP1086" s="58"/>
      <c r="AQ1086" s="58"/>
      <c r="AR1086" s="58"/>
      <c r="AS1086" s="58"/>
      <c r="AT1086" s="58"/>
      <c r="AU1086" s="58"/>
      <c r="AV1086" s="58"/>
      <c r="AW1086" s="58"/>
      <c r="AX1086" s="58"/>
      <c r="AY1086" s="58"/>
      <c r="AZ1086" s="58"/>
      <c r="BA1086" s="58"/>
      <c r="BB1086" s="58"/>
      <c r="BC1086" s="58"/>
      <c r="BD1086" s="58"/>
      <c r="BE1086" s="58"/>
      <c r="BF1086" s="58"/>
      <c r="BG1086" s="58"/>
      <c r="BH1086" s="58"/>
      <c r="BI1086" s="58"/>
      <c r="BJ1086" s="58"/>
      <c r="BK1086" s="58"/>
      <c r="BL1086" s="58"/>
      <c r="BM1086" s="58"/>
      <c r="BN1086" s="58"/>
      <c r="BO1086" s="58"/>
      <c r="BP1086" s="58"/>
      <c r="BQ1086" s="58"/>
      <c r="BR1086" s="58"/>
      <c r="BS1086" s="58"/>
      <c r="BT1086" s="58"/>
      <c r="BU1086" s="58"/>
      <c r="BV1086" s="58"/>
      <c r="BW1086" s="58"/>
      <c r="BX1086" s="58"/>
      <c r="BY1086" s="58"/>
      <c r="BZ1086" s="58"/>
      <c r="CA1086" s="58"/>
      <c r="CB1086" s="58"/>
      <c r="CC1086" s="58"/>
      <c r="CD1086" s="58"/>
      <c r="CE1086" s="58"/>
      <c r="CF1086" s="58"/>
      <c r="CG1086" s="58"/>
      <c r="CH1086" s="58"/>
      <c r="CI1086" s="58"/>
      <c r="CJ1086" s="115"/>
      <c r="CK1086" s="115"/>
      <c r="CL1086" s="115"/>
      <c r="CM1086" s="115"/>
      <c r="CN1086" s="115"/>
      <c r="CO1086" s="115"/>
    </row>
    <row r="1087" spans="2:93" x14ac:dyDescent="0.25">
      <c r="B1087" s="58" t="str">
        <f t="shared" si="130"/>
        <v/>
      </c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  <c r="AE1087" s="58"/>
      <c r="AF1087" s="58"/>
      <c r="AG1087" s="59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  <c r="BA1087" s="58"/>
      <c r="BB1087" s="58"/>
      <c r="BC1087" s="58"/>
      <c r="BD1087" s="58"/>
      <c r="BE1087" s="58"/>
      <c r="BF1087" s="58"/>
      <c r="BG1087" s="58"/>
      <c r="BH1087" s="58"/>
      <c r="BI1087" s="58"/>
      <c r="BJ1087" s="58"/>
      <c r="BK1087" s="58"/>
      <c r="BL1087" s="58"/>
      <c r="BM1087" s="58"/>
      <c r="BN1087" s="58"/>
      <c r="BO1087" s="58"/>
      <c r="BP1087" s="58"/>
      <c r="BQ1087" s="58"/>
      <c r="BR1087" s="58"/>
      <c r="BS1087" s="58"/>
      <c r="BT1087" s="58"/>
      <c r="BU1087" s="58"/>
      <c r="BV1087" s="58"/>
      <c r="BW1087" s="58"/>
      <c r="BX1087" s="58"/>
      <c r="BY1087" s="58"/>
      <c r="BZ1087" s="58"/>
      <c r="CA1087" s="58"/>
      <c r="CB1087" s="58"/>
      <c r="CC1087" s="58"/>
      <c r="CD1087" s="58"/>
      <c r="CE1087" s="58"/>
      <c r="CF1087" s="58"/>
      <c r="CG1087" s="58"/>
      <c r="CH1087" s="58"/>
      <c r="CI1087" s="58"/>
      <c r="CJ1087" s="115"/>
      <c r="CK1087" s="115"/>
      <c r="CL1087" s="115"/>
      <c r="CM1087" s="115"/>
      <c r="CN1087" s="115"/>
      <c r="CO1087" s="115"/>
    </row>
    <row r="1088" spans="2:93" x14ac:dyDescent="0.25">
      <c r="B1088" s="58" t="str">
        <f t="shared" ref="B1088:B1151" si="131">IF(C1088&lt;&gt;"",CONCATENATE(C1088,F1088,D1088,I1088),"")</f>
        <v/>
      </c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  <c r="AE1088" s="58"/>
      <c r="AF1088" s="58"/>
      <c r="AG1088" s="59"/>
      <c r="AH1088" s="58"/>
      <c r="AI1088" s="58"/>
      <c r="AJ1088" s="58"/>
      <c r="AK1088" s="58"/>
      <c r="AL1088" s="58"/>
      <c r="AM1088" s="58"/>
      <c r="AN1088" s="58"/>
      <c r="AO1088" s="58"/>
      <c r="AP1088" s="58"/>
      <c r="AQ1088" s="58"/>
      <c r="AR1088" s="58"/>
      <c r="AS1088" s="58"/>
      <c r="AT1088" s="58"/>
      <c r="AU1088" s="58"/>
      <c r="AV1088" s="58"/>
      <c r="AW1088" s="58"/>
      <c r="AX1088" s="58"/>
      <c r="AY1088" s="58"/>
      <c r="AZ1088" s="58"/>
      <c r="BA1088" s="58"/>
      <c r="BB1088" s="58"/>
      <c r="BC1088" s="58"/>
      <c r="BD1088" s="58"/>
      <c r="BE1088" s="58"/>
      <c r="BF1088" s="58"/>
      <c r="BG1088" s="58"/>
      <c r="BH1088" s="58"/>
      <c r="BI1088" s="58"/>
      <c r="BJ1088" s="58"/>
      <c r="BK1088" s="58"/>
      <c r="BL1088" s="58"/>
      <c r="BM1088" s="58"/>
      <c r="BN1088" s="58"/>
      <c r="BO1088" s="58"/>
      <c r="BP1088" s="58"/>
      <c r="BQ1088" s="58"/>
      <c r="BR1088" s="58"/>
      <c r="BS1088" s="58"/>
      <c r="BT1088" s="58"/>
      <c r="BU1088" s="58"/>
      <c r="BV1088" s="58"/>
      <c r="BW1088" s="58"/>
      <c r="BX1088" s="58"/>
      <c r="BY1088" s="58"/>
      <c r="BZ1088" s="58"/>
      <c r="CA1088" s="58"/>
      <c r="CB1088" s="58"/>
      <c r="CC1088" s="58"/>
      <c r="CD1088" s="58"/>
      <c r="CE1088" s="58"/>
      <c r="CF1088" s="58"/>
      <c r="CG1088" s="58"/>
      <c r="CH1088" s="58"/>
      <c r="CI1088" s="58"/>
      <c r="CJ1088" s="115"/>
      <c r="CK1088" s="115"/>
      <c r="CL1088" s="115"/>
      <c r="CM1088" s="115"/>
      <c r="CN1088" s="115"/>
      <c r="CO1088" s="115"/>
    </row>
    <row r="1089" spans="2:93" x14ac:dyDescent="0.25">
      <c r="B1089" s="58" t="str">
        <f t="shared" si="131"/>
        <v/>
      </c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  <c r="AE1089" s="58"/>
      <c r="AF1089" s="58"/>
      <c r="AG1089" s="59"/>
      <c r="AH1089" s="58"/>
      <c r="AI1089" s="58"/>
      <c r="AJ1089" s="58"/>
      <c r="AK1089" s="58"/>
      <c r="AL1089" s="58"/>
      <c r="AM1089" s="58"/>
      <c r="AN1089" s="58"/>
      <c r="AO1089" s="58"/>
      <c r="AP1089" s="58"/>
      <c r="AQ1089" s="58"/>
      <c r="AR1089" s="58"/>
      <c r="AS1089" s="58"/>
      <c r="AT1089" s="58"/>
      <c r="AU1089" s="58"/>
      <c r="AV1089" s="58"/>
      <c r="AW1089" s="58"/>
      <c r="AX1089" s="58"/>
      <c r="AY1089" s="58"/>
      <c r="AZ1089" s="58"/>
      <c r="BA1089" s="58"/>
      <c r="BB1089" s="58"/>
      <c r="BC1089" s="58"/>
      <c r="BD1089" s="58"/>
      <c r="BE1089" s="58"/>
      <c r="BF1089" s="58"/>
      <c r="BG1089" s="58"/>
      <c r="BH1089" s="58"/>
      <c r="BI1089" s="58"/>
      <c r="BJ1089" s="58"/>
      <c r="BK1089" s="58"/>
      <c r="BL1089" s="58"/>
      <c r="BM1089" s="58"/>
      <c r="BN1089" s="58"/>
      <c r="BO1089" s="58"/>
      <c r="BP1089" s="58"/>
      <c r="BQ1089" s="58"/>
      <c r="BR1089" s="58"/>
      <c r="BS1089" s="58"/>
      <c r="BT1089" s="58"/>
      <c r="BU1089" s="58"/>
      <c r="BV1089" s="58"/>
      <c r="BW1089" s="58"/>
      <c r="BX1089" s="58"/>
      <c r="BY1089" s="58"/>
      <c r="BZ1089" s="58"/>
      <c r="CA1089" s="58"/>
      <c r="CB1089" s="58"/>
      <c r="CC1089" s="58"/>
      <c r="CD1089" s="58"/>
      <c r="CE1089" s="58"/>
      <c r="CF1089" s="58"/>
      <c r="CG1089" s="58"/>
      <c r="CH1089" s="58"/>
      <c r="CI1089" s="58"/>
      <c r="CJ1089" s="115"/>
      <c r="CK1089" s="115"/>
      <c r="CL1089" s="115"/>
      <c r="CM1089" s="115"/>
      <c r="CN1089" s="115"/>
      <c r="CO1089" s="115"/>
    </row>
    <row r="1090" spans="2:93" x14ac:dyDescent="0.25">
      <c r="B1090" s="58" t="str">
        <f t="shared" si="131"/>
        <v/>
      </c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9"/>
      <c r="AH1090" s="58"/>
      <c r="AI1090" s="58"/>
      <c r="AJ1090" s="58"/>
      <c r="AK1090" s="58"/>
      <c r="AL1090" s="58"/>
      <c r="AM1090" s="58"/>
      <c r="AN1090" s="58"/>
      <c r="AO1090" s="58"/>
      <c r="AP1090" s="58"/>
      <c r="AQ1090" s="58"/>
      <c r="AR1090" s="58"/>
      <c r="AS1090" s="58"/>
      <c r="AT1090" s="58"/>
      <c r="AU1090" s="58"/>
      <c r="AV1090" s="58"/>
      <c r="AW1090" s="58"/>
      <c r="AX1090" s="58"/>
      <c r="AY1090" s="58"/>
      <c r="AZ1090" s="58"/>
      <c r="BA1090" s="58"/>
      <c r="BB1090" s="58"/>
      <c r="BC1090" s="58"/>
      <c r="BD1090" s="58"/>
      <c r="BE1090" s="58"/>
      <c r="BF1090" s="58"/>
      <c r="BG1090" s="58"/>
      <c r="BH1090" s="58"/>
      <c r="BI1090" s="58"/>
      <c r="BJ1090" s="58"/>
      <c r="BK1090" s="58"/>
      <c r="BL1090" s="58"/>
      <c r="BM1090" s="58"/>
      <c r="BN1090" s="58"/>
      <c r="BO1090" s="58"/>
      <c r="BP1090" s="58"/>
      <c r="BQ1090" s="58"/>
      <c r="BR1090" s="58"/>
      <c r="BS1090" s="58"/>
      <c r="BT1090" s="58"/>
      <c r="BU1090" s="58"/>
      <c r="BV1090" s="58"/>
      <c r="BW1090" s="58"/>
      <c r="BX1090" s="58"/>
      <c r="BY1090" s="58"/>
      <c r="BZ1090" s="58"/>
      <c r="CA1090" s="58"/>
      <c r="CB1090" s="58"/>
      <c r="CC1090" s="58"/>
      <c r="CD1090" s="58"/>
      <c r="CE1090" s="58"/>
      <c r="CF1090" s="58"/>
      <c r="CG1090" s="58"/>
      <c r="CH1090" s="58"/>
      <c r="CI1090" s="58"/>
      <c r="CJ1090" s="115"/>
      <c r="CK1090" s="115"/>
      <c r="CL1090" s="115"/>
      <c r="CM1090" s="115"/>
      <c r="CN1090" s="115"/>
      <c r="CO1090" s="115"/>
    </row>
    <row r="1091" spans="2:93" x14ac:dyDescent="0.25">
      <c r="B1091" s="58" t="str">
        <f t="shared" si="131"/>
        <v/>
      </c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  <c r="AE1091" s="58"/>
      <c r="AF1091" s="58"/>
      <c r="AG1091" s="59"/>
      <c r="AH1091" s="58"/>
      <c r="AI1091" s="58"/>
      <c r="AJ1091" s="58"/>
      <c r="AK1091" s="58"/>
      <c r="AL1091" s="58"/>
      <c r="AM1091" s="58"/>
      <c r="AN1091" s="58"/>
      <c r="AO1091" s="58"/>
      <c r="AP1091" s="58"/>
      <c r="AQ1091" s="58"/>
      <c r="AR1091" s="58"/>
      <c r="AS1091" s="58"/>
      <c r="AT1091" s="58"/>
      <c r="AU1091" s="58"/>
      <c r="AV1091" s="58"/>
      <c r="AW1091" s="58"/>
      <c r="AX1091" s="58"/>
      <c r="AY1091" s="58"/>
      <c r="AZ1091" s="58"/>
      <c r="BA1091" s="58"/>
      <c r="BB1091" s="58"/>
      <c r="BC1091" s="58"/>
      <c r="BD1091" s="58"/>
      <c r="BE1091" s="58"/>
      <c r="BF1091" s="58"/>
      <c r="BG1091" s="58"/>
      <c r="BH1091" s="58"/>
      <c r="BI1091" s="58"/>
      <c r="BJ1091" s="58"/>
      <c r="BK1091" s="58"/>
      <c r="BL1091" s="58"/>
      <c r="BM1091" s="58"/>
      <c r="BN1091" s="58"/>
      <c r="BO1091" s="58"/>
      <c r="BP1091" s="58"/>
      <c r="BQ1091" s="58"/>
      <c r="BR1091" s="58"/>
      <c r="BS1091" s="58"/>
      <c r="BT1091" s="58"/>
      <c r="BU1091" s="58"/>
      <c r="BV1091" s="58"/>
      <c r="BW1091" s="58"/>
      <c r="BX1091" s="58"/>
      <c r="BY1091" s="58"/>
      <c r="BZ1091" s="58"/>
      <c r="CA1091" s="58"/>
      <c r="CB1091" s="58"/>
      <c r="CC1091" s="58"/>
      <c r="CD1091" s="58"/>
      <c r="CE1091" s="58"/>
      <c r="CF1091" s="58"/>
      <c r="CG1091" s="58"/>
      <c r="CH1091" s="58"/>
      <c r="CI1091" s="58"/>
      <c r="CJ1091" s="115"/>
      <c r="CK1091" s="115"/>
      <c r="CL1091" s="115"/>
      <c r="CM1091" s="115"/>
      <c r="CN1091" s="115"/>
      <c r="CO1091" s="115"/>
    </row>
    <row r="1092" spans="2:93" x14ac:dyDescent="0.25">
      <c r="B1092" s="58" t="str">
        <f t="shared" si="131"/>
        <v/>
      </c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9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  <c r="BA1092" s="58"/>
      <c r="BB1092" s="58"/>
      <c r="BC1092" s="58"/>
      <c r="BD1092" s="58"/>
      <c r="BE1092" s="58"/>
      <c r="BF1092" s="58"/>
      <c r="BG1092" s="58"/>
      <c r="BH1092" s="58"/>
      <c r="BI1092" s="58"/>
      <c r="BJ1092" s="58"/>
      <c r="BK1092" s="58"/>
      <c r="BL1092" s="58"/>
      <c r="BM1092" s="58"/>
      <c r="BN1092" s="58"/>
      <c r="BO1092" s="58"/>
      <c r="BP1092" s="58"/>
      <c r="BQ1092" s="58"/>
      <c r="BR1092" s="58"/>
      <c r="BS1092" s="58"/>
      <c r="BT1092" s="58"/>
      <c r="BU1092" s="58"/>
      <c r="BV1092" s="58"/>
      <c r="BW1092" s="58"/>
      <c r="BX1092" s="58"/>
      <c r="BY1092" s="58"/>
      <c r="BZ1092" s="58"/>
      <c r="CA1092" s="58"/>
      <c r="CB1092" s="58"/>
      <c r="CC1092" s="58"/>
      <c r="CD1092" s="58"/>
      <c r="CE1092" s="58"/>
      <c r="CF1092" s="58"/>
      <c r="CG1092" s="58"/>
      <c r="CH1092" s="58"/>
      <c r="CI1092" s="58"/>
      <c r="CJ1092" s="115"/>
      <c r="CK1092" s="115"/>
      <c r="CL1092" s="115"/>
      <c r="CM1092" s="115"/>
      <c r="CN1092" s="115"/>
      <c r="CO1092" s="115"/>
    </row>
    <row r="1093" spans="2:93" x14ac:dyDescent="0.25">
      <c r="B1093" s="58" t="str">
        <f t="shared" si="131"/>
        <v/>
      </c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  <c r="AE1093" s="58"/>
      <c r="AF1093" s="58"/>
      <c r="AG1093" s="59"/>
      <c r="AH1093" s="58"/>
      <c r="AI1093" s="58"/>
      <c r="AJ1093" s="58"/>
      <c r="AK1093" s="58"/>
      <c r="AL1093" s="58"/>
      <c r="AM1093" s="58"/>
      <c r="AN1093" s="58"/>
      <c r="AO1093" s="58"/>
      <c r="AP1093" s="58"/>
      <c r="AQ1093" s="58"/>
      <c r="AR1093" s="58"/>
      <c r="AS1093" s="58"/>
      <c r="AT1093" s="58"/>
      <c r="AU1093" s="58"/>
      <c r="AV1093" s="58"/>
      <c r="AW1093" s="58"/>
      <c r="AX1093" s="58"/>
      <c r="AY1093" s="58"/>
      <c r="AZ1093" s="58"/>
      <c r="BA1093" s="58"/>
      <c r="BB1093" s="58"/>
      <c r="BC1093" s="58"/>
      <c r="BD1093" s="58"/>
      <c r="BE1093" s="58"/>
      <c r="BF1093" s="58"/>
      <c r="BG1093" s="58"/>
      <c r="BH1093" s="58"/>
      <c r="BI1093" s="58"/>
      <c r="BJ1093" s="58"/>
      <c r="BK1093" s="58"/>
      <c r="BL1093" s="58"/>
      <c r="BM1093" s="58"/>
      <c r="BN1093" s="58"/>
      <c r="BO1093" s="58"/>
      <c r="BP1093" s="58"/>
      <c r="BQ1093" s="58"/>
      <c r="BR1093" s="58"/>
      <c r="BS1093" s="58"/>
      <c r="BT1093" s="58"/>
      <c r="BU1093" s="58"/>
      <c r="BV1093" s="58"/>
      <c r="BW1093" s="58"/>
      <c r="BX1093" s="58"/>
      <c r="BY1093" s="58"/>
      <c r="BZ1093" s="58"/>
      <c r="CA1093" s="58"/>
      <c r="CB1093" s="58"/>
      <c r="CC1093" s="58"/>
      <c r="CD1093" s="58"/>
      <c r="CE1093" s="58"/>
      <c r="CF1093" s="58"/>
      <c r="CG1093" s="58"/>
      <c r="CH1093" s="58"/>
      <c r="CI1093" s="58"/>
      <c r="CJ1093" s="115"/>
      <c r="CK1093" s="115"/>
      <c r="CL1093" s="115"/>
      <c r="CM1093" s="115"/>
      <c r="CN1093" s="115"/>
      <c r="CO1093" s="115"/>
    </row>
    <row r="1094" spans="2:93" x14ac:dyDescent="0.25">
      <c r="B1094" s="58" t="str">
        <f t="shared" si="131"/>
        <v/>
      </c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  <c r="AE1094" s="58"/>
      <c r="AF1094" s="58"/>
      <c r="AG1094" s="59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  <c r="BA1094" s="58"/>
      <c r="BB1094" s="58"/>
      <c r="BC1094" s="58"/>
      <c r="BD1094" s="58"/>
      <c r="BE1094" s="58"/>
      <c r="BF1094" s="58"/>
      <c r="BG1094" s="58"/>
      <c r="BH1094" s="58"/>
      <c r="BI1094" s="58"/>
      <c r="BJ1094" s="58"/>
      <c r="BK1094" s="58"/>
      <c r="BL1094" s="58"/>
      <c r="BM1094" s="58"/>
      <c r="BN1094" s="58"/>
      <c r="BO1094" s="58"/>
      <c r="BP1094" s="58"/>
      <c r="BQ1094" s="58"/>
      <c r="BR1094" s="58"/>
      <c r="BS1094" s="58"/>
      <c r="BT1094" s="58"/>
      <c r="BU1094" s="58"/>
      <c r="BV1094" s="58"/>
      <c r="BW1094" s="58"/>
      <c r="BX1094" s="58"/>
      <c r="BY1094" s="58"/>
      <c r="BZ1094" s="58"/>
      <c r="CA1094" s="58"/>
      <c r="CB1094" s="58"/>
      <c r="CC1094" s="58"/>
      <c r="CD1094" s="58"/>
      <c r="CE1094" s="58"/>
      <c r="CF1094" s="58"/>
      <c r="CG1094" s="58"/>
      <c r="CH1094" s="58"/>
      <c r="CI1094" s="58"/>
      <c r="CJ1094" s="115"/>
      <c r="CK1094" s="115"/>
      <c r="CL1094" s="115"/>
      <c r="CM1094" s="115"/>
      <c r="CN1094" s="115"/>
      <c r="CO1094" s="115"/>
    </row>
    <row r="1095" spans="2:93" x14ac:dyDescent="0.25">
      <c r="B1095" s="58" t="str">
        <f t="shared" si="131"/>
        <v/>
      </c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  <c r="AE1095" s="58"/>
      <c r="AF1095" s="58"/>
      <c r="AG1095" s="59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  <c r="AS1095" s="58"/>
      <c r="AT1095" s="58"/>
      <c r="AU1095" s="58"/>
      <c r="AV1095" s="58"/>
      <c r="AW1095" s="58"/>
      <c r="AX1095" s="58"/>
      <c r="AY1095" s="58"/>
      <c r="AZ1095" s="58"/>
      <c r="BA1095" s="58"/>
      <c r="BB1095" s="58"/>
      <c r="BC1095" s="58"/>
      <c r="BD1095" s="58"/>
      <c r="BE1095" s="58"/>
      <c r="BF1095" s="58"/>
      <c r="BG1095" s="58"/>
      <c r="BH1095" s="58"/>
      <c r="BI1095" s="58"/>
      <c r="BJ1095" s="58"/>
      <c r="BK1095" s="58"/>
      <c r="BL1095" s="58"/>
      <c r="BM1095" s="58"/>
      <c r="BN1095" s="58"/>
      <c r="BO1095" s="58"/>
      <c r="BP1095" s="58"/>
      <c r="BQ1095" s="58"/>
      <c r="BR1095" s="58"/>
      <c r="BS1095" s="58"/>
      <c r="BT1095" s="58"/>
      <c r="BU1095" s="58"/>
      <c r="BV1095" s="58"/>
      <c r="BW1095" s="58"/>
      <c r="BX1095" s="58"/>
      <c r="BY1095" s="58"/>
      <c r="BZ1095" s="58"/>
      <c r="CA1095" s="58"/>
      <c r="CB1095" s="58"/>
      <c r="CC1095" s="58"/>
      <c r="CD1095" s="58"/>
      <c r="CE1095" s="58"/>
      <c r="CF1095" s="58"/>
      <c r="CG1095" s="58"/>
      <c r="CH1095" s="58"/>
      <c r="CI1095" s="58"/>
      <c r="CJ1095" s="115"/>
      <c r="CK1095" s="115"/>
      <c r="CL1095" s="115"/>
      <c r="CM1095" s="115"/>
      <c r="CN1095" s="115"/>
      <c r="CO1095" s="115"/>
    </row>
    <row r="1096" spans="2:93" x14ac:dyDescent="0.25">
      <c r="B1096" s="58" t="str">
        <f t="shared" si="131"/>
        <v/>
      </c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  <c r="AE1096" s="58"/>
      <c r="AF1096" s="58"/>
      <c r="AG1096" s="59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58"/>
      <c r="AV1096" s="58"/>
      <c r="AW1096" s="58"/>
      <c r="AX1096" s="58"/>
      <c r="AY1096" s="58"/>
      <c r="AZ1096" s="58"/>
      <c r="BA1096" s="58"/>
      <c r="BB1096" s="58"/>
      <c r="BC1096" s="58"/>
      <c r="BD1096" s="58"/>
      <c r="BE1096" s="58"/>
      <c r="BF1096" s="58"/>
      <c r="BG1096" s="58"/>
      <c r="BH1096" s="58"/>
      <c r="BI1096" s="58"/>
      <c r="BJ1096" s="58"/>
      <c r="BK1096" s="58"/>
      <c r="BL1096" s="58"/>
      <c r="BM1096" s="58"/>
      <c r="BN1096" s="58"/>
      <c r="BO1096" s="58"/>
      <c r="BP1096" s="58"/>
      <c r="BQ1096" s="58"/>
      <c r="BR1096" s="58"/>
      <c r="BS1096" s="58"/>
      <c r="BT1096" s="58"/>
      <c r="BU1096" s="58"/>
      <c r="BV1096" s="58"/>
      <c r="BW1096" s="58"/>
      <c r="BX1096" s="58"/>
      <c r="BY1096" s="58"/>
      <c r="BZ1096" s="58"/>
      <c r="CA1096" s="58"/>
      <c r="CB1096" s="58"/>
      <c r="CC1096" s="58"/>
      <c r="CD1096" s="58"/>
      <c r="CE1096" s="58"/>
      <c r="CF1096" s="58"/>
      <c r="CG1096" s="58"/>
      <c r="CH1096" s="58"/>
      <c r="CI1096" s="58"/>
      <c r="CJ1096" s="115"/>
      <c r="CK1096" s="115"/>
      <c r="CL1096" s="115"/>
      <c r="CM1096" s="115"/>
      <c r="CN1096" s="115"/>
      <c r="CO1096" s="115"/>
    </row>
    <row r="1097" spans="2:93" x14ac:dyDescent="0.25">
      <c r="B1097" s="58" t="str">
        <f t="shared" si="131"/>
        <v/>
      </c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  <c r="AE1097" s="58"/>
      <c r="AF1097" s="58"/>
      <c r="AG1097" s="59"/>
      <c r="AH1097" s="58"/>
      <c r="AI1097" s="58"/>
      <c r="AJ1097" s="58"/>
      <c r="AK1097" s="58"/>
      <c r="AL1097" s="58"/>
      <c r="AM1097" s="58"/>
      <c r="AN1097" s="58"/>
      <c r="AO1097" s="58"/>
      <c r="AP1097" s="58"/>
      <c r="AQ1097" s="58"/>
      <c r="AR1097" s="58"/>
      <c r="AS1097" s="58"/>
      <c r="AT1097" s="58"/>
      <c r="AU1097" s="58"/>
      <c r="AV1097" s="58"/>
      <c r="AW1097" s="58"/>
      <c r="AX1097" s="58"/>
      <c r="AY1097" s="58"/>
      <c r="AZ1097" s="58"/>
      <c r="BA1097" s="58"/>
      <c r="BB1097" s="58"/>
      <c r="BC1097" s="58"/>
      <c r="BD1097" s="58"/>
      <c r="BE1097" s="58"/>
      <c r="BF1097" s="58"/>
      <c r="BG1097" s="58"/>
      <c r="BH1097" s="58"/>
      <c r="BI1097" s="58"/>
      <c r="BJ1097" s="58"/>
      <c r="BK1097" s="58"/>
      <c r="BL1097" s="58"/>
      <c r="BM1097" s="58"/>
      <c r="BN1097" s="58"/>
      <c r="BO1097" s="58"/>
      <c r="BP1097" s="58"/>
      <c r="BQ1097" s="58"/>
      <c r="BR1097" s="58"/>
      <c r="BS1097" s="58"/>
      <c r="BT1097" s="58"/>
      <c r="BU1097" s="58"/>
      <c r="BV1097" s="58"/>
      <c r="BW1097" s="58"/>
      <c r="BX1097" s="58"/>
      <c r="BY1097" s="58"/>
      <c r="BZ1097" s="58"/>
      <c r="CA1097" s="58"/>
      <c r="CB1097" s="58"/>
      <c r="CC1097" s="58"/>
      <c r="CD1097" s="58"/>
      <c r="CE1097" s="58"/>
      <c r="CF1097" s="58"/>
      <c r="CG1097" s="58"/>
      <c r="CH1097" s="58"/>
      <c r="CI1097" s="58"/>
      <c r="CJ1097" s="115"/>
      <c r="CK1097" s="115"/>
      <c r="CL1097" s="115"/>
      <c r="CM1097" s="115"/>
      <c r="CN1097" s="115"/>
      <c r="CO1097" s="115"/>
    </row>
    <row r="1098" spans="2:93" x14ac:dyDescent="0.25">
      <c r="B1098" s="58" t="str">
        <f t="shared" si="131"/>
        <v/>
      </c>
      <c r="R1098" s="58"/>
      <c r="S1098" s="58"/>
      <c r="T1098" s="58"/>
      <c r="U1098" s="58"/>
      <c r="V1098" s="58"/>
      <c r="W1098" s="58"/>
      <c r="X1098" s="58"/>
      <c r="Y1098" s="58"/>
      <c r="Z1098" s="58"/>
      <c r="AA1098" s="58"/>
      <c r="AB1098" s="58"/>
      <c r="AC1098" s="58"/>
      <c r="AD1098" s="58"/>
      <c r="AE1098" s="58"/>
      <c r="AF1098" s="58"/>
      <c r="AG1098" s="59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58"/>
      <c r="AV1098" s="58"/>
      <c r="AW1098" s="58"/>
      <c r="AX1098" s="58"/>
      <c r="AY1098" s="58"/>
      <c r="AZ1098" s="58"/>
      <c r="BA1098" s="58"/>
      <c r="BB1098" s="58"/>
      <c r="BC1098" s="58"/>
      <c r="BD1098" s="58"/>
      <c r="BE1098" s="58"/>
      <c r="BF1098" s="58"/>
      <c r="BG1098" s="58"/>
      <c r="BH1098" s="58"/>
      <c r="BI1098" s="58"/>
      <c r="BJ1098" s="58"/>
      <c r="BK1098" s="58"/>
      <c r="BL1098" s="58"/>
      <c r="BM1098" s="58"/>
      <c r="BN1098" s="58"/>
      <c r="BO1098" s="58"/>
      <c r="BP1098" s="58"/>
      <c r="BQ1098" s="58"/>
      <c r="BR1098" s="58"/>
      <c r="BS1098" s="58"/>
      <c r="BT1098" s="58"/>
      <c r="BU1098" s="58"/>
      <c r="BV1098" s="58"/>
      <c r="BW1098" s="58"/>
      <c r="BX1098" s="58"/>
      <c r="BY1098" s="58"/>
      <c r="BZ1098" s="58"/>
      <c r="CA1098" s="58"/>
      <c r="CB1098" s="58"/>
      <c r="CC1098" s="58"/>
      <c r="CD1098" s="58"/>
      <c r="CE1098" s="58"/>
      <c r="CF1098" s="58"/>
      <c r="CG1098" s="58"/>
      <c r="CH1098" s="58"/>
      <c r="CI1098" s="58"/>
      <c r="CJ1098" s="115"/>
      <c r="CK1098" s="115"/>
      <c r="CL1098" s="115"/>
      <c r="CM1098" s="115"/>
      <c r="CN1098" s="115"/>
      <c r="CO1098" s="115"/>
    </row>
    <row r="1099" spans="2:93" x14ac:dyDescent="0.25">
      <c r="B1099" s="58" t="str">
        <f t="shared" si="131"/>
        <v/>
      </c>
      <c r="R1099" s="58"/>
      <c r="S1099" s="58"/>
      <c r="T1099" s="58"/>
      <c r="U1099" s="58"/>
      <c r="V1099" s="58"/>
      <c r="W1099" s="58"/>
      <c r="X1099" s="58"/>
      <c r="Y1099" s="58"/>
      <c r="Z1099" s="58"/>
      <c r="AA1099" s="58"/>
      <c r="AB1099" s="58"/>
      <c r="AC1099" s="58"/>
      <c r="AD1099" s="58"/>
      <c r="AE1099" s="58"/>
      <c r="AF1099" s="58"/>
      <c r="AG1099" s="59"/>
      <c r="AH1099" s="58"/>
      <c r="AI1099" s="58"/>
      <c r="AJ1099" s="58"/>
      <c r="AK1099" s="58"/>
      <c r="AL1099" s="58"/>
      <c r="AM1099" s="58"/>
      <c r="AN1099" s="58"/>
      <c r="AO1099" s="58"/>
      <c r="AP1099" s="58"/>
      <c r="AQ1099" s="58"/>
      <c r="AR1099" s="58"/>
      <c r="AS1099" s="58"/>
      <c r="AT1099" s="58"/>
      <c r="AU1099" s="58"/>
      <c r="AV1099" s="58"/>
      <c r="AW1099" s="58"/>
      <c r="AX1099" s="58"/>
      <c r="AY1099" s="58"/>
      <c r="AZ1099" s="58"/>
      <c r="BA1099" s="58"/>
      <c r="BB1099" s="58"/>
      <c r="BC1099" s="58"/>
      <c r="BD1099" s="58"/>
      <c r="BE1099" s="58"/>
      <c r="BF1099" s="58"/>
      <c r="BG1099" s="58"/>
      <c r="BH1099" s="58"/>
      <c r="BI1099" s="58"/>
      <c r="BJ1099" s="58"/>
      <c r="BK1099" s="58"/>
      <c r="BL1099" s="58"/>
      <c r="BM1099" s="58"/>
      <c r="BN1099" s="58"/>
      <c r="BO1099" s="58"/>
      <c r="BP1099" s="58"/>
      <c r="BQ1099" s="58"/>
      <c r="BR1099" s="58"/>
      <c r="BS1099" s="58"/>
      <c r="BT1099" s="58"/>
      <c r="BU1099" s="58"/>
      <c r="BV1099" s="58"/>
      <c r="BW1099" s="58"/>
      <c r="BX1099" s="58"/>
      <c r="BY1099" s="58"/>
      <c r="BZ1099" s="58"/>
      <c r="CA1099" s="58"/>
      <c r="CB1099" s="58"/>
      <c r="CC1099" s="58"/>
      <c r="CD1099" s="58"/>
      <c r="CE1099" s="58"/>
      <c r="CF1099" s="58"/>
      <c r="CG1099" s="58"/>
      <c r="CH1099" s="58"/>
      <c r="CI1099" s="58"/>
      <c r="CJ1099" s="115"/>
      <c r="CK1099" s="115"/>
      <c r="CL1099" s="115"/>
      <c r="CM1099" s="115"/>
      <c r="CN1099" s="115"/>
      <c r="CO1099" s="115"/>
    </row>
    <row r="1100" spans="2:93" x14ac:dyDescent="0.25">
      <c r="B1100" s="58" t="str">
        <f t="shared" si="131"/>
        <v/>
      </c>
      <c r="R1100" s="58"/>
      <c r="S1100" s="58"/>
      <c r="T1100" s="58"/>
      <c r="U1100" s="58"/>
      <c r="V1100" s="58"/>
      <c r="W1100" s="58"/>
      <c r="X1100" s="58"/>
      <c r="Y1100" s="58"/>
      <c r="Z1100" s="58"/>
      <c r="AA1100" s="58"/>
      <c r="AB1100" s="58"/>
      <c r="AC1100" s="58"/>
      <c r="AD1100" s="58"/>
      <c r="AE1100" s="58"/>
      <c r="AF1100" s="58"/>
      <c r="AG1100" s="59"/>
      <c r="AH1100" s="58"/>
      <c r="AI1100" s="58"/>
      <c r="AJ1100" s="58"/>
      <c r="AK1100" s="58"/>
      <c r="AL1100" s="58"/>
      <c r="AM1100" s="58"/>
      <c r="AN1100" s="58"/>
      <c r="AO1100" s="58"/>
      <c r="AP1100" s="58"/>
      <c r="AQ1100" s="58"/>
      <c r="AR1100" s="58"/>
      <c r="AS1100" s="58"/>
      <c r="AT1100" s="58"/>
      <c r="AU1100" s="58"/>
      <c r="AV1100" s="58"/>
      <c r="AW1100" s="58"/>
      <c r="AX1100" s="58"/>
      <c r="AY1100" s="58"/>
      <c r="AZ1100" s="58"/>
      <c r="BA1100" s="58"/>
      <c r="BB1100" s="58"/>
      <c r="BC1100" s="58"/>
      <c r="BD1100" s="58"/>
      <c r="BE1100" s="58"/>
      <c r="BF1100" s="58"/>
      <c r="BG1100" s="58"/>
      <c r="BH1100" s="58"/>
      <c r="BI1100" s="58"/>
      <c r="BJ1100" s="58"/>
      <c r="BK1100" s="58"/>
      <c r="BL1100" s="58"/>
      <c r="BM1100" s="58"/>
      <c r="BN1100" s="58"/>
      <c r="BO1100" s="58"/>
      <c r="BP1100" s="58"/>
      <c r="BQ1100" s="58"/>
      <c r="BR1100" s="58"/>
      <c r="BS1100" s="58"/>
      <c r="BT1100" s="58"/>
      <c r="BU1100" s="58"/>
      <c r="BV1100" s="58"/>
      <c r="BW1100" s="58"/>
      <c r="BX1100" s="58"/>
      <c r="BY1100" s="58"/>
      <c r="BZ1100" s="58"/>
      <c r="CA1100" s="58"/>
      <c r="CB1100" s="58"/>
      <c r="CC1100" s="58"/>
      <c r="CD1100" s="58"/>
      <c r="CE1100" s="58"/>
      <c r="CF1100" s="58"/>
      <c r="CG1100" s="58"/>
      <c r="CH1100" s="58"/>
      <c r="CI1100" s="58"/>
      <c r="CJ1100" s="115"/>
      <c r="CK1100" s="115"/>
      <c r="CL1100" s="115"/>
      <c r="CM1100" s="115"/>
      <c r="CN1100" s="115"/>
      <c r="CO1100" s="115"/>
    </row>
    <row r="1101" spans="2:93" x14ac:dyDescent="0.25">
      <c r="B1101" s="58" t="str">
        <f t="shared" si="131"/>
        <v/>
      </c>
      <c r="R1101" s="58"/>
      <c r="S1101" s="58"/>
      <c r="T1101" s="58"/>
      <c r="U1101" s="58"/>
      <c r="V1101" s="58"/>
      <c r="W1101" s="58"/>
      <c r="X1101" s="58"/>
      <c r="Y1101" s="58"/>
      <c r="Z1101" s="58"/>
      <c r="AA1101" s="58"/>
      <c r="AB1101" s="58"/>
      <c r="AC1101" s="58"/>
      <c r="AD1101" s="58"/>
      <c r="AE1101" s="58"/>
      <c r="AF1101" s="58"/>
      <c r="AG1101" s="59"/>
      <c r="AH1101" s="58"/>
      <c r="AI1101" s="58"/>
      <c r="AJ1101" s="58"/>
      <c r="AK1101" s="58"/>
      <c r="AL1101" s="58"/>
      <c r="AM1101" s="58"/>
      <c r="AN1101" s="58"/>
      <c r="AO1101" s="58"/>
      <c r="AP1101" s="58"/>
      <c r="AQ1101" s="58"/>
      <c r="AR1101" s="58"/>
      <c r="AS1101" s="58"/>
      <c r="AT1101" s="58"/>
      <c r="AU1101" s="58"/>
      <c r="AV1101" s="58"/>
      <c r="AW1101" s="58"/>
      <c r="AX1101" s="58"/>
      <c r="AY1101" s="58"/>
      <c r="AZ1101" s="58"/>
      <c r="BA1101" s="58"/>
      <c r="BB1101" s="58"/>
      <c r="BC1101" s="58"/>
      <c r="BD1101" s="58"/>
      <c r="BE1101" s="58"/>
      <c r="BF1101" s="58"/>
      <c r="BG1101" s="58"/>
      <c r="BH1101" s="58"/>
      <c r="BI1101" s="58"/>
      <c r="BJ1101" s="58"/>
      <c r="BK1101" s="58"/>
      <c r="BL1101" s="58"/>
      <c r="BM1101" s="58"/>
      <c r="BN1101" s="58"/>
      <c r="BO1101" s="58"/>
      <c r="BP1101" s="58"/>
      <c r="BQ1101" s="58"/>
      <c r="BR1101" s="58"/>
      <c r="BS1101" s="58"/>
      <c r="BT1101" s="58"/>
      <c r="BU1101" s="58"/>
      <c r="BV1101" s="58"/>
      <c r="BW1101" s="58"/>
      <c r="BX1101" s="58"/>
      <c r="BY1101" s="58"/>
      <c r="BZ1101" s="58"/>
      <c r="CA1101" s="58"/>
      <c r="CB1101" s="58"/>
      <c r="CC1101" s="58"/>
      <c r="CD1101" s="58"/>
      <c r="CE1101" s="58"/>
      <c r="CF1101" s="58"/>
      <c r="CG1101" s="58"/>
      <c r="CH1101" s="58"/>
      <c r="CI1101" s="58"/>
      <c r="CJ1101" s="115"/>
      <c r="CK1101" s="115"/>
      <c r="CL1101" s="115"/>
      <c r="CM1101" s="115"/>
      <c r="CN1101" s="115"/>
      <c r="CO1101" s="115"/>
    </row>
    <row r="1102" spans="2:93" x14ac:dyDescent="0.25">
      <c r="B1102" s="58" t="str">
        <f t="shared" si="131"/>
        <v/>
      </c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9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  <c r="BA1102" s="58"/>
      <c r="BB1102" s="58"/>
      <c r="BC1102" s="58"/>
      <c r="BD1102" s="58"/>
      <c r="BE1102" s="58"/>
      <c r="BF1102" s="58"/>
      <c r="BG1102" s="58"/>
      <c r="BH1102" s="58"/>
      <c r="BI1102" s="58"/>
      <c r="BJ1102" s="58"/>
      <c r="BK1102" s="58"/>
      <c r="BL1102" s="58"/>
      <c r="BM1102" s="58"/>
      <c r="BN1102" s="58"/>
      <c r="BO1102" s="58"/>
      <c r="BP1102" s="58"/>
      <c r="BQ1102" s="58"/>
      <c r="BR1102" s="58"/>
      <c r="BS1102" s="58"/>
      <c r="BT1102" s="58"/>
      <c r="BU1102" s="58"/>
      <c r="BV1102" s="58"/>
      <c r="BW1102" s="58"/>
      <c r="BX1102" s="58"/>
      <c r="BY1102" s="58"/>
      <c r="BZ1102" s="58"/>
      <c r="CA1102" s="58"/>
      <c r="CB1102" s="58"/>
      <c r="CC1102" s="58"/>
      <c r="CD1102" s="58"/>
      <c r="CE1102" s="58"/>
      <c r="CF1102" s="58"/>
      <c r="CG1102" s="58"/>
      <c r="CH1102" s="58"/>
      <c r="CI1102" s="58"/>
      <c r="CJ1102" s="115"/>
      <c r="CK1102" s="115"/>
      <c r="CL1102" s="115"/>
      <c r="CM1102" s="115"/>
      <c r="CN1102" s="115"/>
      <c r="CO1102" s="115"/>
    </row>
    <row r="1103" spans="2:93" x14ac:dyDescent="0.25">
      <c r="B1103" s="58" t="str">
        <f t="shared" si="131"/>
        <v/>
      </c>
      <c r="R1103" s="58"/>
      <c r="S1103" s="58"/>
      <c r="T1103" s="58"/>
      <c r="U1103" s="58"/>
      <c r="V1103" s="58"/>
      <c r="W1103" s="58"/>
      <c r="X1103" s="58"/>
      <c r="Y1103" s="58"/>
      <c r="Z1103" s="58"/>
      <c r="AA1103" s="58"/>
      <c r="AB1103" s="58"/>
      <c r="AC1103" s="58"/>
      <c r="AD1103" s="58"/>
      <c r="AE1103" s="58"/>
      <c r="AF1103" s="58"/>
      <c r="AG1103" s="59"/>
      <c r="AH1103" s="58"/>
      <c r="AI1103" s="58"/>
      <c r="AJ1103" s="58"/>
      <c r="AK1103" s="58"/>
      <c r="AL1103" s="58"/>
      <c r="AM1103" s="58"/>
      <c r="AN1103" s="58"/>
      <c r="AO1103" s="58"/>
      <c r="AP1103" s="58"/>
      <c r="AQ1103" s="58"/>
      <c r="AR1103" s="58"/>
      <c r="AS1103" s="58"/>
      <c r="AT1103" s="58"/>
      <c r="AU1103" s="58"/>
      <c r="AV1103" s="58"/>
      <c r="AW1103" s="58"/>
      <c r="AX1103" s="58"/>
      <c r="AY1103" s="58"/>
      <c r="AZ1103" s="58"/>
      <c r="BA1103" s="58"/>
      <c r="BB1103" s="58"/>
      <c r="BC1103" s="58"/>
      <c r="BD1103" s="58"/>
      <c r="BE1103" s="58"/>
      <c r="BF1103" s="58"/>
      <c r="BG1103" s="58"/>
      <c r="BH1103" s="58"/>
      <c r="BI1103" s="58"/>
      <c r="BJ1103" s="58"/>
      <c r="BK1103" s="58"/>
      <c r="BL1103" s="58"/>
      <c r="BM1103" s="58"/>
      <c r="BN1103" s="58"/>
      <c r="BO1103" s="58"/>
      <c r="BP1103" s="58"/>
      <c r="BQ1103" s="58"/>
      <c r="BR1103" s="58"/>
      <c r="BS1103" s="58"/>
      <c r="BT1103" s="58"/>
      <c r="BU1103" s="58"/>
      <c r="BV1103" s="58"/>
      <c r="BW1103" s="58"/>
      <c r="BX1103" s="58"/>
      <c r="BY1103" s="58"/>
      <c r="BZ1103" s="58"/>
      <c r="CA1103" s="58"/>
      <c r="CB1103" s="58"/>
      <c r="CC1103" s="58"/>
      <c r="CD1103" s="58"/>
      <c r="CE1103" s="58"/>
      <c r="CF1103" s="58"/>
      <c r="CG1103" s="58"/>
      <c r="CH1103" s="58"/>
      <c r="CI1103" s="58"/>
      <c r="CJ1103" s="115"/>
      <c r="CK1103" s="115"/>
      <c r="CL1103" s="115"/>
      <c r="CM1103" s="115"/>
      <c r="CN1103" s="115"/>
      <c r="CO1103" s="115"/>
    </row>
    <row r="1104" spans="2:93" x14ac:dyDescent="0.25">
      <c r="B1104" s="58" t="str">
        <f t="shared" si="131"/>
        <v/>
      </c>
      <c r="R1104" s="58"/>
      <c r="S1104" s="58"/>
      <c r="T1104" s="58"/>
      <c r="U1104" s="58"/>
      <c r="V1104" s="58"/>
      <c r="W1104" s="58"/>
      <c r="X1104" s="58"/>
      <c r="Y1104" s="58"/>
      <c r="Z1104" s="58"/>
      <c r="AA1104" s="58"/>
      <c r="AB1104" s="58"/>
      <c r="AC1104" s="58"/>
      <c r="AD1104" s="58"/>
      <c r="AE1104" s="58"/>
      <c r="AF1104" s="58"/>
      <c r="AG1104" s="59"/>
      <c r="AH1104" s="58"/>
      <c r="AI1104" s="58"/>
      <c r="AJ1104" s="58"/>
      <c r="AK1104" s="58"/>
      <c r="AL1104" s="58"/>
      <c r="AM1104" s="58"/>
      <c r="AN1104" s="58"/>
      <c r="AO1104" s="58"/>
      <c r="AP1104" s="58"/>
      <c r="AQ1104" s="58"/>
      <c r="AR1104" s="58"/>
      <c r="AS1104" s="58"/>
      <c r="AT1104" s="58"/>
      <c r="AU1104" s="58"/>
      <c r="AV1104" s="58"/>
      <c r="AW1104" s="58"/>
      <c r="AX1104" s="58"/>
      <c r="AY1104" s="58"/>
      <c r="AZ1104" s="58"/>
      <c r="BA1104" s="58"/>
      <c r="BB1104" s="58"/>
      <c r="BC1104" s="58"/>
      <c r="BD1104" s="58"/>
      <c r="BE1104" s="58"/>
      <c r="BF1104" s="58"/>
      <c r="BG1104" s="58"/>
      <c r="BH1104" s="58"/>
      <c r="BI1104" s="58"/>
      <c r="BJ1104" s="58"/>
      <c r="BK1104" s="58"/>
      <c r="BL1104" s="58"/>
      <c r="BM1104" s="58"/>
      <c r="BN1104" s="58"/>
      <c r="BO1104" s="58"/>
      <c r="BP1104" s="58"/>
      <c r="BQ1104" s="58"/>
      <c r="BR1104" s="58"/>
      <c r="BS1104" s="58"/>
      <c r="BT1104" s="58"/>
      <c r="BU1104" s="58"/>
      <c r="BV1104" s="58"/>
      <c r="BW1104" s="58"/>
      <c r="BX1104" s="58"/>
      <c r="BY1104" s="58"/>
      <c r="BZ1104" s="58"/>
      <c r="CA1104" s="58"/>
      <c r="CB1104" s="58"/>
      <c r="CC1104" s="58"/>
      <c r="CD1104" s="58"/>
      <c r="CE1104" s="58"/>
      <c r="CF1104" s="58"/>
      <c r="CG1104" s="58"/>
      <c r="CH1104" s="58"/>
      <c r="CI1104" s="58"/>
      <c r="CJ1104" s="115"/>
      <c r="CK1104" s="115"/>
      <c r="CL1104" s="115"/>
      <c r="CM1104" s="115"/>
      <c r="CN1104" s="115"/>
      <c r="CO1104" s="115"/>
    </row>
    <row r="1105" spans="2:93" x14ac:dyDescent="0.25">
      <c r="B1105" s="58" t="str">
        <f t="shared" si="131"/>
        <v/>
      </c>
      <c r="R1105" s="58"/>
      <c r="S1105" s="58"/>
      <c r="T1105" s="58"/>
      <c r="U1105" s="58"/>
      <c r="V1105" s="58"/>
      <c r="W1105" s="58"/>
      <c r="X1105" s="58"/>
      <c r="Y1105" s="58"/>
      <c r="Z1105" s="58"/>
      <c r="AA1105" s="58"/>
      <c r="AB1105" s="58"/>
      <c r="AC1105" s="58"/>
      <c r="AD1105" s="58"/>
      <c r="AE1105" s="58"/>
      <c r="AF1105" s="58"/>
      <c r="AG1105" s="59"/>
      <c r="AH1105" s="58"/>
      <c r="AI1105" s="58"/>
      <c r="AJ1105" s="58"/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  <c r="BA1105" s="58"/>
      <c r="BB1105" s="58"/>
      <c r="BC1105" s="58"/>
      <c r="BD1105" s="58"/>
      <c r="BE1105" s="58"/>
      <c r="BF1105" s="58"/>
      <c r="BG1105" s="58"/>
      <c r="BH1105" s="58"/>
      <c r="BI1105" s="58"/>
      <c r="BJ1105" s="58"/>
      <c r="BK1105" s="58"/>
      <c r="BL1105" s="58"/>
      <c r="BM1105" s="58"/>
      <c r="BN1105" s="58"/>
      <c r="BO1105" s="58"/>
      <c r="BP1105" s="58"/>
      <c r="BQ1105" s="58"/>
      <c r="BR1105" s="58"/>
      <c r="BS1105" s="58"/>
      <c r="BT1105" s="58"/>
      <c r="BU1105" s="58"/>
      <c r="BV1105" s="58"/>
      <c r="BW1105" s="58"/>
      <c r="BX1105" s="58"/>
      <c r="BY1105" s="58"/>
      <c r="BZ1105" s="58"/>
      <c r="CA1105" s="58"/>
      <c r="CB1105" s="58"/>
      <c r="CC1105" s="58"/>
      <c r="CD1105" s="58"/>
      <c r="CE1105" s="58"/>
      <c r="CF1105" s="58"/>
      <c r="CG1105" s="58"/>
      <c r="CH1105" s="58"/>
      <c r="CI1105" s="58"/>
      <c r="CJ1105" s="115"/>
      <c r="CK1105" s="115"/>
      <c r="CL1105" s="115"/>
      <c r="CM1105" s="115"/>
      <c r="CN1105" s="115"/>
      <c r="CO1105" s="115"/>
    </row>
    <row r="1106" spans="2:93" x14ac:dyDescent="0.25">
      <c r="B1106" s="58" t="str">
        <f t="shared" si="131"/>
        <v/>
      </c>
      <c r="R1106" s="58"/>
      <c r="S1106" s="58"/>
      <c r="T1106" s="58"/>
      <c r="U1106" s="58"/>
      <c r="V1106" s="58"/>
      <c r="W1106" s="58"/>
      <c r="X1106" s="58"/>
      <c r="Y1106" s="58"/>
      <c r="Z1106" s="58"/>
      <c r="AA1106" s="58"/>
      <c r="AB1106" s="58"/>
      <c r="AC1106" s="58"/>
      <c r="AD1106" s="58"/>
      <c r="AE1106" s="58"/>
      <c r="AF1106" s="58"/>
      <c r="AG1106" s="59"/>
      <c r="AH1106" s="58"/>
      <c r="AI1106" s="58"/>
      <c r="AJ1106" s="58"/>
      <c r="AK1106" s="58"/>
      <c r="AL1106" s="58"/>
      <c r="AM1106" s="58"/>
      <c r="AN1106" s="58"/>
      <c r="AO1106" s="58"/>
      <c r="AP1106" s="58"/>
      <c r="AQ1106" s="58"/>
      <c r="AR1106" s="58"/>
      <c r="AS1106" s="58"/>
      <c r="AT1106" s="58"/>
      <c r="AU1106" s="58"/>
      <c r="AV1106" s="58"/>
      <c r="AW1106" s="58"/>
      <c r="AX1106" s="58"/>
      <c r="AY1106" s="58"/>
      <c r="AZ1106" s="58"/>
      <c r="BA1106" s="58"/>
      <c r="BB1106" s="58"/>
      <c r="BC1106" s="58"/>
      <c r="BD1106" s="58"/>
      <c r="BE1106" s="58"/>
      <c r="BF1106" s="58"/>
      <c r="BG1106" s="58"/>
      <c r="BH1106" s="58"/>
      <c r="BI1106" s="58"/>
      <c r="BJ1106" s="58"/>
      <c r="BK1106" s="58"/>
      <c r="BL1106" s="58"/>
      <c r="BM1106" s="58"/>
      <c r="BN1106" s="58"/>
      <c r="BO1106" s="58"/>
      <c r="BP1106" s="58"/>
      <c r="BQ1106" s="58"/>
      <c r="BR1106" s="58"/>
      <c r="BS1106" s="58"/>
      <c r="BT1106" s="58"/>
      <c r="BU1106" s="58"/>
      <c r="BV1106" s="58"/>
      <c r="BW1106" s="58"/>
      <c r="BX1106" s="58"/>
      <c r="BY1106" s="58"/>
      <c r="BZ1106" s="58"/>
      <c r="CA1106" s="58"/>
      <c r="CB1106" s="58"/>
      <c r="CC1106" s="58"/>
      <c r="CD1106" s="58"/>
      <c r="CE1106" s="58"/>
      <c r="CF1106" s="58"/>
      <c r="CG1106" s="58"/>
      <c r="CH1106" s="58"/>
      <c r="CI1106" s="58"/>
      <c r="CJ1106" s="115"/>
      <c r="CK1106" s="115"/>
      <c r="CL1106" s="115"/>
      <c r="CM1106" s="115"/>
      <c r="CN1106" s="115"/>
      <c r="CO1106" s="115"/>
    </row>
    <row r="1107" spans="2:93" x14ac:dyDescent="0.25">
      <c r="B1107" s="58" t="str">
        <f t="shared" si="131"/>
        <v/>
      </c>
      <c r="R1107" s="58"/>
      <c r="S1107" s="58"/>
      <c r="T1107" s="58"/>
      <c r="U1107" s="58"/>
      <c r="V1107" s="58"/>
      <c r="W1107" s="58"/>
      <c r="X1107" s="58"/>
      <c r="Y1107" s="58"/>
      <c r="Z1107" s="58"/>
      <c r="AA1107" s="58"/>
      <c r="AB1107" s="58"/>
      <c r="AC1107" s="58"/>
      <c r="AD1107" s="58"/>
      <c r="AE1107" s="58"/>
      <c r="AF1107" s="58"/>
      <c r="AG1107" s="59"/>
      <c r="AH1107" s="58"/>
      <c r="AI1107" s="58"/>
      <c r="AJ1107" s="58"/>
      <c r="AK1107" s="58"/>
      <c r="AL1107" s="58"/>
      <c r="AM1107" s="58"/>
      <c r="AN1107" s="58"/>
      <c r="AO1107" s="58"/>
      <c r="AP1107" s="58"/>
      <c r="AQ1107" s="58"/>
      <c r="AR1107" s="58"/>
      <c r="AS1107" s="58"/>
      <c r="AT1107" s="58"/>
      <c r="AU1107" s="58"/>
      <c r="AV1107" s="58"/>
      <c r="AW1107" s="58"/>
      <c r="AX1107" s="58"/>
      <c r="AY1107" s="58"/>
      <c r="AZ1107" s="58"/>
      <c r="BA1107" s="58"/>
      <c r="BB1107" s="58"/>
      <c r="BC1107" s="58"/>
      <c r="BD1107" s="58"/>
      <c r="BE1107" s="58"/>
      <c r="BF1107" s="58"/>
      <c r="BG1107" s="58"/>
      <c r="BH1107" s="58"/>
      <c r="BI1107" s="58"/>
      <c r="BJ1107" s="58"/>
      <c r="BK1107" s="58"/>
      <c r="BL1107" s="58"/>
      <c r="BM1107" s="58"/>
      <c r="BN1107" s="58"/>
      <c r="BO1107" s="58"/>
      <c r="BP1107" s="58"/>
      <c r="BQ1107" s="58"/>
      <c r="BR1107" s="58"/>
      <c r="BS1107" s="58"/>
      <c r="BT1107" s="58"/>
      <c r="BU1107" s="58"/>
      <c r="BV1107" s="58"/>
      <c r="BW1107" s="58"/>
      <c r="BX1107" s="58"/>
      <c r="BY1107" s="58"/>
      <c r="BZ1107" s="58"/>
      <c r="CA1107" s="58"/>
      <c r="CB1107" s="58"/>
      <c r="CC1107" s="58"/>
      <c r="CD1107" s="58"/>
      <c r="CE1107" s="58"/>
      <c r="CF1107" s="58"/>
      <c r="CG1107" s="58"/>
      <c r="CH1107" s="58"/>
      <c r="CI1107" s="58"/>
      <c r="CJ1107" s="115"/>
      <c r="CK1107" s="115"/>
      <c r="CL1107" s="115"/>
      <c r="CM1107" s="115"/>
      <c r="CN1107" s="115"/>
      <c r="CO1107" s="115"/>
    </row>
    <row r="1108" spans="2:93" x14ac:dyDescent="0.25">
      <c r="B1108" s="58" t="str">
        <f t="shared" si="131"/>
        <v/>
      </c>
      <c r="R1108" s="58"/>
      <c r="S1108" s="58"/>
      <c r="T1108" s="58"/>
      <c r="U1108" s="58"/>
      <c r="V1108" s="58"/>
      <c r="W1108" s="58"/>
      <c r="X1108" s="58"/>
      <c r="Y1108" s="58"/>
      <c r="Z1108" s="58"/>
      <c r="AA1108" s="58"/>
      <c r="AB1108" s="58"/>
      <c r="AC1108" s="58"/>
      <c r="AD1108" s="58"/>
      <c r="AE1108" s="58"/>
      <c r="AF1108" s="58"/>
      <c r="AG1108" s="59"/>
      <c r="AH1108" s="58"/>
      <c r="AI1108" s="58"/>
      <c r="AJ1108" s="58"/>
      <c r="AK1108" s="58"/>
      <c r="AL1108" s="58"/>
      <c r="AM1108" s="58"/>
      <c r="AN1108" s="58"/>
      <c r="AO1108" s="58"/>
      <c r="AP1108" s="58"/>
      <c r="AQ1108" s="58"/>
      <c r="AR1108" s="58"/>
      <c r="AS1108" s="58"/>
      <c r="AT1108" s="58"/>
      <c r="AU1108" s="58"/>
      <c r="AV1108" s="58"/>
      <c r="AW1108" s="58"/>
      <c r="AX1108" s="58"/>
      <c r="AY1108" s="58"/>
      <c r="AZ1108" s="58"/>
      <c r="BA1108" s="58"/>
      <c r="BB1108" s="58"/>
      <c r="BC1108" s="58"/>
      <c r="BD1108" s="58"/>
      <c r="BE1108" s="58"/>
      <c r="BF1108" s="58"/>
      <c r="BG1108" s="58"/>
      <c r="BH1108" s="58"/>
      <c r="BI1108" s="58"/>
      <c r="BJ1108" s="58"/>
      <c r="BK1108" s="58"/>
      <c r="BL1108" s="58"/>
      <c r="BM1108" s="58"/>
      <c r="BN1108" s="58"/>
      <c r="BO1108" s="58"/>
      <c r="BP1108" s="58"/>
      <c r="BQ1108" s="58"/>
      <c r="BR1108" s="58"/>
      <c r="BS1108" s="58"/>
      <c r="BT1108" s="58"/>
      <c r="BU1108" s="58"/>
      <c r="BV1108" s="58"/>
      <c r="BW1108" s="58"/>
      <c r="BX1108" s="58"/>
      <c r="BY1108" s="58"/>
      <c r="BZ1108" s="58"/>
      <c r="CA1108" s="58"/>
      <c r="CB1108" s="58"/>
      <c r="CC1108" s="58"/>
      <c r="CD1108" s="58"/>
      <c r="CE1108" s="58"/>
      <c r="CF1108" s="58"/>
      <c r="CG1108" s="58"/>
      <c r="CH1108" s="58"/>
      <c r="CI1108" s="58"/>
      <c r="CJ1108" s="115"/>
      <c r="CK1108" s="115"/>
      <c r="CL1108" s="115"/>
      <c r="CM1108" s="115"/>
      <c r="CN1108" s="115"/>
      <c r="CO1108" s="115"/>
    </row>
    <row r="1109" spans="2:93" x14ac:dyDescent="0.25">
      <c r="B1109" s="58" t="str">
        <f t="shared" si="131"/>
        <v/>
      </c>
      <c r="R1109" s="58"/>
      <c r="S1109" s="58"/>
      <c r="T1109" s="58"/>
      <c r="U1109" s="58"/>
      <c r="V1109" s="58"/>
      <c r="W1109" s="58"/>
      <c r="X1109" s="58"/>
      <c r="Y1109" s="58"/>
      <c r="Z1109" s="58"/>
      <c r="AA1109" s="58"/>
      <c r="AB1109" s="58"/>
      <c r="AC1109" s="58"/>
      <c r="AD1109" s="58"/>
      <c r="AE1109" s="58"/>
      <c r="AF1109" s="58"/>
      <c r="AG1109" s="59"/>
      <c r="AH1109" s="58"/>
      <c r="AI1109" s="58"/>
      <c r="AJ1109" s="58"/>
      <c r="AK1109" s="58"/>
      <c r="AL1109" s="58"/>
      <c r="AM1109" s="58"/>
      <c r="AN1109" s="58"/>
      <c r="AO1109" s="58"/>
      <c r="AP1109" s="58"/>
      <c r="AQ1109" s="58"/>
      <c r="AR1109" s="58"/>
      <c r="AS1109" s="58"/>
      <c r="AT1109" s="58"/>
      <c r="AU1109" s="58"/>
      <c r="AV1109" s="58"/>
      <c r="AW1109" s="58"/>
      <c r="AX1109" s="58"/>
      <c r="AY1109" s="58"/>
      <c r="AZ1109" s="58"/>
      <c r="BA1109" s="58"/>
      <c r="BB1109" s="58"/>
      <c r="BC1109" s="58"/>
      <c r="BD1109" s="58"/>
      <c r="BE1109" s="58"/>
      <c r="BF1109" s="58"/>
      <c r="BG1109" s="58"/>
      <c r="BH1109" s="58"/>
      <c r="BI1109" s="58"/>
      <c r="BJ1109" s="58"/>
      <c r="BK1109" s="58"/>
      <c r="BL1109" s="58"/>
      <c r="BM1109" s="58"/>
      <c r="BN1109" s="58"/>
      <c r="BO1109" s="58"/>
      <c r="BP1109" s="58"/>
      <c r="BQ1109" s="58"/>
      <c r="BR1109" s="58"/>
      <c r="BS1109" s="58"/>
      <c r="BT1109" s="58"/>
      <c r="BU1109" s="58"/>
      <c r="BV1109" s="58"/>
      <c r="BW1109" s="58"/>
      <c r="BX1109" s="58"/>
      <c r="BY1109" s="58"/>
      <c r="BZ1109" s="58"/>
      <c r="CA1109" s="58"/>
      <c r="CB1109" s="58"/>
      <c r="CC1109" s="58"/>
      <c r="CD1109" s="58"/>
      <c r="CE1109" s="58"/>
      <c r="CF1109" s="58"/>
      <c r="CG1109" s="58"/>
      <c r="CH1109" s="58"/>
      <c r="CI1109" s="58"/>
      <c r="CJ1109" s="115"/>
      <c r="CK1109" s="115"/>
      <c r="CL1109" s="115"/>
      <c r="CM1109" s="115"/>
      <c r="CN1109" s="115"/>
      <c r="CO1109" s="115"/>
    </row>
    <row r="1110" spans="2:93" x14ac:dyDescent="0.25">
      <c r="B1110" s="58" t="str">
        <f t="shared" si="131"/>
        <v/>
      </c>
      <c r="R1110" s="58"/>
      <c r="S1110" s="58"/>
      <c r="T1110" s="58"/>
      <c r="U1110" s="58"/>
      <c r="V1110" s="58"/>
      <c r="W1110" s="58"/>
      <c r="X1110" s="58"/>
      <c r="Y1110" s="58"/>
      <c r="Z1110" s="58"/>
      <c r="AA1110" s="58"/>
      <c r="AB1110" s="58"/>
      <c r="AC1110" s="58"/>
      <c r="AD1110" s="58"/>
      <c r="AE1110" s="58"/>
      <c r="AF1110" s="58"/>
      <c r="AG1110" s="59"/>
      <c r="AH1110" s="58"/>
      <c r="AI1110" s="58"/>
      <c r="AJ1110" s="58"/>
      <c r="AK1110" s="58"/>
      <c r="AL1110" s="58"/>
      <c r="AM1110" s="58"/>
      <c r="AN1110" s="58"/>
      <c r="AO1110" s="58"/>
      <c r="AP1110" s="58"/>
      <c r="AQ1110" s="58"/>
      <c r="AR1110" s="58"/>
      <c r="AS1110" s="58"/>
      <c r="AT1110" s="58"/>
      <c r="AU1110" s="58"/>
      <c r="AV1110" s="58"/>
      <c r="AW1110" s="58"/>
      <c r="AX1110" s="58"/>
      <c r="AY1110" s="58"/>
      <c r="AZ1110" s="58"/>
      <c r="BA1110" s="58"/>
      <c r="BB1110" s="58"/>
      <c r="BC1110" s="58"/>
      <c r="BD1110" s="58"/>
      <c r="BE1110" s="58"/>
      <c r="BF1110" s="58"/>
      <c r="BG1110" s="58"/>
      <c r="BH1110" s="58"/>
      <c r="BI1110" s="58"/>
      <c r="BJ1110" s="58"/>
      <c r="BK1110" s="58"/>
      <c r="BL1110" s="58"/>
      <c r="BM1110" s="58"/>
      <c r="BN1110" s="58"/>
      <c r="BO1110" s="58"/>
      <c r="BP1110" s="58"/>
      <c r="BQ1110" s="58"/>
      <c r="BR1110" s="58"/>
      <c r="BS1110" s="58"/>
      <c r="BT1110" s="58"/>
      <c r="BU1110" s="58"/>
      <c r="BV1110" s="58"/>
      <c r="BW1110" s="58"/>
      <c r="BX1110" s="58"/>
      <c r="BY1110" s="58"/>
      <c r="BZ1110" s="58"/>
      <c r="CA1110" s="58"/>
      <c r="CB1110" s="58"/>
      <c r="CC1110" s="58"/>
      <c r="CD1110" s="58"/>
      <c r="CE1110" s="58"/>
      <c r="CF1110" s="58"/>
      <c r="CG1110" s="58"/>
      <c r="CH1110" s="58"/>
      <c r="CI1110" s="58"/>
      <c r="CJ1110" s="115"/>
      <c r="CK1110" s="115"/>
      <c r="CL1110" s="115"/>
      <c r="CM1110" s="115"/>
      <c r="CN1110" s="115"/>
      <c r="CO1110" s="115"/>
    </row>
    <row r="1111" spans="2:93" x14ac:dyDescent="0.25">
      <c r="B1111" s="58" t="str">
        <f t="shared" si="131"/>
        <v/>
      </c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9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  <c r="BA1111" s="58"/>
      <c r="BB1111" s="58"/>
      <c r="BC1111" s="58"/>
      <c r="BD1111" s="58"/>
      <c r="BE1111" s="58"/>
      <c r="BF1111" s="58"/>
      <c r="BG1111" s="58"/>
      <c r="BH1111" s="58"/>
      <c r="BI1111" s="58"/>
      <c r="BJ1111" s="58"/>
      <c r="BK1111" s="58"/>
      <c r="BL1111" s="58"/>
      <c r="BM1111" s="58"/>
      <c r="BN1111" s="58"/>
      <c r="BO1111" s="58"/>
      <c r="BP1111" s="58"/>
      <c r="BQ1111" s="58"/>
      <c r="BR1111" s="58"/>
      <c r="BS1111" s="58"/>
      <c r="BT1111" s="58"/>
      <c r="BU1111" s="58"/>
      <c r="BV1111" s="58"/>
      <c r="BW1111" s="58"/>
      <c r="BX1111" s="58"/>
      <c r="BY1111" s="58"/>
      <c r="BZ1111" s="58"/>
      <c r="CA1111" s="58"/>
      <c r="CB1111" s="58"/>
      <c r="CC1111" s="58"/>
      <c r="CD1111" s="58"/>
      <c r="CE1111" s="58"/>
      <c r="CF1111" s="58"/>
      <c r="CG1111" s="58"/>
      <c r="CH1111" s="58"/>
      <c r="CI1111" s="58"/>
      <c r="CJ1111" s="115"/>
      <c r="CK1111" s="115"/>
      <c r="CL1111" s="115"/>
      <c r="CM1111" s="115"/>
      <c r="CN1111" s="115"/>
      <c r="CO1111" s="115"/>
    </row>
    <row r="1112" spans="2:93" x14ac:dyDescent="0.25">
      <c r="B1112" s="58" t="str">
        <f t="shared" si="131"/>
        <v/>
      </c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9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  <c r="BA1112" s="58"/>
      <c r="BB1112" s="58"/>
      <c r="BC1112" s="58"/>
      <c r="BD1112" s="58"/>
      <c r="BE1112" s="58"/>
      <c r="BF1112" s="58"/>
      <c r="BG1112" s="58"/>
      <c r="BH1112" s="58"/>
      <c r="BI1112" s="58"/>
      <c r="BJ1112" s="58"/>
      <c r="BK1112" s="58"/>
      <c r="BL1112" s="58"/>
      <c r="BM1112" s="58"/>
      <c r="BN1112" s="58"/>
      <c r="BO1112" s="58"/>
      <c r="BP1112" s="58"/>
      <c r="BQ1112" s="58"/>
      <c r="BR1112" s="58"/>
      <c r="BS1112" s="58"/>
      <c r="BT1112" s="58"/>
      <c r="BU1112" s="58"/>
      <c r="BV1112" s="58"/>
      <c r="BW1112" s="58"/>
      <c r="BX1112" s="58"/>
      <c r="BY1112" s="58"/>
      <c r="BZ1112" s="58"/>
      <c r="CA1112" s="58"/>
      <c r="CB1112" s="58"/>
      <c r="CC1112" s="58"/>
      <c r="CD1112" s="58"/>
      <c r="CE1112" s="58"/>
      <c r="CF1112" s="58"/>
      <c r="CG1112" s="58"/>
      <c r="CH1112" s="58"/>
      <c r="CI1112" s="58"/>
      <c r="CJ1112" s="115"/>
      <c r="CK1112" s="115"/>
      <c r="CL1112" s="115"/>
      <c r="CM1112" s="115"/>
      <c r="CN1112" s="115"/>
      <c r="CO1112" s="115"/>
    </row>
    <row r="1113" spans="2:93" x14ac:dyDescent="0.25">
      <c r="B1113" s="58" t="str">
        <f t="shared" si="131"/>
        <v/>
      </c>
      <c r="R1113" s="58"/>
      <c r="S1113" s="58"/>
      <c r="T1113" s="58"/>
      <c r="U1113" s="58"/>
      <c r="V1113" s="58"/>
      <c r="W1113" s="58"/>
      <c r="X1113" s="58"/>
      <c r="Y1113" s="58"/>
      <c r="Z1113" s="58"/>
      <c r="AA1113" s="58"/>
      <c r="AB1113" s="58"/>
      <c r="AC1113" s="58"/>
      <c r="AD1113" s="58"/>
      <c r="AE1113" s="58"/>
      <c r="AF1113" s="58"/>
      <c r="AG1113" s="59"/>
      <c r="AH1113" s="58"/>
      <c r="AI1113" s="58"/>
      <c r="AJ1113" s="58"/>
      <c r="AK1113" s="58"/>
      <c r="AL1113" s="58"/>
      <c r="AM1113" s="58"/>
      <c r="AN1113" s="58"/>
      <c r="AO1113" s="58"/>
      <c r="AP1113" s="58"/>
      <c r="AQ1113" s="58"/>
      <c r="AR1113" s="58"/>
      <c r="AS1113" s="58"/>
      <c r="AT1113" s="58"/>
      <c r="AU1113" s="58"/>
      <c r="AV1113" s="58"/>
      <c r="AW1113" s="58"/>
      <c r="AX1113" s="58"/>
      <c r="AY1113" s="58"/>
      <c r="AZ1113" s="58"/>
      <c r="BA1113" s="58"/>
      <c r="BB1113" s="58"/>
      <c r="BC1113" s="58"/>
      <c r="BD1113" s="58"/>
      <c r="BE1113" s="58"/>
      <c r="BF1113" s="58"/>
      <c r="BG1113" s="58"/>
      <c r="BH1113" s="58"/>
      <c r="BI1113" s="58"/>
      <c r="BJ1113" s="58"/>
      <c r="BK1113" s="58"/>
      <c r="BL1113" s="58"/>
      <c r="BM1113" s="58"/>
      <c r="BN1113" s="58"/>
      <c r="BO1113" s="58"/>
      <c r="BP1113" s="58"/>
      <c r="BQ1113" s="58"/>
      <c r="BR1113" s="58"/>
      <c r="BS1113" s="58"/>
      <c r="BT1113" s="58"/>
      <c r="BU1113" s="58"/>
      <c r="BV1113" s="58"/>
      <c r="BW1113" s="58"/>
      <c r="BX1113" s="58"/>
      <c r="BY1113" s="58"/>
      <c r="BZ1113" s="58"/>
      <c r="CA1113" s="58"/>
      <c r="CB1113" s="58"/>
      <c r="CC1113" s="58"/>
      <c r="CD1113" s="58"/>
      <c r="CE1113" s="58"/>
      <c r="CF1113" s="58"/>
      <c r="CG1113" s="58"/>
      <c r="CH1113" s="58"/>
      <c r="CI1113" s="58"/>
      <c r="CJ1113" s="115"/>
      <c r="CK1113" s="115"/>
      <c r="CL1113" s="115"/>
      <c r="CM1113" s="115"/>
      <c r="CN1113" s="115"/>
      <c r="CO1113" s="115"/>
    </row>
    <row r="1114" spans="2:93" x14ac:dyDescent="0.25">
      <c r="B1114" s="58" t="str">
        <f t="shared" si="131"/>
        <v/>
      </c>
      <c r="R1114" s="58"/>
      <c r="S1114" s="58"/>
      <c r="T1114" s="58"/>
      <c r="U1114" s="58"/>
      <c r="V1114" s="58"/>
      <c r="W1114" s="58"/>
      <c r="X1114" s="58"/>
      <c r="Y1114" s="58"/>
      <c r="Z1114" s="58"/>
      <c r="AA1114" s="58"/>
      <c r="AB1114" s="58"/>
      <c r="AC1114" s="58"/>
      <c r="AD1114" s="58"/>
      <c r="AE1114" s="58"/>
      <c r="AF1114" s="58"/>
      <c r="AG1114" s="59"/>
      <c r="AH1114" s="58"/>
      <c r="AI1114" s="58"/>
      <c r="AJ1114" s="58"/>
      <c r="AK1114" s="58"/>
      <c r="AL1114" s="58"/>
      <c r="AM1114" s="58"/>
      <c r="AN1114" s="58"/>
      <c r="AO1114" s="58"/>
      <c r="AP1114" s="58"/>
      <c r="AQ1114" s="58"/>
      <c r="AR1114" s="58"/>
      <c r="AS1114" s="58"/>
      <c r="AT1114" s="58"/>
      <c r="AU1114" s="58"/>
      <c r="AV1114" s="58"/>
      <c r="AW1114" s="58"/>
      <c r="AX1114" s="58"/>
      <c r="AY1114" s="58"/>
      <c r="AZ1114" s="58"/>
      <c r="BA1114" s="58"/>
      <c r="BB1114" s="58"/>
      <c r="BC1114" s="58"/>
      <c r="BD1114" s="58"/>
      <c r="BE1114" s="58"/>
      <c r="BF1114" s="58"/>
      <c r="BG1114" s="58"/>
      <c r="BH1114" s="58"/>
      <c r="BI1114" s="58"/>
      <c r="BJ1114" s="58"/>
      <c r="BK1114" s="58"/>
      <c r="BL1114" s="58"/>
      <c r="BM1114" s="58"/>
      <c r="BN1114" s="58"/>
      <c r="BO1114" s="58"/>
      <c r="BP1114" s="58"/>
      <c r="BQ1114" s="58"/>
      <c r="BR1114" s="58"/>
      <c r="BS1114" s="58"/>
      <c r="BT1114" s="58"/>
      <c r="BU1114" s="58"/>
      <c r="BV1114" s="58"/>
      <c r="BW1114" s="58"/>
      <c r="BX1114" s="58"/>
      <c r="BY1114" s="58"/>
      <c r="BZ1114" s="58"/>
      <c r="CA1114" s="58"/>
      <c r="CB1114" s="58"/>
      <c r="CC1114" s="58"/>
      <c r="CD1114" s="58"/>
      <c r="CE1114" s="58"/>
      <c r="CF1114" s="58"/>
      <c r="CG1114" s="58"/>
      <c r="CH1114" s="58"/>
      <c r="CI1114" s="58"/>
      <c r="CJ1114" s="115"/>
      <c r="CK1114" s="115"/>
      <c r="CL1114" s="115"/>
      <c r="CM1114" s="115"/>
      <c r="CN1114" s="115"/>
      <c r="CO1114" s="115"/>
    </row>
    <row r="1115" spans="2:93" x14ac:dyDescent="0.25">
      <c r="B1115" s="58" t="str">
        <f t="shared" si="131"/>
        <v/>
      </c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58"/>
      <c r="AC1115" s="58"/>
      <c r="AD1115" s="58"/>
      <c r="AE1115" s="58"/>
      <c r="AF1115" s="58"/>
      <c r="AG1115" s="59"/>
      <c r="AH1115" s="58"/>
      <c r="AI1115" s="58"/>
      <c r="AJ1115" s="58"/>
      <c r="AK1115" s="58"/>
      <c r="AL1115" s="58"/>
      <c r="AM1115" s="58"/>
      <c r="AN1115" s="58"/>
      <c r="AO1115" s="58"/>
      <c r="AP1115" s="58"/>
      <c r="AQ1115" s="58"/>
      <c r="AR1115" s="58"/>
      <c r="AS1115" s="58"/>
      <c r="AT1115" s="58"/>
      <c r="AU1115" s="58"/>
      <c r="AV1115" s="58"/>
      <c r="AW1115" s="58"/>
      <c r="AX1115" s="58"/>
      <c r="AY1115" s="58"/>
      <c r="AZ1115" s="58"/>
      <c r="BA1115" s="58"/>
      <c r="BB1115" s="58"/>
      <c r="BC1115" s="58"/>
      <c r="BD1115" s="58"/>
      <c r="BE1115" s="58"/>
      <c r="BF1115" s="58"/>
      <c r="BG1115" s="58"/>
      <c r="BH1115" s="58"/>
      <c r="BI1115" s="58"/>
      <c r="BJ1115" s="58"/>
      <c r="BK1115" s="58"/>
      <c r="BL1115" s="58"/>
      <c r="BM1115" s="58"/>
      <c r="BN1115" s="58"/>
      <c r="BO1115" s="58"/>
      <c r="BP1115" s="58"/>
      <c r="BQ1115" s="58"/>
      <c r="BR1115" s="58"/>
      <c r="BS1115" s="58"/>
      <c r="BT1115" s="58"/>
      <c r="BU1115" s="58"/>
      <c r="BV1115" s="58"/>
      <c r="BW1115" s="58"/>
      <c r="BX1115" s="58"/>
      <c r="BY1115" s="58"/>
      <c r="BZ1115" s="58"/>
      <c r="CA1115" s="58"/>
      <c r="CB1115" s="58"/>
      <c r="CC1115" s="58"/>
      <c r="CD1115" s="58"/>
      <c r="CE1115" s="58"/>
      <c r="CF1115" s="58"/>
      <c r="CG1115" s="58"/>
      <c r="CH1115" s="58"/>
      <c r="CI1115" s="58"/>
      <c r="CJ1115" s="115"/>
      <c r="CK1115" s="115"/>
      <c r="CL1115" s="115"/>
      <c r="CM1115" s="115"/>
      <c r="CN1115" s="115"/>
      <c r="CO1115" s="115"/>
    </row>
    <row r="1116" spans="2:93" x14ac:dyDescent="0.25">
      <c r="B1116" s="58" t="str">
        <f t="shared" si="131"/>
        <v/>
      </c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58"/>
      <c r="AC1116" s="58"/>
      <c r="AD1116" s="58"/>
      <c r="AE1116" s="58"/>
      <c r="AF1116" s="58"/>
      <c r="AG1116" s="59"/>
      <c r="AH1116" s="58"/>
      <c r="AI1116" s="58"/>
      <c r="AJ1116" s="58"/>
      <c r="AK1116" s="58"/>
      <c r="AL1116" s="58"/>
      <c r="AM1116" s="58"/>
      <c r="AN1116" s="58"/>
      <c r="AO1116" s="58"/>
      <c r="AP1116" s="58"/>
      <c r="AQ1116" s="58"/>
      <c r="AR1116" s="58"/>
      <c r="AS1116" s="58"/>
      <c r="AT1116" s="58"/>
      <c r="AU1116" s="58"/>
      <c r="AV1116" s="58"/>
      <c r="AW1116" s="58"/>
      <c r="AX1116" s="58"/>
      <c r="AY1116" s="58"/>
      <c r="AZ1116" s="58"/>
      <c r="BA1116" s="58"/>
      <c r="BB1116" s="58"/>
      <c r="BC1116" s="58"/>
      <c r="BD1116" s="58"/>
      <c r="BE1116" s="58"/>
      <c r="BF1116" s="58"/>
      <c r="BG1116" s="58"/>
      <c r="BH1116" s="58"/>
      <c r="BI1116" s="58"/>
      <c r="BJ1116" s="58"/>
      <c r="BK1116" s="58"/>
      <c r="BL1116" s="58"/>
      <c r="BM1116" s="58"/>
      <c r="BN1116" s="58"/>
      <c r="BO1116" s="58"/>
      <c r="BP1116" s="58"/>
      <c r="BQ1116" s="58"/>
      <c r="BR1116" s="58"/>
      <c r="BS1116" s="58"/>
      <c r="BT1116" s="58"/>
      <c r="BU1116" s="58"/>
      <c r="BV1116" s="58"/>
      <c r="BW1116" s="58"/>
      <c r="BX1116" s="58"/>
      <c r="BY1116" s="58"/>
      <c r="BZ1116" s="58"/>
      <c r="CA1116" s="58"/>
      <c r="CB1116" s="58"/>
      <c r="CC1116" s="58"/>
      <c r="CD1116" s="58"/>
      <c r="CE1116" s="58"/>
      <c r="CF1116" s="58"/>
      <c r="CG1116" s="58"/>
      <c r="CH1116" s="58"/>
      <c r="CI1116" s="58"/>
      <c r="CJ1116" s="115"/>
      <c r="CK1116" s="115"/>
      <c r="CL1116" s="115"/>
      <c r="CM1116" s="115"/>
      <c r="CN1116" s="115"/>
      <c r="CO1116" s="115"/>
    </row>
    <row r="1117" spans="2:93" x14ac:dyDescent="0.25">
      <c r="B1117" s="58" t="str">
        <f t="shared" si="131"/>
        <v/>
      </c>
      <c r="R1117" s="58"/>
      <c r="S1117" s="58"/>
      <c r="T1117" s="58"/>
      <c r="U1117" s="58"/>
      <c r="V1117" s="58"/>
      <c r="W1117" s="58"/>
      <c r="X1117" s="58"/>
      <c r="Y1117" s="58"/>
      <c r="Z1117" s="58"/>
      <c r="AA1117" s="58"/>
      <c r="AB1117" s="58"/>
      <c r="AC1117" s="58"/>
      <c r="AD1117" s="58"/>
      <c r="AE1117" s="58"/>
      <c r="AF1117" s="58"/>
      <c r="AG1117" s="59"/>
      <c r="AH1117" s="58"/>
      <c r="AI1117" s="58"/>
      <c r="AJ1117" s="58"/>
      <c r="AK1117" s="58"/>
      <c r="AL1117" s="58"/>
      <c r="AM1117" s="58"/>
      <c r="AN1117" s="58"/>
      <c r="AO1117" s="58"/>
      <c r="AP1117" s="58"/>
      <c r="AQ1117" s="58"/>
      <c r="AR1117" s="58"/>
      <c r="AS1117" s="58"/>
      <c r="AT1117" s="58"/>
      <c r="AU1117" s="58"/>
      <c r="AV1117" s="58"/>
      <c r="AW1117" s="58"/>
      <c r="AX1117" s="58"/>
      <c r="AY1117" s="58"/>
      <c r="AZ1117" s="58"/>
      <c r="BA1117" s="58"/>
      <c r="BB1117" s="58"/>
      <c r="BC1117" s="58"/>
      <c r="BD1117" s="58"/>
      <c r="BE1117" s="58"/>
      <c r="BF1117" s="58"/>
      <c r="BG1117" s="58"/>
      <c r="BH1117" s="58"/>
      <c r="BI1117" s="58"/>
      <c r="BJ1117" s="58"/>
      <c r="BK1117" s="58"/>
      <c r="BL1117" s="58"/>
      <c r="BM1117" s="58"/>
      <c r="BN1117" s="58"/>
      <c r="BO1117" s="58"/>
      <c r="BP1117" s="58"/>
      <c r="BQ1117" s="58"/>
      <c r="BR1117" s="58"/>
      <c r="BS1117" s="58"/>
      <c r="BT1117" s="58"/>
      <c r="BU1117" s="58"/>
      <c r="BV1117" s="58"/>
      <c r="BW1117" s="58"/>
      <c r="BX1117" s="58"/>
      <c r="BY1117" s="58"/>
      <c r="BZ1117" s="58"/>
      <c r="CA1117" s="58"/>
      <c r="CB1117" s="58"/>
      <c r="CC1117" s="58"/>
      <c r="CD1117" s="58"/>
      <c r="CE1117" s="58"/>
      <c r="CF1117" s="58"/>
      <c r="CG1117" s="58"/>
      <c r="CH1117" s="58"/>
      <c r="CI1117" s="58"/>
      <c r="CJ1117" s="115"/>
      <c r="CK1117" s="115"/>
      <c r="CL1117" s="115"/>
      <c r="CM1117" s="115"/>
      <c r="CN1117" s="115"/>
      <c r="CO1117" s="115"/>
    </row>
    <row r="1118" spans="2:93" x14ac:dyDescent="0.25">
      <c r="B1118" s="58" t="str">
        <f t="shared" si="131"/>
        <v/>
      </c>
      <c r="R1118" s="58"/>
      <c r="S1118" s="58"/>
      <c r="T1118" s="58"/>
      <c r="U1118" s="58"/>
      <c r="V1118" s="58"/>
      <c r="W1118" s="58"/>
      <c r="X1118" s="58"/>
      <c r="Y1118" s="58"/>
      <c r="Z1118" s="58"/>
      <c r="AA1118" s="58"/>
      <c r="AB1118" s="58"/>
      <c r="AC1118" s="58"/>
      <c r="AD1118" s="58"/>
      <c r="AE1118" s="58"/>
      <c r="AF1118" s="58"/>
      <c r="AG1118" s="59"/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  <c r="BA1118" s="58"/>
      <c r="BB1118" s="58"/>
      <c r="BC1118" s="58"/>
      <c r="BD1118" s="58"/>
      <c r="BE1118" s="58"/>
      <c r="BF1118" s="58"/>
      <c r="BG1118" s="58"/>
      <c r="BH1118" s="58"/>
      <c r="BI1118" s="58"/>
      <c r="BJ1118" s="58"/>
      <c r="BK1118" s="58"/>
      <c r="BL1118" s="58"/>
      <c r="BM1118" s="58"/>
      <c r="BN1118" s="58"/>
      <c r="BO1118" s="58"/>
      <c r="BP1118" s="58"/>
      <c r="BQ1118" s="58"/>
      <c r="BR1118" s="58"/>
      <c r="BS1118" s="58"/>
      <c r="BT1118" s="58"/>
      <c r="BU1118" s="58"/>
      <c r="BV1118" s="58"/>
      <c r="BW1118" s="58"/>
      <c r="BX1118" s="58"/>
      <c r="BY1118" s="58"/>
      <c r="BZ1118" s="58"/>
      <c r="CA1118" s="58"/>
      <c r="CB1118" s="58"/>
      <c r="CC1118" s="58"/>
      <c r="CD1118" s="58"/>
      <c r="CE1118" s="58"/>
      <c r="CF1118" s="58"/>
      <c r="CG1118" s="58"/>
      <c r="CH1118" s="58"/>
      <c r="CI1118" s="58"/>
      <c r="CJ1118" s="115"/>
      <c r="CK1118" s="115"/>
      <c r="CL1118" s="115"/>
      <c r="CM1118" s="115"/>
      <c r="CN1118" s="115"/>
      <c r="CO1118" s="115"/>
    </row>
    <row r="1119" spans="2:93" x14ac:dyDescent="0.25">
      <c r="B1119" s="58" t="str">
        <f t="shared" si="131"/>
        <v/>
      </c>
      <c r="R1119" s="58"/>
      <c r="S1119" s="58"/>
      <c r="T1119" s="58"/>
      <c r="U1119" s="58"/>
      <c r="V1119" s="58"/>
      <c r="W1119" s="58"/>
      <c r="X1119" s="58"/>
      <c r="Y1119" s="58"/>
      <c r="Z1119" s="58"/>
      <c r="AA1119" s="58"/>
      <c r="AB1119" s="58"/>
      <c r="AC1119" s="58"/>
      <c r="AD1119" s="58"/>
      <c r="AE1119" s="58"/>
      <c r="AF1119" s="58"/>
      <c r="AG1119" s="59"/>
      <c r="AH1119" s="58"/>
      <c r="AI1119" s="58"/>
      <c r="AJ1119" s="58"/>
      <c r="AK1119" s="58"/>
      <c r="AL1119" s="58"/>
      <c r="AM1119" s="58"/>
      <c r="AN1119" s="58"/>
      <c r="AO1119" s="58"/>
      <c r="AP1119" s="58"/>
      <c r="AQ1119" s="58"/>
      <c r="AR1119" s="58"/>
      <c r="AS1119" s="58"/>
      <c r="AT1119" s="58"/>
      <c r="AU1119" s="58"/>
      <c r="AV1119" s="58"/>
      <c r="AW1119" s="58"/>
      <c r="AX1119" s="58"/>
      <c r="AY1119" s="58"/>
      <c r="AZ1119" s="58"/>
      <c r="BA1119" s="58"/>
      <c r="BB1119" s="58"/>
      <c r="BC1119" s="58"/>
      <c r="BD1119" s="58"/>
      <c r="BE1119" s="58"/>
      <c r="BF1119" s="58"/>
      <c r="BG1119" s="58"/>
      <c r="BH1119" s="58"/>
      <c r="BI1119" s="58"/>
      <c r="BJ1119" s="58"/>
      <c r="BK1119" s="58"/>
      <c r="BL1119" s="58"/>
      <c r="BM1119" s="58"/>
      <c r="BN1119" s="58"/>
      <c r="BO1119" s="58"/>
      <c r="BP1119" s="58"/>
      <c r="BQ1119" s="58"/>
      <c r="BR1119" s="58"/>
      <c r="BS1119" s="58"/>
      <c r="BT1119" s="58"/>
      <c r="BU1119" s="58"/>
      <c r="BV1119" s="58"/>
      <c r="BW1119" s="58"/>
      <c r="BX1119" s="58"/>
      <c r="BY1119" s="58"/>
      <c r="BZ1119" s="58"/>
      <c r="CA1119" s="58"/>
      <c r="CB1119" s="58"/>
      <c r="CC1119" s="58"/>
      <c r="CD1119" s="58"/>
      <c r="CE1119" s="58"/>
      <c r="CF1119" s="58"/>
      <c r="CG1119" s="58"/>
      <c r="CH1119" s="58"/>
      <c r="CI1119" s="58"/>
      <c r="CJ1119" s="115"/>
      <c r="CK1119" s="115"/>
      <c r="CL1119" s="115"/>
      <c r="CM1119" s="115"/>
      <c r="CN1119" s="115"/>
      <c r="CO1119" s="115"/>
    </row>
    <row r="1120" spans="2:93" x14ac:dyDescent="0.25">
      <c r="B1120" s="58" t="str">
        <f t="shared" si="131"/>
        <v/>
      </c>
      <c r="R1120" s="58"/>
      <c r="S1120" s="58"/>
      <c r="T1120" s="58"/>
      <c r="U1120" s="58"/>
      <c r="V1120" s="58"/>
      <c r="W1120" s="58"/>
      <c r="X1120" s="58"/>
      <c r="Y1120" s="58"/>
      <c r="Z1120" s="58"/>
      <c r="AA1120" s="58"/>
      <c r="AB1120" s="58"/>
      <c r="AC1120" s="58"/>
      <c r="AD1120" s="58"/>
      <c r="AE1120" s="58"/>
      <c r="AF1120" s="58"/>
      <c r="AG1120" s="59"/>
      <c r="AH1120" s="58"/>
      <c r="AI1120" s="58"/>
      <c r="AJ1120" s="58"/>
      <c r="AK1120" s="58"/>
      <c r="AL1120" s="58"/>
      <c r="AM1120" s="58"/>
      <c r="AN1120" s="58"/>
      <c r="AO1120" s="58"/>
      <c r="AP1120" s="58"/>
      <c r="AQ1120" s="58"/>
      <c r="AR1120" s="58"/>
      <c r="AS1120" s="58"/>
      <c r="AT1120" s="58"/>
      <c r="AU1120" s="58"/>
      <c r="AV1120" s="58"/>
      <c r="AW1120" s="58"/>
      <c r="AX1120" s="58"/>
      <c r="AY1120" s="58"/>
      <c r="AZ1120" s="58"/>
      <c r="BA1120" s="58"/>
      <c r="BB1120" s="58"/>
      <c r="BC1120" s="58"/>
      <c r="BD1120" s="58"/>
      <c r="BE1120" s="58"/>
      <c r="BF1120" s="58"/>
      <c r="BG1120" s="58"/>
      <c r="BH1120" s="58"/>
      <c r="BI1120" s="58"/>
      <c r="BJ1120" s="58"/>
      <c r="BK1120" s="58"/>
      <c r="BL1120" s="58"/>
      <c r="BM1120" s="58"/>
      <c r="BN1120" s="58"/>
      <c r="BO1120" s="58"/>
      <c r="BP1120" s="58"/>
      <c r="BQ1120" s="58"/>
      <c r="BR1120" s="58"/>
      <c r="BS1120" s="58"/>
      <c r="BT1120" s="58"/>
      <c r="BU1120" s="58"/>
      <c r="BV1120" s="58"/>
      <c r="BW1120" s="58"/>
      <c r="BX1120" s="58"/>
      <c r="BY1120" s="58"/>
      <c r="BZ1120" s="58"/>
      <c r="CA1120" s="58"/>
      <c r="CB1120" s="58"/>
      <c r="CC1120" s="58"/>
      <c r="CD1120" s="58"/>
      <c r="CE1120" s="58"/>
      <c r="CF1120" s="58"/>
      <c r="CG1120" s="58"/>
      <c r="CH1120" s="58"/>
      <c r="CI1120" s="58"/>
      <c r="CJ1120" s="115"/>
      <c r="CK1120" s="115"/>
      <c r="CL1120" s="115"/>
      <c r="CM1120" s="115"/>
      <c r="CN1120" s="115"/>
      <c r="CO1120" s="115"/>
    </row>
    <row r="1121" spans="2:93" x14ac:dyDescent="0.25">
      <c r="B1121" s="58" t="str">
        <f t="shared" si="131"/>
        <v/>
      </c>
      <c r="R1121" s="58"/>
      <c r="S1121" s="58"/>
      <c r="T1121" s="58"/>
      <c r="U1121" s="58"/>
      <c r="V1121" s="58"/>
      <c r="W1121" s="58"/>
      <c r="X1121" s="58"/>
      <c r="Y1121" s="58"/>
      <c r="Z1121" s="58"/>
      <c r="AA1121" s="58"/>
      <c r="AB1121" s="58"/>
      <c r="AC1121" s="58"/>
      <c r="AD1121" s="58"/>
      <c r="AE1121" s="58"/>
      <c r="AF1121" s="58"/>
      <c r="AG1121" s="59"/>
      <c r="AH1121" s="58"/>
      <c r="AI1121" s="58"/>
      <c r="AJ1121" s="58"/>
      <c r="AK1121" s="58"/>
      <c r="AL1121" s="58"/>
      <c r="AM1121" s="58"/>
      <c r="AN1121" s="58"/>
      <c r="AO1121" s="58"/>
      <c r="AP1121" s="58"/>
      <c r="AQ1121" s="58"/>
      <c r="AR1121" s="58"/>
      <c r="AS1121" s="58"/>
      <c r="AT1121" s="58"/>
      <c r="AU1121" s="58"/>
      <c r="AV1121" s="58"/>
      <c r="AW1121" s="58"/>
      <c r="AX1121" s="58"/>
      <c r="AY1121" s="58"/>
      <c r="AZ1121" s="58"/>
      <c r="BA1121" s="58"/>
      <c r="BB1121" s="58"/>
      <c r="BC1121" s="58"/>
      <c r="BD1121" s="58"/>
      <c r="BE1121" s="58"/>
      <c r="BF1121" s="58"/>
      <c r="BG1121" s="58"/>
      <c r="BH1121" s="58"/>
      <c r="BI1121" s="58"/>
      <c r="BJ1121" s="58"/>
      <c r="BK1121" s="58"/>
      <c r="BL1121" s="58"/>
      <c r="BM1121" s="58"/>
      <c r="BN1121" s="58"/>
      <c r="BO1121" s="58"/>
      <c r="BP1121" s="58"/>
      <c r="BQ1121" s="58"/>
      <c r="BR1121" s="58"/>
      <c r="BS1121" s="58"/>
      <c r="BT1121" s="58"/>
      <c r="BU1121" s="58"/>
      <c r="BV1121" s="58"/>
      <c r="BW1121" s="58"/>
      <c r="BX1121" s="58"/>
      <c r="BY1121" s="58"/>
      <c r="BZ1121" s="58"/>
      <c r="CA1121" s="58"/>
      <c r="CB1121" s="58"/>
      <c r="CC1121" s="58"/>
      <c r="CD1121" s="58"/>
      <c r="CE1121" s="58"/>
      <c r="CF1121" s="58"/>
      <c r="CG1121" s="58"/>
      <c r="CH1121" s="58"/>
      <c r="CI1121" s="58"/>
      <c r="CJ1121" s="115"/>
      <c r="CK1121" s="115"/>
      <c r="CL1121" s="115"/>
      <c r="CM1121" s="115"/>
      <c r="CN1121" s="115"/>
      <c r="CO1121" s="115"/>
    </row>
    <row r="1122" spans="2:93" x14ac:dyDescent="0.25">
      <c r="B1122" s="58" t="str">
        <f t="shared" si="131"/>
        <v/>
      </c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9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  <c r="BA1122" s="58"/>
      <c r="BB1122" s="58"/>
      <c r="BC1122" s="58"/>
      <c r="BD1122" s="58"/>
      <c r="BE1122" s="58"/>
      <c r="BF1122" s="58"/>
      <c r="BG1122" s="58"/>
      <c r="BH1122" s="58"/>
      <c r="BI1122" s="58"/>
      <c r="BJ1122" s="58"/>
      <c r="BK1122" s="58"/>
      <c r="BL1122" s="58"/>
      <c r="BM1122" s="58"/>
      <c r="BN1122" s="58"/>
      <c r="BO1122" s="58"/>
      <c r="BP1122" s="58"/>
      <c r="BQ1122" s="58"/>
      <c r="BR1122" s="58"/>
      <c r="BS1122" s="58"/>
      <c r="BT1122" s="58"/>
      <c r="BU1122" s="58"/>
      <c r="BV1122" s="58"/>
      <c r="BW1122" s="58"/>
      <c r="BX1122" s="58"/>
      <c r="BY1122" s="58"/>
      <c r="BZ1122" s="58"/>
      <c r="CA1122" s="58"/>
      <c r="CB1122" s="58"/>
      <c r="CC1122" s="58"/>
      <c r="CD1122" s="58"/>
      <c r="CE1122" s="58"/>
      <c r="CF1122" s="58"/>
      <c r="CG1122" s="58"/>
      <c r="CH1122" s="58"/>
      <c r="CI1122" s="58"/>
      <c r="CJ1122" s="115"/>
      <c r="CK1122" s="115"/>
      <c r="CL1122" s="115"/>
      <c r="CM1122" s="115"/>
      <c r="CN1122" s="115"/>
      <c r="CO1122" s="115"/>
    </row>
    <row r="1123" spans="2:93" x14ac:dyDescent="0.25">
      <c r="B1123" s="58" t="str">
        <f t="shared" si="131"/>
        <v/>
      </c>
      <c r="R1123" s="58"/>
      <c r="S1123" s="58"/>
      <c r="T1123" s="58"/>
      <c r="U1123" s="58"/>
      <c r="V1123" s="58"/>
      <c r="W1123" s="58"/>
      <c r="X1123" s="58"/>
      <c r="Y1123" s="58"/>
      <c r="Z1123" s="58"/>
      <c r="AA1123" s="58"/>
      <c r="AB1123" s="58"/>
      <c r="AC1123" s="58"/>
      <c r="AD1123" s="58"/>
      <c r="AE1123" s="58"/>
      <c r="AF1123" s="58"/>
      <c r="AG1123" s="59"/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58"/>
      <c r="AV1123" s="58"/>
      <c r="AW1123" s="58"/>
      <c r="AX1123" s="58"/>
      <c r="AY1123" s="58"/>
      <c r="AZ1123" s="58"/>
      <c r="BA1123" s="58"/>
      <c r="BB1123" s="58"/>
      <c r="BC1123" s="58"/>
      <c r="BD1123" s="58"/>
      <c r="BE1123" s="58"/>
      <c r="BF1123" s="58"/>
      <c r="BG1123" s="58"/>
      <c r="BH1123" s="58"/>
      <c r="BI1123" s="58"/>
      <c r="BJ1123" s="58"/>
      <c r="BK1123" s="58"/>
      <c r="BL1123" s="58"/>
      <c r="BM1123" s="58"/>
      <c r="BN1123" s="58"/>
      <c r="BO1123" s="58"/>
      <c r="BP1123" s="58"/>
      <c r="BQ1123" s="58"/>
      <c r="BR1123" s="58"/>
      <c r="BS1123" s="58"/>
      <c r="BT1123" s="58"/>
      <c r="BU1123" s="58"/>
      <c r="BV1123" s="58"/>
      <c r="BW1123" s="58"/>
      <c r="BX1123" s="58"/>
      <c r="BY1123" s="58"/>
      <c r="BZ1123" s="58"/>
      <c r="CA1123" s="58"/>
      <c r="CB1123" s="58"/>
      <c r="CC1123" s="58"/>
      <c r="CD1123" s="58"/>
      <c r="CE1123" s="58"/>
      <c r="CF1123" s="58"/>
      <c r="CG1123" s="58"/>
      <c r="CH1123" s="58"/>
      <c r="CI1123" s="58"/>
      <c r="CJ1123" s="115"/>
      <c r="CK1123" s="115"/>
      <c r="CL1123" s="115"/>
      <c r="CM1123" s="115"/>
      <c r="CN1123" s="115"/>
      <c r="CO1123" s="115"/>
    </row>
    <row r="1124" spans="2:93" x14ac:dyDescent="0.25">
      <c r="B1124" s="58" t="str">
        <f t="shared" si="131"/>
        <v/>
      </c>
      <c r="R1124" s="58"/>
      <c r="S1124" s="58"/>
      <c r="T1124" s="58"/>
      <c r="U1124" s="58"/>
      <c r="V1124" s="58"/>
      <c r="W1124" s="58"/>
      <c r="X1124" s="58"/>
      <c r="Y1124" s="58"/>
      <c r="Z1124" s="58"/>
      <c r="AA1124" s="58"/>
      <c r="AB1124" s="58"/>
      <c r="AC1124" s="58"/>
      <c r="AD1124" s="58"/>
      <c r="AE1124" s="58"/>
      <c r="AF1124" s="58"/>
      <c r="AG1124" s="59"/>
      <c r="AH1124" s="58"/>
      <c r="AI1124" s="58"/>
      <c r="AJ1124" s="58"/>
      <c r="AK1124" s="58"/>
      <c r="AL1124" s="58"/>
      <c r="AM1124" s="58"/>
      <c r="AN1124" s="58"/>
      <c r="AO1124" s="58"/>
      <c r="AP1124" s="58"/>
      <c r="AQ1124" s="58"/>
      <c r="AR1124" s="58"/>
      <c r="AS1124" s="58"/>
      <c r="AT1124" s="58"/>
      <c r="AU1124" s="58"/>
      <c r="AV1124" s="58"/>
      <c r="AW1124" s="58"/>
      <c r="AX1124" s="58"/>
      <c r="AY1124" s="58"/>
      <c r="AZ1124" s="58"/>
      <c r="BA1124" s="58"/>
      <c r="BB1124" s="58"/>
      <c r="BC1124" s="58"/>
      <c r="BD1124" s="58"/>
      <c r="BE1124" s="58"/>
      <c r="BF1124" s="58"/>
      <c r="BG1124" s="58"/>
      <c r="BH1124" s="58"/>
      <c r="BI1124" s="58"/>
      <c r="BJ1124" s="58"/>
      <c r="BK1124" s="58"/>
      <c r="BL1124" s="58"/>
      <c r="BM1124" s="58"/>
      <c r="BN1124" s="58"/>
      <c r="BO1124" s="58"/>
      <c r="BP1124" s="58"/>
      <c r="BQ1124" s="58"/>
      <c r="BR1124" s="58"/>
      <c r="BS1124" s="58"/>
      <c r="BT1124" s="58"/>
      <c r="BU1124" s="58"/>
      <c r="BV1124" s="58"/>
      <c r="BW1124" s="58"/>
      <c r="BX1124" s="58"/>
      <c r="BY1124" s="58"/>
      <c r="BZ1124" s="58"/>
      <c r="CA1124" s="58"/>
      <c r="CB1124" s="58"/>
      <c r="CC1124" s="58"/>
      <c r="CD1124" s="58"/>
      <c r="CE1124" s="58"/>
      <c r="CF1124" s="58"/>
      <c r="CG1124" s="58"/>
      <c r="CH1124" s="58"/>
      <c r="CI1124" s="58"/>
      <c r="CJ1124" s="115"/>
      <c r="CK1124" s="115"/>
      <c r="CL1124" s="115"/>
      <c r="CM1124" s="115"/>
      <c r="CN1124" s="115"/>
      <c r="CO1124" s="115"/>
    </row>
    <row r="1125" spans="2:93" x14ac:dyDescent="0.25">
      <c r="B1125" s="58" t="str">
        <f t="shared" si="131"/>
        <v/>
      </c>
      <c r="R1125" s="58"/>
      <c r="S1125" s="58"/>
      <c r="T1125" s="58"/>
      <c r="U1125" s="58"/>
      <c r="V1125" s="58"/>
      <c r="W1125" s="58"/>
      <c r="X1125" s="58"/>
      <c r="Y1125" s="58"/>
      <c r="Z1125" s="58"/>
      <c r="AA1125" s="58"/>
      <c r="AB1125" s="58"/>
      <c r="AC1125" s="58"/>
      <c r="AD1125" s="58"/>
      <c r="AE1125" s="58"/>
      <c r="AF1125" s="58"/>
      <c r="AG1125" s="59"/>
      <c r="AH1125" s="58"/>
      <c r="AI1125" s="58"/>
      <c r="AJ1125" s="58"/>
      <c r="AK1125" s="58"/>
      <c r="AL1125" s="58"/>
      <c r="AM1125" s="58"/>
      <c r="AN1125" s="58"/>
      <c r="AO1125" s="58"/>
      <c r="AP1125" s="58"/>
      <c r="AQ1125" s="58"/>
      <c r="AR1125" s="58"/>
      <c r="AS1125" s="58"/>
      <c r="AT1125" s="58"/>
      <c r="AU1125" s="58"/>
      <c r="AV1125" s="58"/>
      <c r="AW1125" s="58"/>
      <c r="AX1125" s="58"/>
      <c r="AY1125" s="58"/>
      <c r="AZ1125" s="58"/>
      <c r="BA1125" s="58"/>
      <c r="BB1125" s="58"/>
      <c r="BC1125" s="58"/>
      <c r="BD1125" s="58"/>
      <c r="BE1125" s="58"/>
      <c r="BF1125" s="58"/>
      <c r="BG1125" s="58"/>
      <c r="BH1125" s="58"/>
      <c r="BI1125" s="58"/>
      <c r="BJ1125" s="58"/>
      <c r="BK1125" s="58"/>
      <c r="BL1125" s="58"/>
      <c r="BM1125" s="58"/>
      <c r="BN1125" s="58"/>
      <c r="BO1125" s="58"/>
      <c r="BP1125" s="58"/>
      <c r="BQ1125" s="58"/>
      <c r="BR1125" s="58"/>
      <c r="BS1125" s="58"/>
      <c r="BT1125" s="58"/>
      <c r="BU1125" s="58"/>
      <c r="BV1125" s="58"/>
      <c r="BW1125" s="58"/>
      <c r="BX1125" s="58"/>
      <c r="BY1125" s="58"/>
      <c r="BZ1125" s="58"/>
      <c r="CA1125" s="58"/>
      <c r="CB1125" s="58"/>
      <c r="CC1125" s="58"/>
      <c r="CD1125" s="58"/>
      <c r="CE1125" s="58"/>
      <c r="CF1125" s="58"/>
      <c r="CG1125" s="58"/>
      <c r="CH1125" s="58"/>
      <c r="CI1125" s="58"/>
      <c r="CJ1125" s="115"/>
      <c r="CK1125" s="115"/>
      <c r="CL1125" s="115"/>
      <c r="CM1125" s="115"/>
      <c r="CN1125" s="115"/>
      <c r="CO1125" s="115"/>
    </row>
    <row r="1126" spans="2:93" x14ac:dyDescent="0.25">
      <c r="B1126" s="58" t="str">
        <f t="shared" si="131"/>
        <v/>
      </c>
      <c r="R1126" s="58"/>
      <c r="S1126" s="58"/>
      <c r="T1126" s="58"/>
      <c r="U1126" s="58"/>
      <c r="V1126" s="58"/>
      <c r="W1126" s="58"/>
      <c r="X1126" s="58"/>
      <c r="Y1126" s="58"/>
      <c r="Z1126" s="58"/>
      <c r="AA1126" s="58"/>
      <c r="AB1126" s="58"/>
      <c r="AC1126" s="58"/>
      <c r="AD1126" s="58"/>
      <c r="AE1126" s="58"/>
      <c r="AF1126" s="58"/>
      <c r="AG1126" s="59"/>
      <c r="AH1126" s="58"/>
      <c r="AI1126" s="58"/>
      <c r="AJ1126" s="58"/>
      <c r="AK1126" s="58"/>
      <c r="AL1126" s="58"/>
      <c r="AM1126" s="58"/>
      <c r="AN1126" s="58"/>
      <c r="AO1126" s="58"/>
      <c r="AP1126" s="58"/>
      <c r="AQ1126" s="58"/>
      <c r="AR1126" s="58"/>
      <c r="AS1126" s="58"/>
      <c r="AT1126" s="58"/>
      <c r="AU1126" s="58"/>
      <c r="AV1126" s="58"/>
      <c r="AW1126" s="58"/>
      <c r="AX1126" s="58"/>
      <c r="AY1126" s="58"/>
      <c r="AZ1126" s="58"/>
      <c r="BA1126" s="58"/>
      <c r="BB1126" s="58"/>
      <c r="BC1126" s="58"/>
      <c r="BD1126" s="58"/>
      <c r="BE1126" s="58"/>
      <c r="BF1126" s="58"/>
      <c r="BG1126" s="58"/>
      <c r="BH1126" s="58"/>
      <c r="BI1126" s="58"/>
      <c r="BJ1126" s="58"/>
      <c r="BK1126" s="58"/>
      <c r="BL1126" s="58"/>
      <c r="BM1126" s="58"/>
      <c r="BN1126" s="58"/>
      <c r="BO1126" s="58"/>
      <c r="BP1126" s="58"/>
      <c r="BQ1126" s="58"/>
      <c r="BR1126" s="58"/>
      <c r="BS1126" s="58"/>
      <c r="BT1126" s="58"/>
      <c r="BU1126" s="58"/>
      <c r="BV1126" s="58"/>
      <c r="BW1126" s="58"/>
      <c r="BX1126" s="58"/>
      <c r="BY1126" s="58"/>
      <c r="BZ1126" s="58"/>
      <c r="CA1126" s="58"/>
      <c r="CB1126" s="58"/>
      <c r="CC1126" s="58"/>
      <c r="CD1126" s="58"/>
      <c r="CE1126" s="58"/>
      <c r="CF1126" s="58"/>
      <c r="CG1126" s="58"/>
      <c r="CH1126" s="58"/>
      <c r="CI1126" s="58"/>
      <c r="CJ1126" s="115"/>
      <c r="CK1126" s="115"/>
      <c r="CL1126" s="115"/>
      <c r="CM1126" s="115"/>
      <c r="CN1126" s="115"/>
      <c r="CO1126" s="115"/>
    </row>
    <row r="1127" spans="2:93" x14ac:dyDescent="0.25">
      <c r="B1127" s="58" t="str">
        <f t="shared" si="131"/>
        <v/>
      </c>
      <c r="R1127" s="58"/>
      <c r="S1127" s="58"/>
      <c r="T1127" s="58"/>
      <c r="U1127" s="58"/>
      <c r="V1127" s="58"/>
      <c r="W1127" s="58"/>
      <c r="X1127" s="58"/>
      <c r="Y1127" s="58"/>
      <c r="Z1127" s="58"/>
      <c r="AA1127" s="58"/>
      <c r="AB1127" s="58"/>
      <c r="AC1127" s="58"/>
      <c r="AD1127" s="58"/>
      <c r="AE1127" s="58"/>
      <c r="AF1127" s="58"/>
      <c r="AG1127" s="59"/>
      <c r="AH1127" s="58"/>
      <c r="AI1127" s="58"/>
      <c r="AJ1127" s="58"/>
      <c r="AK1127" s="58"/>
      <c r="AL1127" s="58"/>
      <c r="AM1127" s="58"/>
      <c r="AN1127" s="58"/>
      <c r="AO1127" s="58"/>
      <c r="AP1127" s="58"/>
      <c r="AQ1127" s="58"/>
      <c r="AR1127" s="58"/>
      <c r="AS1127" s="58"/>
      <c r="AT1127" s="58"/>
      <c r="AU1127" s="58"/>
      <c r="AV1127" s="58"/>
      <c r="AW1127" s="58"/>
      <c r="AX1127" s="58"/>
      <c r="AY1127" s="58"/>
      <c r="AZ1127" s="58"/>
      <c r="BA1127" s="58"/>
      <c r="BB1127" s="58"/>
      <c r="BC1127" s="58"/>
      <c r="BD1127" s="58"/>
      <c r="BE1127" s="58"/>
      <c r="BF1127" s="58"/>
      <c r="BG1127" s="58"/>
      <c r="BH1127" s="58"/>
      <c r="BI1127" s="58"/>
      <c r="BJ1127" s="58"/>
      <c r="BK1127" s="58"/>
      <c r="BL1127" s="58"/>
      <c r="BM1127" s="58"/>
      <c r="BN1127" s="58"/>
      <c r="BO1127" s="58"/>
      <c r="BP1127" s="58"/>
      <c r="BQ1127" s="58"/>
      <c r="BR1127" s="58"/>
      <c r="BS1127" s="58"/>
      <c r="BT1127" s="58"/>
      <c r="BU1127" s="58"/>
      <c r="BV1127" s="58"/>
      <c r="BW1127" s="58"/>
      <c r="BX1127" s="58"/>
      <c r="BY1127" s="58"/>
      <c r="BZ1127" s="58"/>
      <c r="CA1127" s="58"/>
      <c r="CB1127" s="58"/>
      <c r="CC1127" s="58"/>
      <c r="CD1127" s="58"/>
      <c r="CE1127" s="58"/>
      <c r="CF1127" s="58"/>
      <c r="CG1127" s="58"/>
      <c r="CH1127" s="58"/>
      <c r="CI1127" s="58"/>
      <c r="CJ1127" s="115"/>
      <c r="CK1127" s="115"/>
      <c r="CL1127" s="115"/>
      <c r="CM1127" s="115"/>
      <c r="CN1127" s="115"/>
      <c r="CO1127" s="115"/>
    </row>
    <row r="1128" spans="2:93" x14ac:dyDescent="0.25">
      <c r="B1128" s="58" t="str">
        <f t="shared" si="131"/>
        <v/>
      </c>
      <c r="R1128" s="58"/>
      <c r="S1128" s="58"/>
      <c r="T1128" s="58"/>
      <c r="U1128" s="58"/>
      <c r="V1128" s="58"/>
      <c r="W1128" s="58"/>
      <c r="X1128" s="58"/>
      <c r="Y1128" s="58"/>
      <c r="Z1128" s="58"/>
      <c r="AA1128" s="58"/>
      <c r="AB1128" s="58"/>
      <c r="AC1128" s="58"/>
      <c r="AD1128" s="58"/>
      <c r="AE1128" s="58"/>
      <c r="AF1128" s="58"/>
      <c r="AG1128" s="59"/>
      <c r="AH1128" s="58"/>
      <c r="AI1128" s="58"/>
      <c r="AJ1128" s="58"/>
      <c r="AK1128" s="58"/>
      <c r="AL1128" s="58"/>
      <c r="AM1128" s="58"/>
      <c r="AN1128" s="58"/>
      <c r="AO1128" s="58"/>
      <c r="AP1128" s="58"/>
      <c r="AQ1128" s="58"/>
      <c r="AR1128" s="58"/>
      <c r="AS1128" s="58"/>
      <c r="AT1128" s="58"/>
      <c r="AU1128" s="58"/>
      <c r="AV1128" s="58"/>
      <c r="AW1128" s="58"/>
      <c r="AX1128" s="58"/>
      <c r="AY1128" s="58"/>
      <c r="AZ1128" s="58"/>
      <c r="BA1128" s="58"/>
      <c r="BB1128" s="58"/>
      <c r="BC1128" s="58"/>
      <c r="BD1128" s="58"/>
      <c r="BE1128" s="58"/>
      <c r="BF1128" s="58"/>
      <c r="BG1128" s="58"/>
      <c r="BH1128" s="58"/>
      <c r="BI1128" s="58"/>
      <c r="BJ1128" s="58"/>
      <c r="BK1128" s="58"/>
      <c r="BL1128" s="58"/>
      <c r="BM1128" s="58"/>
      <c r="BN1128" s="58"/>
      <c r="BO1128" s="58"/>
      <c r="BP1128" s="58"/>
      <c r="BQ1128" s="58"/>
      <c r="BR1128" s="58"/>
      <c r="BS1128" s="58"/>
      <c r="BT1128" s="58"/>
      <c r="BU1128" s="58"/>
      <c r="BV1128" s="58"/>
      <c r="BW1128" s="58"/>
      <c r="BX1128" s="58"/>
      <c r="BY1128" s="58"/>
      <c r="BZ1128" s="58"/>
      <c r="CA1128" s="58"/>
      <c r="CB1128" s="58"/>
      <c r="CC1128" s="58"/>
      <c r="CD1128" s="58"/>
      <c r="CE1128" s="58"/>
      <c r="CF1128" s="58"/>
      <c r="CG1128" s="58"/>
      <c r="CH1128" s="58"/>
      <c r="CI1128" s="58"/>
      <c r="CJ1128" s="115"/>
      <c r="CK1128" s="115"/>
      <c r="CL1128" s="115"/>
      <c r="CM1128" s="115"/>
      <c r="CN1128" s="115"/>
      <c r="CO1128" s="115"/>
    </row>
    <row r="1129" spans="2:93" x14ac:dyDescent="0.25">
      <c r="B1129" s="58" t="str">
        <f t="shared" si="131"/>
        <v/>
      </c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9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  <c r="BA1129" s="58"/>
      <c r="BB1129" s="58"/>
      <c r="BC1129" s="58"/>
      <c r="BD1129" s="58"/>
      <c r="BE1129" s="58"/>
      <c r="BF1129" s="58"/>
      <c r="BG1129" s="58"/>
      <c r="BH1129" s="58"/>
      <c r="BI1129" s="58"/>
      <c r="BJ1129" s="58"/>
      <c r="BK1129" s="58"/>
      <c r="BL1129" s="58"/>
      <c r="BM1129" s="58"/>
      <c r="BN1129" s="58"/>
      <c r="BO1129" s="58"/>
      <c r="BP1129" s="58"/>
      <c r="BQ1129" s="58"/>
      <c r="BR1129" s="58"/>
      <c r="BS1129" s="58"/>
      <c r="BT1129" s="58"/>
      <c r="BU1129" s="58"/>
      <c r="BV1129" s="58"/>
      <c r="BW1129" s="58"/>
      <c r="BX1129" s="58"/>
      <c r="BY1129" s="58"/>
      <c r="BZ1129" s="58"/>
      <c r="CA1129" s="58"/>
      <c r="CB1129" s="58"/>
      <c r="CC1129" s="58"/>
      <c r="CD1129" s="58"/>
      <c r="CE1129" s="58"/>
      <c r="CF1129" s="58"/>
      <c r="CG1129" s="58"/>
      <c r="CH1129" s="58"/>
      <c r="CI1129" s="58"/>
      <c r="CJ1129" s="115"/>
      <c r="CK1129" s="115"/>
      <c r="CL1129" s="115"/>
      <c r="CM1129" s="115"/>
      <c r="CN1129" s="115"/>
      <c r="CO1129" s="115"/>
    </row>
    <row r="1130" spans="2:93" x14ac:dyDescent="0.25">
      <c r="B1130" s="58" t="str">
        <f t="shared" si="131"/>
        <v/>
      </c>
      <c r="R1130" s="58"/>
      <c r="S1130" s="58"/>
      <c r="T1130" s="58"/>
      <c r="U1130" s="58"/>
      <c r="V1130" s="58"/>
      <c r="W1130" s="58"/>
      <c r="X1130" s="58"/>
      <c r="Y1130" s="58"/>
      <c r="Z1130" s="58"/>
      <c r="AA1130" s="58"/>
      <c r="AB1130" s="58"/>
      <c r="AC1130" s="58"/>
      <c r="AD1130" s="58"/>
      <c r="AE1130" s="58"/>
      <c r="AF1130" s="58"/>
      <c r="AG1130" s="59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  <c r="AS1130" s="58"/>
      <c r="AT1130" s="58"/>
      <c r="AU1130" s="58"/>
      <c r="AV1130" s="58"/>
      <c r="AW1130" s="58"/>
      <c r="AX1130" s="58"/>
      <c r="AY1130" s="58"/>
      <c r="AZ1130" s="58"/>
      <c r="BA1130" s="58"/>
      <c r="BB1130" s="58"/>
      <c r="BC1130" s="58"/>
      <c r="BD1130" s="58"/>
      <c r="BE1130" s="58"/>
      <c r="BF1130" s="58"/>
      <c r="BG1130" s="58"/>
      <c r="BH1130" s="58"/>
      <c r="BI1130" s="58"/>
      <c r="BJ1130" s="58"/>
      <c r="BK1130" s="58"/>
      <c r="BL1130" s="58"/>
      <c r="BM1130" s="58"/>
      <c r="BN1130" s="58"/>
      <c r="BO1130" s="58"/>
      <c r="BP1130" s="58"/>
      <c r="BQ1130" s="58"/>
      <c r="BR1130" s="58"/>
      <c r="BS1130" s="58"/>
      <c r="BT1130" s="58"/>
      <c r="BU1130" s="58"/>
      <c r="BV1130" s="58"/>
      <c r="BW1130" s="58"/>
      <c r="BX1130" s="58"/>
      <c r="BY1130" s="58"/>
      <c r="BZ1130" s="58"/>
      <c r="CA1130" s="58"/>
      <c r="CB1130" s="58"/>
      <c r="CC1130" s="58"/>
      <c r="CD1130" s="58"/>
      <c r="CE1130" s="58"/>
      <c r="CF1130" s="58"/>
      <c r="CG1130" s="58"/>
      <c r="CH1130" s="58"/>
      <c r="CI1130" s="58"/>
      <c r="CJ1130" s="115"/>
      <c r="CK1130" s="115"/>
      <c r="CL1130" s="115"/>
      <c r="CM1130" s="115"/>
      <c r="CN1130" s="115"/>
      <c r="CO1130" s="115"/>
    </row>
    <row r="1131" spans="2:93" x14ac:dyDescent="0.25">
      <c r="B1131" s="58" t="str">
        <f t="shared" si="131"/>
        <v/>
      </c>
      <c r="R1131" s="58"/>
      <c r="S1131" s="58"/>
      <c r="T1131" s="58"/>
      <c r="U1131" s="58"/>
      <c r="V1131" s="58"/>
      <c r="W1131" s="58"/>
      <c r="X1131" s="58"/>
      <c r="Y1131" s="58"/>
      <c r="Z1131" s="58"/>
      <c r="AA1131" s="58"/>
      <c r="AB1131" s="58"/>
      <c r="AC1131" s="58"/>
      <c r="AD1131" s="58"/>
      <c r="AE1131" s="58"/>
      <c r="AF1131" s="58"/>
      <c r="AG1131" s="59"/>
      <c r="AH1131" s="58"/>
      <c r="AI1131" s="58"/>
      <c r="AJ1131" s="58"/>
      <c r="AK1131" s="58"/>
      <c r="AL1131" s="58"/>
      <c r="AM1131" s="58"/>
      <c r="AN1131" s="58"/>
      <c r="AO1131" s="58"/>
      <c r="AP1131" s="58"/>
      <c r="AQ1131" s="58"/>
      <c r="AR1131" s="58"/>
      <c r="AS1131" s="58"/>
      <c r="AT1131" s="58"/>
      <c r="AU1131" s="58"/>
      <c r="AV1131" s="58"/>
      <c r="AW1131" s="58"/>
      <c r="AX1131" s="58"/>
      <c r="AY1131" s="58"/>
      <c r="AZ1131" s="58"/>
      <c r="BA1131" s="58"/>
      <c r="BB1131" s="58"/>
      <c r="BC1131" s="58"/>
      <c r="BD1131" s="58"/>
      <c r="BE1131" s="58"/>
      <c r="BF1131" s="58"/>
      <c r="BG1131" s="58"/>
      <c r="BH1131" s="58"/>
      <c r="BI1131" s="58"/>
      <c r="BJ1131" s="58"/>
      <c r="BK1131" s="58"/>
      <c r="BL1131" s="58"/>
      <c r="BM1131" s="58"/>
      <c r="BN1131" s="58"/>
      <c r="BO1131" s="58"/>
      <c r="BP1131" s="58"/>
      <c r="BQ1131" s="58"/>
      <c r="BR1131" s="58"/>
      <c r="BS1131" s="58"/>
      <c r="BT1131" s="58"/>
      <c r="BU1131" s="58"/>
      <c r="BV1131" s="58"/>
      <c r="BW1131" s="58"/>
      <c r="BX1131" s="58"/>
      <c r="BY1131" s="58"/>
      <c r="BZ1131" s="58"/>
      <c r="CA1131" s="58"/>
      <c r="CB1131" s="58"/>
      <c r="CC1131" s="58"/>
      <c r="CD1131" s="58"/>
      <c r="CE1131" s="58"/>
      <c r="CF1131" s="58"/>
      <c r="CG1131" s="58"/>
      <c r="CH1131" s="58"/>
      <c r="CI1131" s="58"/>
      <c r="CJ1131" s="115"/>
      <c r="CK1131" s="115"/>
      <c r="CL1131" s="115"/>
      <c r="CM1131" s="115"/>
      <c r="CN1131" s="115"/>
      <c r="CO1131" s="115"/>
    </row>
    <row r="1132" spans="2:93" x14ac:dyDescent="0.25">
      <c r="B1132" s="58" t="str">
        <f t="shared" si="131"/>
        <v/>
      </c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9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  <c r="BA1132" s="58"/>
      <c r="BB1132" s="58"/>
      <c r="BC1132" s="58"/>
      <c r="BD1132" s="58"/>
      <c r="BE1132" s="58"/>
      <c r="BF1132" s="58"/>
      <c r="BG1132" s="58"/>
      <c r="BH1132" s="58"/>
      <c r="BI1132" s="58"/>
      <c r="BJ1132" s="58"/>
      <c r="BK1132" s="58"/>
      <c r="BL1132" s="58"/>
      <c r="BM1132" s="58"/>
      <c r="BN1132" s="58"/>
      <c r="BO1132" s="58"/>
      <c r="BP1132" s="58"/>
      <c r="BQ1132" s="58"/>
      <c r="BR1132" s="58"/>
      <c r="BS1132" s="58"/>
      <c r="BT1132" s="58"/>
      <c r="BU1132" s="58"/>
      <c r="BV1132" s="58"/>
      <c r="BW1132" s="58"/>
      <c r="BX1132" s="58"/>
      <c r="BY1132" s="58"/>
      <c r="BZ1132" s="58"/>
      <c r="CA1132" s="58"/>
      <c r="CB1132" s="58"/>
      <c r="CC1132" s="58"/>
      <c r="CD1132" s="58"/>
      <c r="CE1132" s="58"/>
      <c r="CF1132" s="58"/>
      <c r="CG1132" s="58"/>
      <c r="CH1132" s="58"/>
      <c r="CI1132" s="58"/>
      <c r="CJ1132" s="115"/>
      <c r="CK1132" s="115"/>
      <c r="CL1132" s="115"/>
      <c r="CM1132" s="115"/>
      <c r="CN1132" s="115"/>
      <c r="CO1132" s="115"/>
    </row>
    <row r="1133" spans="2:93" x14ac:dyDescent="0.25">
      <c r="B1133" s="58" t="str">
        <f t="shared" si="131"/>
        <v/>
      </c>
      <c r="R1133" s="58"/>
      <c r="S1133" s="58"/>
      <c r="T1133" s="58"/>
      <c r="U1133" s="58"/>
      <c r="V1133" s="58"/>
      <c r="W1133" s="58"/>
      <c r="X1133" s="58"/>
      <c r="Y1133" s="58"/>
      <c r="Z1133" s="58"/>
      <c r="AA1133" s="58"/>
      <c r="AB1133" s="58"/>
      <c r="AC1133" s="58"/>
      <c r="AD1133" s="58"/>
      <c r="AE1133" s="58"/>
      <c r="AF1133" s="58"/>
      <c r="AG1133" s="59"/>
      <c r="AH1133" s="58"/>
      <c r="AI1133" s="58"/>
      <c r="AJ1133" s="58"/>
      <c r="AK1133" s="58"/>
      <c r="AL1133" s="58"/>
      <c r="AM1133" s="58"/>
      <c r="AN1133" s="58"/>
      <c r="AO1133" s="58"/>
      <c r="AP1133" s="58"/>
      <c r="AQ1133" s="58"/>
      <c r="AR1133" s="58"/>
      <c r="AS1133" s="58"/>
      <c r="AT1133" s="58"/>
      <c r="AU1133" s="58"/>
      <c r="AV1133" s="58"/>
      <c r="AW1133" s="58"/>
      <c r="AX1133" s="58"/>
      <c r="AY1133" s="58"/>
      <c r="AZ1133" s="58"/>
      <c r="BA1133" s="58"/>
      <c r="BB1133" s="58"/>
      <c r="BC1133" s="58"/>
      <c r="BD1133" s="58"/>
      <c r="BE1133" s="58"/>
      <c r="BF1133" s="58"/>
      <c r="BG1133" s="58"/>
      <c r="BH1133" s="58"/>
      <c r="BI1133" s="58"/>
      <c r="BJ1133" s="58"/>
      <c r="BK1133" s="58"/>
      <c r="BL1133" s="58"/>
      <c r="BM1133" s="58"/>
      <c r="BN1133" s="58"/>
      <c r="BO1133" s="58"/>
      <c r="BP1133" s="58"/>
      <c r="BQ1133" s="58"/>
      <c r="BR1133" s="58"/>
      <c r="BS1133" s="58"/>
      <c r="BT1133" s="58"/>
      <c r="BU1133" s="58"/>
      <c r="BV1133" s="58"/>
      <c r="BW1133" s="58"/>
      <c r="BX1133" s="58"/>
      <c r="BY1133" s="58"/>
      <c r="BZ1133" s="58"/>
      <c r="CA1133" s="58"/>
      <c r="CB1133" s="58"/>
      <c r="CC1133" s="58"/>
      <c r="CD1133" s="58"/>
      <c r="CE1133" s="58"/>
      <c r="CF1133" s="58"/>
      <c r="CG1133" s="58"/>
      <c r="CH1133" s="58"/>
      <c r="CI1133" s="58"/>
      <c r="CJ1133" s="115"/>
      <c r="CK1133" s="115"/>
      <c r="CL1133" s="115"/>
      <c r="CM1133" s="115"/>
      <c r="CN1133" s="115"/>
      <c r="CO1133" s="115"/>
    </row>
    <row r="1134" spans="2:93" x14ac:dyDescent="0.25">
      <c r="B1134" s="58" t="str">
        <f t="shared" si="131"/>
        <v/>
      </c>
      <c r="R1134" s="58"/>
      <c r="S1134" s="58"/>
      <c r="T1134" s="58"/>
      <c r="U1134" s="58"/>
      <c r="V1134" s="58"/>
      <c r="W1134" s="58"/>
      <c r="X1134" s="58"/>
      <c r="Y1134" s="58"/>
      <c r="Z1134" s="58"/>
      <c r="AA1134" s="58"/>
      <c r="AB1134" s="58"/>
      <c r="AC1134" s="58"/>
      <c r="AD1134" s="58"/>
      <c r="AE1134" s="58"/>
      <c r="AF1134" s="58"/>
      <c r="AG1134" s="59"/>
      <c r="AH1134" s="58"/>
      <c r="AI1134" s="58"/>
      <c r="AJ1134" s="58"/>
      <c r="AK1134" s="58"/>
      <c r="AL1134" s="58"/>
      <c r="AM1134" s="58"/>
      <c r="AN1134" s="58"/>
      <c r="AO1134" s="58"/>
      <c r="AP1134" s="58"/>
      <c r="AQ1134" s="58"/>
      <c r="AR1134" s="58"/>
      <c r="AS1134" s="58"/>
      <c r="AT1134" s="58"/>
      <c r="AU1134" s="58"/>
      <c r="AV1134" s="58"/>
      <c r="AW1134" s="58"/>
      <c r="AX1134" s="58"/>
      <c r="AY1134" s="58"/>
      <c r="AZ1134" s="58"/>
      <c r="BA1134" s="58"/>
      <c r="BB1134" s="58"/>
      <c r="BC1134" s="58"/>
      <c r="BD1134" s="58"/>
      <c r="BE1134" s="58"/>
      <c r="BF1134" s="58"/>
      <c r="BG1134" s="58"/>
      <c r="BH1134" s="58"/>
      <c r="BI1134" s="58"/>
      <c r="BJ1134" s="58"/>
      <c r="BK1134" s="58"/>
      <c r="BL1134" s="58"/>
      <c r="BM1134" s="58"/>
      <c r="BN1134" s="58"/>
      <c r="BO1134" s="58"/>
      <c r="BP1134" s="58"/>
      <c r="BQ1134" s="58"/>
      <c r="BR1134" s="58"/>
      <c r="BS1134" s="58"/>
      <c r="BT1134" s="58"/>
      <c r="BU1134" s="58"/>
      <c r="BV1134" s="58"/>
      <c r="BW1134" s="58"/>
      <c r="BX1134" s="58"/>
      <c r="BY1134" s="58"/>
      <c r="BZ1134" s="58"/>
      <c r="CA1134" s="58"/>
      <c r="CB1134" s="58"/>
      <c r="CC1134" s="58"/>
      <c r="CD1134" s="58"/>
      <c r="CE1134" s="58"/>
      <c r="CF1134" s="58"/>
      <c r="CG1134" s="58"/>
      <c r="CH1134" s="58"/>
      <c r="CI1134" s="58"/>
      <c r="CJ1134" s="115"/>
      <c r="CK1134" s="115"/>
      <c r="CL1134" s="115"/>
      <c r="CM1134" s="115"/>
      <c r="CN1134" s="115"/>
      <c r="CO1134" s="115"/>
    </row>
    <row r="1135" spans="2:93" x14ac:dyDescent="0.25">
      <c r="B1135" s="58" t="str">
        <f t="shared" si="131"/>
        <v/>
      </c>
      <c r="R1135" s="58"/>
      <c r="S1135" s="58"/>
      <c r="T1135" s="58"/>
      <c r="U1135" s="58"/>
      <c r="V1135" s="58"/>
      <c r="W1135" s="58"/>
      <c r="X1135" s="58"/>
      <c r="Y1135" s="58"/>
      <c r="Z1135" s="58"/>
      <c r="AA1135" s="58"/>
      <c r="AB1135" s="58"/>
      <c r="AC1135" s="58"/>
      <c r="AD1135" s="58"/>
      <c r="AE1135" s="58"/>
      <c r="AF1135" s="58"/>
      <c r="AG1135" s="59"/>
      <c r="AH1135" s="58"/>
      <c r="AI1135" s="58"/>
      <c r="AJ1135" s="58"/>
      <c r="AK1135" s="58"/>
      <c r="AL1135" s="58"/>
      <c r="AM1135" s="58"/>
      <c r="AN1135" s="58"/>
      <c r="AO1135" s="58"/>
      <c r="AP1135" s="58"/>
      <c r="AQ1135" s="58"/>
      <c r="AR1135" s="58"/>
      <c r="AS1135" s="58"/>
      <c r="AT1135" s="58"/>
      <c r="AU1135" s="58"/>
      <c r="AV1135" s="58"/>
      <c r="AW1135" s="58"/>
      <c r="AX1135" s="58"/>
      <c r="AY1135" s="58"/>
      <c r="AZ1135" s="58"/>
      <c r="BA1135" s="58"/>
      <c r="BB1135" s="58"/>
      <c r="BC1135" s="58"/>
      <c r="BD1135" s="58"/>
      <c r="BE1135" s="58"/>
      <c r="BF1135" s="58"/>
      <c r="BG1135" s="58"/>
      <c r="BH1135" s="58"/>
      <c r="BI1135" s="58"/>
      <c r="BJ1135" s="58"/>
      <c r="BK1135" s="58"/>
      <c r="BL1135" s="58"/>
      <c r="BM1135" s="58"/>
      <c r="BN1135" s="58"/>
      <c r="BO1135" s="58"/>
      <c r="BP1135" s="58"/>
      <c r="BQ1135" s="58"/>
      <c r="BR1135" s="58"/>
      <c r="BS1135" s="58"/>
      <c r="BT1135" s="58"/>
      <c r="BU1135" s="58"/>
      <c r="BV1135" s="58"/>
      <c r="BW1135" s="58"/>
      <c r="BX1135" s="58"/>
      <c r="BY1135" s="58"/>
      <c r="BZ1135" s="58"/>
      <c r="CA1135" s="58"/>
      <c r="CB1135" s="58"/>
      <c r="CC1135" s="58"/>
      <c r="CD1135" s="58"/>
      <c r="CE1135" s="58"/>
      <c r="CF1135" s="58"/>
      <c r="CG1135" s="58"/>
      <c r="CH1135" s="58"/>
      <c r="CI1135" s="58"/>
      <c r="CJ1135" s="115"/>
      <c r="CK1135" s="115"/>
      <c r="CL1135" s="115"/>
      <c r="CM1135" s="115"/>
      <c r="CN1135" s="115"/>
      <c r="CO1135" s="115"/>
    </row>
    <row r="1136" spans="2:93" x14ac:dyDescent="0.25">
      <c r="B1136" s="58" t="str">
        <f t="shared" si="131"/>
        <v/>
      </c>
      <c r="R1136" s="58"/>
      <c r="S1136" s="58"/>
      <c r="T1136" s="58"/>
      <c r="U1136" s="58"/>
      <c r="V1136" s="58"/>
      <c r="W1136" s="58"/>
      <c r="X1136" s="58"/>
      <c r="Y1136" s="58"/>
      <c r="Z1136" s="58"/>
      <c r="AA1136" s="58"/>
      <c r="AB1136" s="58"/>
      <c r="AC1136" s="58"/>
      <c r="AD1136" s="58"/>
      <c r="AE1136" s="58"/>
      <c r="AF1136" s="58"/>
      <c r="AG1136" s="59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  <c r="BA1136" s="58"/>
      <c r="BB1136" s="58"/>
      <c r="BC1136" s="58"/>
      <c r="BD1136" s="58"/>
      <c r="BE1136" s="58"/>
      <c r="BF1136" s="58"/>
      <c r="BG1136" s="58"/>
      <c r="BH1136" s="58"/>
      <c r="BI1136" s="58"/>
      <c r="BJ1136" s="58"/>
      <c r="BK1136" s="58"/>
      <c r="BL1136" s="58"/>
      <c r="BM1136" s="58"/>
      <c r="BN1136" s="58"/>
      <c r="BO1136" s="58"/>
      <c r="BP1136" s="58"/>
      <c r="BQ1136" s="58"/>
      <c r="BR1136" s="58"/>
      <c r="BS1136" s="58"/>
      <c r="BT1136" s="58"/>
      <c r="BU1136" s="58"/>
      <c r="BV1136" s="58"/>
      <c r="BW1136" s="58"/>
      <c r="BX1136" s="58"/>
      <c r="BY1136" s="58"/>
      <c r="BZ1136" s="58"/>
      <c r="CA1136" s="58"/>
      <c r="CB1136" s="58"/>
      <c r="CC1136" s="58"/>
      <c r="CD1136" s="58"/>
      <c r="CE1136" s="58"/>
      <c r="CF1136" s="58"/>
      <c r="CG1136" s="58"/>
      <c r="CH1136" s="58"/>
      <c r="CI1136" s="58"/>
      <c r="CJ1136" s="115"/>
      <c r="CK1136" s="115"/>
      <c r="CL1136" s="115"/>
      <c r="CM1136" s="115"/>
      <c r="CN1136" s="115"/>
      <c r="CO1136" s="115"/>
    </row>
    <row r="1137" spans="2:93" x14ac:dyDescent="0.25">
      <c r="B1137" s="58" t="str">
        <f t="shared" si="131"/>
        <v/>
      </c>
      <c r="R1137" s="58"/>
      <c r="S1137" s="58"/>
      <c r="T1137" s="58"/>
      <c r="U1137" s="58"/>
      <c r="V1137" s="58"/>
      <c r="W1137" s="58"/>
      <c r="X1137" s="58"/>
      <c r="Y1137" s="58"/>
      <c r="Z1137" s="58"/>
      <c r="AA1137" s="58"/>
      <c r="AB1137" s="58"/>
      <c r="AC1137" s="58"/>
      <c r="AD1137" s="58"/>
      <c r="AE1137" s="58"/>
      <c r="AF1137" s="58"/>
      <c r="AG1137" s="59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  <c r="BA1137" s="58"/>
      <c r="BB1137" s="58"/>
      <c r="BC1137" s="58"/>
      <c r="BD1137" s="58"/>
      <c r="BE1137" s="58"/>
      <c r="BF1137" s="58"/>
      <c r="BG1137" s="58"/>
      <c r="BH1137" s="58"/>
      <c r="BI1137" s="58"/>
      <c r="BJ1137" s="58"/>
      <c r="BK1137" s="58"/>
      <c r="BL1137" s="58"/>
      <c r="BM1137" s="58"/>
      <c r="BN1137" s="58"/>
      <c r="BO1137" s="58"/>
      <c r="BP1137" s="58"/>
      <c r="BQ1137" s="58"/>
      <c r="BR1137" s="58"/>
      <c r="BS1137" s="58"/>
      <c r="BT1137" s="58"/>
      <c r="BU1137" s="58"/>
      <c r="BV1137" s="58"/>
      <c r="BW1137" s="58"/>
      <c r="BX1137" s="58"/>
      <c r="BY1137" s="58"/>
      <c r="BZ1137" s="58"/>
      <c r="CA1137" s="58"/>
      <c r="CB1137" s="58"/>
      <c r="CC1137" s="58"/>
      <c r="CD1137" s="58"/>
      <c r="CE1137" s="58"/>
      <c r="CF1137" s="58"/>
      <c r="CG1137" s="58"/>
      <c r="CH1137" s="58"/>
      <c r="CI1137" s="58"/>
      <c r="CJ1137" s="115"/>
      <c r="CK1137" s="115"/>
      <c r="CL1137" s="115"/>
      <c r="CM1137" s="115"/>
      <c r="CN1137" s="115"/>
      <c r="CO1137" s="115"/>
    </row>
    <row r="1138" spans="2:93" x14ac:dyDescent="0.25">
      <c r="B1138" s="58" t="str">
        <f t="shared" si="131"/>
        <v/>
      </c>
      <c r="R1138" s="58"/>
      <c r="S1138" s="58"/>
      <c r="T1138" s="58"/>
      <c r="U1138" s="58"/>
      <c r="V1138" s="58"/>
      <c r="W1138" s="58"/>
      <c r="X1138" s="58"/>
      <c r="Y1138" s="58"/>
      <c r="Z1138" s="58"/>
      <c r="AA1138" s="58"/>
      <c r="AB1138" s="58"/>
      <c r="AC1138" s="58"/>
      <c r="AD1138" s="58"/>
      <c r="AE1138" s="58"/>
      <c r="AF1138" s="58"/>
      <c r="AG1138" s="59"/>
      <c r="AH1138" s="58"/>
      <c r="AI1138" s="58"/>
      <c r="AJ1138" s="58"/>
      <c r="AK1138" s="58"/>
      <c r="AL1138" s="58"/>
      <c r="AM1138" s="58"/>
      <c r="AN1138" s="58"/>
      <c r="AO1138" s="58"/>
      <c r="AP1138" s="58"/>
      <c r="AQ1138" s="58"/>
      <c r="AR1138" s="58"/>
      <c r="AS1138" s="58"/>
      <c r="AT1138" s="58"/>
      <c r="AU1138" s="58"/>
      <c r="AV1138" s="58"/>
      <c r="AW1138" s="58"/>
      <c r="AX1138" s="58"/>
      <c r="AY1138" s="58"/>
      <c r="AZ1138" s="58"/>
      <c r="BA1138" s="58"/>
      <c r="BB1138" s="58"/>
      <c r="BC1138" s="58"/>
      <c r="BD1138" s="58"/>
      <c r="BE1138" s="58"/>
      <c r="BF1138" s="58"/>
      <c r="BG1138" s="58"/>
      <c r="BH1138" s="58"/>
      <c r="BI1138" s="58"/>
      <c r="BJ1138" s="58"/>
      <c r="BK1138" s="58"/>
      <c r="BL1138" s="58"/>
      <c r="BM1138" s="58"/>
      <c r="BN1138" s="58"/>
      <c r="BO1138" s="58"/>
      <c r="BP1138" s="58"/>
      <c r="BQ1138" s="58"/>
      <c r="BR1138" s="58"/>
      <c r="BS1138" s="58"/>
      <c r="BT1138" s="58"/>
      <c r="BU1138" s="58"/>
      <c r="BV1138" s="58"/>
      <c r="BW1138" s="58"/>
      <c r="BX1138" s="58"/>
      <c r="BY1138" s="58"/>
      <c r="BZ1138" s="58"/>
      <c r="CA1138" s="58"/>
      <c r="CB1138" s="58"/>
      <c r="CC1138" s="58"/>
      <c r="CD1138" s="58"/>
      <c r="CE1138" s="58"/>
      <c r="CF1138" s="58"/>
      <c r="CG1138" s="58"/>
      <c r="CH1138" s="58"/>
      <c r="CI1138" s="58"/>
      <c r="CJ1138" s="115"/>
      <c r="CK1138" s="115"/>
      <c r="CL1138" s="115"/>
      <c r="CM1138" s="115"/>
      <c r="CN1138" s="115"/>
      <c r="CO1138" s="115"/>
    </row>
    <row r="1139" spans="2:93" x14ac:dyDescent="0.25">
      <c r="B1139" s="58" t="str">
        <f t="shared" si="131"/>
        <v/>
      </c>
      <c r="R1139" s="58"/>
      <c r="S1139" s="58"/>
      <c r="T1139" s="58"/>
      <c r="U1139" s="58"/>
      <c r="V1139" s="58"/>
      <c r="W1139" s="58"/>
      <c r="X1139" s="58"/>
      <c r="Y1139" s="58"/>
      <c r="Z1139" s="58"/>
      <c r="AA1139" s="58"/>
      <c r="AB1139" s="58"/>
      <c r="AC1139" s="58"/>
      <c r="AD1139" s="58"/>
      <c r="AE1139" s="58"/>
      <c r="AF1139" s="58"/>
      <c r="AG1139" s="59"/>
      <c r="AH1139" s="58"/>
      <c r="AI1139" s="58"/>
      <c r="AJ1139" s="58"/>
      <c r="AK1139" s="58"/>
      <c r="AL1139" s="58"/>
      <c r="AM1139" s="58"/>
      <c r="AN1139" s="58"/>
      <c r="AO1139" s="58"/>
      <c r="AP1139" s="58"/>
      <c r="AQ1139" s="58"/>
      <c r="AR1139" s="58"/>
      <c r="AS1139" s="58"/>
      <c r="AT1139" s="58"/>
      <c r="AU1139" s="58"/>
      <c r="AV1139" s="58"/>
      <c r="AW1139" s="58"/>
      <c r="AX1139" s="58"/>
      <c r="AY1139" s="58"/>
      <c r="AZ1139" s="58"/>
      <c r="BA1139" s="58"/>
      <c r="BB1139" s="58"/>
      <c r="BC1139" s="58"/>
      <c r="BD1139" s="58"/>
      <c r="BE1139" s="58"/>
      <c r="BF1139" s="58"/>
      <c r="BG1139" s="58"/>
      <c r="BH1139" s="58"/>
      <c r="BI1139" s="58"/>
      <c r="BJ1139" s="58"/>
      <c r="BK1139" s="58"/>
      <c r="BL1139" s="58"/>
      <c r="BM1139" s="58"/>
      <c r="BN1139" s="58"/>
      <c r="BO1139" s="58"/>
      <c r="BP1139" s="58"/>
      <c r="BQ1139" s="58"/>
      <c r="BR1139" s="58"/>
      <c r="BS1139" s="58"/>
      <c r="BT1139" s="58"/>
      <c r="BU1139" s="58"/>
      <c r="BV1139" s="58"/>
      <c r="BW1139" s="58"/>
      <c r="BX1139" s="58"/>
      <c r="BY1139" s="58"/>
      <c r="BZ1139" s="58"/>
      <c r="CA1139" s="58"/>
      <c r="CB1139" s="58"/>
      <c r="CC1139" s="58"/>
      <c r="CD1139" s="58"/>
      <c r="CE1139" s="58"/>
      <c r="CF1139" s="58"/>
      <c r="CG1139" s="58"/>
      <c r="CH1139" s="58"/>
      <c r="CI1139" s="58"/>
      <c r="CJ1139" s="115"/>
      <c r="CK1139" s="115"/>
      <c r="CL1139" s="115"/>
      <c r="CM1139" s="115"/>
      <c r="CN1139" s="115"/>
      <c r="CO1139" s="115"/>
    </row>
    <row r="1140" spans="2:93" x14ac:dyDescent="0.25">
      <c r="B1140" s="58" t="str">
        <f t="shared" si="131"/>
        <v/>
      </c>
      <c r="R1140" s="58"/>
      <c r="S1140" s="58"/>
      <c r="T1140" s="58"/>
      <c r="U1140" s="58"/>
      <c r="V1140" s="58"/>
      <c r="W1140" s="58"/>
      <c r="X1140" s="58"/>
      <c r="Y1140" s="58"/>
      <c r="Z1140" s="58"/>
      <c r="AA1140" s="58"/>
      <c r="AB1140" s="58"/>
      <c r="AC1140" s="58"/>
      <c r="AD1140" s="58"/>
      <c r="AE1140" s="58"/>
      <c r="AF1140" s="58"/>
      <c r="AG1140" s="59"/>
      <c r="AH1140" s="58"/>
      <c r="AI1140" s="58"/>
      <c r="AJ1140" s="58"/>
      <c r="AK1140" s="58"/>
      <c r="AL1140" s="58"/>
      <c r="AM1140" s="58"/>
      <c r="AN1140" s="58"/>
      <c r="AO1140" s="58"/>
      <c r="AP1140" s="58"/>
      <c r="AQ1140" s="58"/>
      <c r="AR1140" s="58"/>
      <c r="AS1140" s="58"/>
      <c r="AT1140" s="58"/>
      <c r="AU1140" s="58"/>
      <c r="AV1140" s="58"/>
      <c r="AW1140" s="58"/>
      <c r="AX1140" s="58"/>
      <c r="AY1140" s="58"/>
      <c r="AZ1140" s="58"/>
      <c r="BA1140" s="58"/>
      <c r="BB1140" s="58"/>
      <c r="BC1140" s="58"/>
      <c r="BD1140" s="58"/>
      <c r="BE1140" s="58"/>
      <c r="BF1140" s="58"/>
      <c r="BG1140" s="58"/>
      <c r="BH1140" s="58"/>
      <c r="BI1140" s="58"/>
      <c r="BJ1140" s="58"/>
      <c r="BK1140" s="58"/>
      <c r="BL1140" s="58"/>
      <c r="BM1140" s="58"/>
      <c r="BN1140" s="58"/>
      <c r="BO1140" s="58"/>
      <c r="BP1140" s="58"/>
      <c r="BQ1140" s="58"/>
      <c r="BR1140" s="58"/>
      <c r="BS1140" s="58"/>
      <c r="BT1140" s="58"/>
      <c r="BU1140" s="58"/>
      <c r="BV1140" s="58"/>
      <c r="BW1140" s="58"/>
      <c r="BX1140" s="58"/>
      <c r="BY1140" s="58"/>
      <c r="BZ1140" s="58"/>
      <c r="CA1140" s="58"/>
      <c r="CB1140" s="58"/>
      <c r="CC1140" s="58"/>
      <c r="CD1140" s="58"/>
      <c r="CE1140" s="58"/>
      <c r="CF1140" s="58"/>
      <c r="CG1140" s="58"/>
      <c r="CH1140" s="58"/>
      <c r="CI1140" s="58"/>
      <c r="CJ1140" s="115"/>
      <c r="CK1140" s="115"/>
      <c r="CL1140" s="115"/>
      <c r="CM1140" s="115"/>
      <c r="CN1140" s="115"/>
      <c r="CO1140" s="115"/>
    </row>
    <row r="1141" spans="2:93" x14ac:dyDescent="0.25">
      <c r="B1141" s="58" t="str">
        <f t="shared" si="131"/>
        <v/>
      </c>
      <c r="R1141" s="58"/>
      <c r="S1141" s="58"/>
      <c r="T1141" s="58"/>
      <c r="U1141" s="58"/>
      <c r="V1141" s="58"/>
      <c r="W1141" s="58"/>
      <c r="X1141" s="58"/>
      <c r="Y1141" s="58"/>
      <c r="Z1141" s="58"/>
      <c r="AA1141" s="58"/>
      <c r="AB1141" s="58"/>
      <c r="AC1141" s="58"/>
      <c r="AD1141" s="58"/>
      <c r="AE1141" s="58"/>
      <c r="AF1141" s="58"/>
      <c r="AG1141" s="59"/>
      <c r="AH1141" s="58"/>
      <c r="AI1141" s="58"/>
      <c r="AJ1141" s="58"/>
      <c r="AK1141" s="58"/>
      <c r="AL1141" s="58"/>
      <c r="AM1141" s="58"/>
      <c r="AN1141" s="58"/>
      <c r="AO1141" s="58"/>
      <c r="AP1141" s="58"/>
      <c r="AQ1141" s="58"/>
      <c r="AR1141" s="58"/>
      <c r="AS1141" s="58"/>
      <c r="AT1141" s="58"/>
      <c r="AU1141" s="58"/>
      <c r="AV1141" s="58"/>
      <c r="AW1141" s="58"/>
      <c r="AX1141" s="58"/>
      <c r="AY1141" s="58"/>
      <c r="AZ1141" s="58"/>
      <c r="BA1141" s="58"/>
      <c r="BB1141" s="58"/>
      <c r="BC1141" s="58"/>
      <c r="BD1141" s="58"/>
      <c r="BE1141" s="58"/>
      <c r="BF1141" s="58"/>
      <c r="BG1141" s="58"/>
      <c r="BH1141" s="58"/>
      <c r="BI1141" s="58"/>
      <c r="BJ1141" s="58"/>
      <c r="BK1141" s="58"/>
      <c r="BL1141" s="58"/>
      <c r="BM1141" s="58"/>
      <c r="BN1141" s="58"/>
      <c r="BO1141" s="58"/>
      <c r="BP1141" s="58"/>
      <c r="BQ1141" s="58"/>
      <c r="BR1141" s="58"/>
      <c r="BS1141" s="58"/>
      <c r="BT1141" s="58"/>
      <c r="BU1141" s="58"/>
      <c r="BV1141" s="58"/>
      <c r="BW1141" s="58"/>
      <c r="BX1141" s="58"/>
      <c r="BY1141" s="58"/>
      <c r="BZ1141" s="58"/>
      <c r="CA1141" s="58"/>
      <c r="CB1141" s="58"/>
      <c r="CC1141" s="58"/>
      <c r="CD1141" s="58"/>
      <c r="CE1141" s="58"/>
      <c r="CF1141" s="58"/>
      <c r="CG1141" s="58"/>
      <c r="CH1141" s="58"/>
      <c r="CI1141" s="58"/>
      <c r="CJ1141" s="115"/>
      <c r="CK1141" s="115"/>
      <c r="CL1141" s="115"/>
      <c r="CM1141" s="115"/>
      <c r="CN1141" s="115"/>
      <c r="CO1141" s="115"/>
    </row>
    <row r="1142" spans="2:93" x14ac:dyDescent="0.25">
      <c r="B1142" s="58" t="str">
        <f t="shared" si="131"/>
        <v/>
      </c>
      <c r="R1142" s="58"/>
      <c r="S1142" s="58"/>
      <c r="T1142" s="58"/>
      <c r="U1142" s="58"/>
      <c r="V1142" s="58"/>
      <c r="W1142" s="58"/>
      <c r="X1142" s="58"/>
      <c r="Y1142" s="58"/>
      <c r="Z1142" s="58"/>
      <c r="AA1142" s="58"/>
      <c r="AB1142" s="58"/>
      <c r="AC1142" s="58"/>
      <c r="AD1142" s="58"/>
      <c r="AE1142" s="58"/>
      <c r="AF1142" s="58"/>
      <c r="AG1142" s="59"/>
      <c r="AH1142" s="58"/>
      <c r="AI1142" s="58"/>
      <c r="AJ1142" s="58"/>
      <c r="AK1142" s="58"/>
      <c r="AL1142" s="58"/>
      <c r="AM1142" s="58"/>
      <c r="AN1142" s="58"/>
      <c r="AO1142" s="58"/>
      <c r="AP1142" s="58"/>
      <c r="AQ1142" s="58"/>
      <c r="AR1142" s="58"/>
      <c r="AS1142" s="58"/>
      <c r="AT1142" s="58"/>
      <c r="AU1142" s="58"/>
      <c r="AV1142" s="58"/>
      <c r="AW1142" s="58"/>
      <c r="AX1142" s="58"/>
      <c r="AY1142" s="58"/>
      <c r="AZ1142" s="58"/>
      <c r="BA1142" s="58"/>
      <c r="BB1142" s="58"/>
      <c r="BC1142" s="58"/>
      <c r="BD1142" s="58"/>
      <c r="BE1142" s="58"/>
      <c r="BF1142" s="58"/>
      <c r="BG1142" s="58"/>
      <c r="BH1142" s="58"/>
      <c r="BI1142" s="58"/>
      <c r="BJ1142" s="58"/>
      <c r="BK1142" s="58"/>
      <c r="BL1142" s="58"/>
      <c r="BM1142" s="58"/>
      <c r="BN1142" s="58"/>
      <c r="BO1142" s="58"/>
      <c r="BP1142" s="58"/>
      <c r="BQ1142" s="58"/>
      <c r="BR1142" s="58"/>
      <c r="BS1142" s="58"/>
      <c r="BT1142" s="58"/>
      <c r="BU1142" s="58"/>
      <c r="BV1142" s="58"/>
      <c r="BW1142" s="58"/>
      <c r="BX1142" s="58"/>
      <c r="BY1142" s="58"/>
      <c r="BZ1142" s="58"/>
      <c r="CA1142" s="58"/>
      <c r="CB1142" s="58"/>
      <c r="CC1142" s="58"/>
      <c r="CD1142" s="58"/>
      <c r="CE1142" s="58"/>
      <c r="CF1142" s="58"/>
      <c r="CG1142" s="58"/>
      <c r="CH1142" s="58"/>
      <c r="CI1142" s="58"/>
      <c r="CJ1142" s="115"/>
      <c r="CK1142" s="115"/>
      <c r="CL1142" s="115"/>
      <c r="CM1142" s="115"/>
      <c r="CN1142" s="115"/>
      <c r="CO1142" s="115"/>
    </row>
    <row r="1143" spans="2:93" x14ac:dyDescent="0.25">
      <c r="B1143" s="58" t="str">
        <f t="shared" si="131"/>
        <v/>
      </c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9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  <c r="BA1143" s="58"/>
      <c r="BB1143" s="58"/>
      <c r="BC1143" s="58"/>
      <c r="BD1143" s="58"/>
      <c r="BE1143" s="58"/>
      <c r="BF1143" s="58"/>
      <c r="BG1143" s="58"/>
      <c r="BH1143" s="58"/>
      <c r="BI1143" s="58"/>
      <c r="BJ1143" s="58"/>
      <c r="BK1143" s="58"/>
      <c r="BL1143" s="58"/>
      <c r="BM1143" s="58"/>
      <c r="BN1143" s="58"/>
      <c r="BO1143" s="58"/>
      <c r="BP1143" s="58"/>
      <c r="BQ1143" s="58"/>
      <c r="BR1143" s="58"/>
      <c r="BS1143" s="58"/>
      <c r="BT1143" s="58"/>
      <c r="BU1143" s="58"/>
      <c r="BV1143" s="58"/>
      <c r="BW1143" s="58"/>
      <c r="BX1143" s="58"/>
      <c r="BY1143" s="58"/>
      <c r="BZ1143" s="58"/>
      <c r="CA1143" s="58"/>
      <c r="CB1143" s="58"/>
      <c r="CC1143" s="58"/>
      <c r="CD1143" s="58"/>
      <c r="CE1143" s="58"/>
      <c r="CF1143" s="58"/>
      <c r="CG1143" s="58"/>
      <c r="CH1143" s="58"/>
      <c r="CI1143" s="58"/>
      <c r="CJ1143" s="115"/>
      <c r="CK1143" s="115"/>
      <c r="CL1143" s="115"/>
      <c r="CM1143" s="115"/>
      <c r="CN1143" s="115"/>
      <c r="CO1143" s="115"/>
    </row>
    <row r="1144" spans="2:93" x14ac:dyDescent="0.25">
      <c r="B1144" s="58" t="str">
        <f t="shared" si="131"/>
        <v/>
      </c>
      <c r="R1144" s="58"/>
      <c r="S1144" s="58"/>
      <c r="T1144" s="58"/>
      <c r="U1144" s="58"/>
      <c r="V1144" s="58"/>
      <c r="W1144" s="58"/>
      <c r="X1144" s="58"/>
      <c r="Y1144" s="58"/>
      <c r="Z1144" s="58"/>
      <c r="AA1144" s="58"/>
      <c r="AB1144" s="58"/>
      <c r="AC1144" s="58"/>
      <c r="AD1144" s="58"/>
      <c r="AE1144" s="58"/>
      <c r="AF1144" s="58"/>
      <c r="AG1144" s="59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  <c r="BA1144" s="58"/>
      <c r="BB1144" s="58"/>
      <c r="BC1144" s="58"/>
      <c r="BD1144" s="58"/>
      <c r="BE1144" s="58"/>
      <c r="BF1144" s="58"/>
      <c r="BG1144" s="58"/>
      <c r="BH1144" s="58"/>
      <c r="BI1144" s="58"/>
      <c r="BJ1144" s="58"/>
      <c r="BK1144" s="58"/>
      <c r="BL1144" s="58"/>
      <c r="BM1144" s="58"/>
      <c r="BN1144" s="58"/>
      <c r="BO1144" s="58"/>
      <c r="BP1144" s="58"/>
      <c r="BQ1144" s="58"/>
      <c r="BR1144" s="58"/>
      <c r="BS1144" s="58"/>
      <c r="BT1144" s="58"/>
      <c r="BU1144" s="58"/>
      <c r="BV1144" s="58"/>
      <c r="BW1144" s="58"/>
      <c r="BX1144" s="58"/>
      <c r="BY1144" s="58"/>
      <c r="BZ1144" s="58"/>
      <c r="CA1144" s="58"/>
      <c r="CB1144" s="58"/>
      <c r="CC1144" s="58"/>
      <c r="CD1144" s="58"/>
      <c r="CE1144" s="58"/>
      <c r="CF1144" s="58"/>
      <c r="CG1144" s="58"/>
      <c r="CH1144" s="58"/>
      <c r="CI1144" s="58"/>
      <c r="CJ1144" s="115"/>
      <c r="CK1144" s="115"/>
      <c r="CL1144" s="115"/>
      <c r="CM1144" s="115"/>
      <c r="CN1144" s="115"/>
      <c r="CO1144" s="115"/>
    </row>
    <row r="1145" spans="2:93" x14ac:dyDescent="0.25">
      <c r="B1145" s="58" t="str">
        <f t="shared" si="131"/>
        <v/>
      </c>
      <c r="R1145" s="58"/>
      <c r="S1145" s="58"/>
      <c r="T1145" s="58"/>
      <c r="U1145" s="58"/>
      <c r="V1145" s="58"/>
      <c r="W1145" s="58"/>
      <c r="X1145" s="58"/>
      <c r="Y1145" s="58"/>
      <c r="Z1145" s="58"/>
      <c r="AA1145" s="58"/>
      <c r="AB1145" s="58"/>
      <c r="AC1145" s="58"/>
      <c r="AD1145" s="58"/>
      <c r="AE1145" s="58"/>
      <c r="AF1145" s="58"/>
      <c r="AG1145" s="59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  <c r="BA1145" s="58"/>
      <c r="BB1145" s="58"/>
      <c r="BC1145" s="58"/>
      <c r="BD1145" s="58"/>
      <c r="BE1145" s="58"/>
      <c r="BF1145" s="58"/>
      <c r="BG1145" s="58"/>
      <c r="BH1145" s="58"/>
      <c r="BI1145" s="58"/>
      <c r="BJ1145" s="58"/>
      <c r="BK1145" s="58"/>
      <c r="BL1145" s="58"/>
      <c r="BM1145" s="58"/>
      <c r="BN1145" s="58"/>
      <c r="BO1145" s="58"/>
      <c r="BP1145" s="58"/>
      <c r="BQ1145" s="58"/>
      <c r="BR1145" s="58"/>
      <c r="BS1145" s="58"/>
      <c r="BT1145" s="58"/>
      <c r="BU1145" s="58"/>
      <c r="BV1145" s="58"/>
      <c r="BW1145" s="58"/>
      <c r="BX1145" s="58"/>
      <c r="BY1145" s="58"/>
      <c r="BZ1145" s="58"/>
      <c r="CA1145" s="58"/>
      <c r="CB1145" s="58"/>
      <c r="CC1145" s="58"/>
      <c r="CD1145" s="58"/>
      <c r="CE1145" s="58"/>
      <c r="CF1145" s="58"/>
      <c r="CG1145" s="58"/>
      <c r="CH1145" s="58"/>
      <c r="CI1145" s="58"/>
      <c r="CJ1145" s="115"/>
      <c r="CK1145" s="115"/>
      <c r="CL1145" s="115"/>
      <c r="CM1145" s="115"/>
      <c r="CN1145" s="115"/>
      <c r="CO1145" s="115"/>
    </row>
    <row r="1146" spans="2:93" x14ac:dyDescent="0.25">
      <c r="B1146" s="58" t="str">
        <f t="shared" si="131"/>
        <v/>
      </c>
      <c r="R1146" s="58"/>
      <c r="S1146" s="58"/>
      <c r="T1146" s="58"/>
      <c r="U1146" s="58"/>
      <c r="V1146" s="58"/>
      <c r="W1146" s="58"/>
      <c r="X1146" s="58"/>
      <c r="Y1146" s="58"/>
      <c r="Z1146" s="58"/>
      <c r="AA1146" s="58"/>
      <c r="AB1146" s="58"/>
      <c r="AC1146" s="58"/>
      <c r="AD1146" s="58"/>
      <c r="AE1146" s="58"/>
      <c r="AF1146" s="58"/>
      <c r="AG1146" s="59"/>
      <c r="AH1146" s="58"/>
      <c r="AI1146" s="58"/>
      <c r="AJ1146" s="58"/>
      <c r="AK1146" s="58"/>
      <c r="AL1146" s="58"/>
      <c r="AM1146" s="58"/>
      <c r="AN1146" s="58"/>
      <c r="AO1146" s="58"/>
      <c r="AP1146" s="58"/>
      <c r="AQ1146" s="58"/>
      <c r="AR1146" s="58"/>
      <c r="AS1146" s="58"/>
      <c r="AT1146" s="58"/>
      <c r="AU1146" s="58"/>
      <c r="AV1146" s="58"/>
      <c r="AW1146" s="58"/>
      <c r="AX1146" s="58"/>
      <c r="AY1146" s="58"/>
      <c r="AZ1146" s="58"/>
      <c r="BA1146" s="58"/>
      <c r="BB1146" s="58"/>
      <c r="BC1146" s="58"/>
      <c r="BD1146" s="58"/>
      <c r="BE1146" s="58"/>
      <c r="BF1146" s="58"/>
      <c r="BG1146" s="58"/>
      <c r="BH1146" s="58"/>
      <c r="BI1146" s="58"/>
      <c r="BJ1146" s="58"/>
      <c r="BK1146" s="58"/>
      <c r="BL1146" s="58"/>
      <c r="BM1146" s="58"/>
      <c r="BN1146" s="58"/>
      <c r="BO1146" s="58"/>
      <c r="BP1146" s="58"/>
      <c r="BQ1146" s="58"/>
      <c r="BR1146" s="58"/>
      <c r="BS1146" s="58"/>
      <c r="BT1146" s="58"/>
      <c r="BU1146" s="58"/>
      <c r="BV1146" s="58"/>
      <c r="BW1146" s="58"/>
      <c r="BX1146" s="58"/>
      <c r="BY1146" s="58"/>
      <c r="BZ1146" s="58"/>
      <c r="CA1146" s="58"/>
      <c r="CB1146" s="58"/>
      <c r="CC1146" s="58"/>
      <c r="CD1146" s="58"/>
      <c r="CE1146" s="58"/>
      <c r="CF1146" s="58"/>
      <c r="CG1146" s="58"/>
      <c r="CH1146" s="58"/>
      <c r="CI1146" s="58"/>
      <c r="CJ1146" s="115"/>
      <c r="CK1146" s="115"/>
      <c r="CL1146" s="115"/>
      <c r="CM1146" s="115"/>
      <c r="CN1146" s="115"/>
      <c r="CO1146" s="115"/>
    </row>
    <row r="1147" spans="2:93" x14ac:dyDescent="0.25">
      <c r="B1147" s="58" t="str">
        <f t="shared" si="131"/>
        <v/>
      </c>
      <c r="R1147" s="58"/>
      <c r="S1147" s="58"/>
      <c r="T1147" s="58"/>
      <c r="U1147" s="58"/>
      <c r="V1147" s="58"/>
      <c r="W1147" s="58"/>
      <c r="X1147" s="58"/>
      <c r="Y1147" s="58"/>
      <c r="Z1147" s="58"/>
      <c r="AA1147" s="58"/>
      <c r="AB1147" s="58"/>
      <c r="AC1147" s="58"/>
      <c r="AD1147" s="58"/>
      <c r="AE1147" s="58"/>
      <c r="AF1147" s="58"/>
      <c r="AG1147" s="59"/>
      <c r="AH1147" s="58"/>
      <c r="AI1147" s="58"/>
      <c r="AJ1147" s="58"/>
      <c r="AK1147" s="58"/>
      <c r="AL1147" s="58"/>
      <c r="AM1147" s="58"/>
      <c r="AN1147" s="58"/>
      <c r="AO1147" s="58"/>
      <c r="AP1147" s="58"/>
      <c r="AQ1147" s="58"/>
      <c r="AR1147" s="58"/>
      <c r="AS1147" s="58"/>
      <c r="AT1147" s="58"/>
      <c r="AU1147" s="58"/>
      <c r="AV1147" s="58"/>
      <c r="AW1147" s="58"/>
      <c r="AX1147" s="58"/>
      <c r="AY1147" s="58"/>
      <c r="AZ1147" s="58"/>
      <c r="BA1147" s="58"/>
      <c r="BB1147" s="58"/>
      <c r="BC1147" s="58"/>
      <c r="BD1147" s="58"/>
      <c r="BE1147" s="58"/>
      <c r="BF1147" s="58"/>
      <c r="BG1147" s="58"/>
      <c r="BH1147" s="58"/>
      <c r="BI1147" s="58"/>
      <c r="BJ1147" s="58"/>
      <c r="BK1147" s="58"/>
      <c r="BL1147" s="58"/>
      <c r="BM1147" s="58"/>
      <c r="BN1147" s="58"/>
      <c r="BO1147" s="58"/>
      <c r="BP1147" s="58"/>
      <c r="BQ1147" s="58"/>
      <c r="BR1147" s="58"/>
      <c r="BS1147" s="58"/>
      <c r="BT1147" s="58"/>
      <c r="BU1147" s="58"/>
      <c r="BV1147" s="58"/>
      <c r="BW1147" s="58"/>
      <c r="BX1147" s="58"/>
      <c r="BY1147" s="58"/>
      <c r="BZ1147" s="58"/>
      <c r="CA1147" s="58"/>
      <c r="CB1147" s="58"/>
      <c r="CC1147" s="58"/>
      <c r="CD1147" s="58"/>
      <c r="CE1147" s="58"/>
      <c r="CF1147" s="58"/>
      <c r="CG1147" s="58"/>
      <c r="CH1147" s="58"/>
      <c r="CI1147" s="58"/>
      <c r="CJ1147" s="115"/>
      <c r="CK1147" s="115"/>
      <c r="CL1147" s="115"/>
      <c r="CM1147" s="115"/>
      <c r="CN1147" s="115"/>
      <c r="CO1147" s="115"/>
    </row>
    <row r="1148" spans="2:93" x14ac:dyDescent="0.25">
      <c r="B1148" s="58" t="str">
        <f t="shared" si="131"/>
        <v/>
      </c>
      <c r="R1148" s="58"/>
      <c r="S1148" s="58"/>
      <c r="T1148" s="58"/>
      <c r="U1148" s="58"/>
      <c r="V1148" s="58"/>
      <c r="W1148" s="58"/>
      <c r="X1148" s="58"/>
      <c r="Y1148" s="58"/>
      <c r="Z1148" s="58"/>
      <c r="AA1148" s="58"/>
      <c r="AB1148" s="58"/>
      <c r="AC1148" s="58"/>
      <c r="AD1148" s="58"/>
      <c r="AE1148" s="58"/>
      <c r="AF1148" s="58"/>
      <c r="AG1148" s="59"/>
      <c r="AH1148" s="58"/>
      <c r="AI1148" s="58"/>
      <c r="AJ1148" s="58"/>
      <c r="AK1148" s="58"/>
      <c r="AL1148" s="58"/>
      <c r="AM1148" s="58"/>
      <c r="AN1148" s="58"/>
      <c r="AO1148" s="58"/>
      <c r="AP1148" s="58"/>
      <c r="AQ1148" s="58"/>
      <c r="AR1148" s="58"/>
      <c r="AS1148" s="58"/>
      <c r="AT1148" s="58"/>
      <c r="AU1148" s="58"/>
      <c r="AV1148" s="58"/>
      <c r="AW1148" s="58"/>
      <c r="AX1148" s="58"/>
      <c r="AY1148" s="58"/>
      <c r="AZ1148" s="58"/>
      <c r="BA1148" s="58"/>
      <c r="BB1148" s="58"/>
      <c r="BC1148" s="58"/>
      <c r="BD1148" s="58"/>
      <c r="BE1148" s="58"/>
      <c r="BF1148" s="58"/>
      <c r="BG1148" s="58"/>
      <c r="BH1148" s="58"/>
      <c r="BI1148" s="58"/>
      <c r="BJ1148" s="58"/>
      <c r="BK1148" s="58"/>
      <c r="BL1148" s="58"/>
      <c r="BM1148" s="58"/>
      <c r="BN1148" s="58"/>
      <c r="BO1148" s="58"/>
      <c r="BP1148" s="58"/>
      <c r="BQ1148" s="58"/>
      <c r="BR1148" s="58"/>
      <c r="BS1148" s="58"/>
      <c r="BT1148" s="58"/>
      <c r="BU1148" s="58"/>
      <c r="BV1148" s="58"/>
      <c r="BW1148" s="58"/>
      <c r="BX1148" s="58"/>
      <c r="BY1148" s="58"/>
      <c r="BZ1148" s="58"/>
      <c r="CA1148" s="58"/>
      <c r="CB1148" s="58"/>
      <c r="CC1148" s="58"/>
      <c r="CD1148" s="58"/>
      <c r="CE1148" s="58"/>
      <c r="CF1148" s="58"/>
      <c r="CG1148" s="58"/>
      <c r="CH1148" s="58"/>
      <c r="CI1148" s="58"/>
      <c r="CJ1148" s="115"/>
      <c r="CK1148" s="115"/>
      <c r="CL1148" s="115"/>
      <c r="CM1148" s="115"/>
      <c r="CN1148" s="115"/>
      <c r="CO1148" s="115"/>
    </row>
    <row r="1149" spans="2:93" x14ac:dyDescent="0.25">
      <c r="B1149" s="58" t="str">
        <f t="shared" si="131"/>
        <v/>
      </c>
      <c r="R1149" s="58"/>
      <c r="S1149" s="58"/>
      <c r="T1149" s="58"/>
      <c r="U1149" s="58"/>
      <c r="V1149" s="58"/>
      <c r="W1149" s="58"/>
      <c r="X1149" s="58"/>
      <c r="Y1149" s="58"/>
      <c r="Z1149" s="58"/>
      <c r="AA1149" s="58"/>
      <c r="AB1149" s="58"/>
      <c r="AC1149" s="58"/>
      <c r="AD1149" s="58"/>
      <c r="AE1149" s="58"/>
      <c r="AF1149" s="58"/>
      <c r="AG1149" s="59"/>
      <c r="AH1149" s="58"/>
      <c r="AI1149" s="58"/>
      <c r="AJ1149" s="58"/>
      <c r="AK1149" s="58"/>
      <c r="AL1149" s="58"/>
      <c r="AM1149" s="58"/>
      <c r="AN1149" s="58"/>
      <c r="AO1149" s="58"/>
      <c r="AP1149" s="58"/>
      <c r="AQ1149" s="58"/>
      <c r="AR1149" s="58"/>
      <c r="AS1149" s="58"/>
      <c r="AT1149" s="58"/>
      <c r="AU1149" s="58"/>
      <c r="AV1149" s="58"/>
      <c r="AW1149" s="58"/>
      <c r="AX1149" s="58"/>
      <c r="AY1149" s="58"/>
      <c r="AZ1149" s="58"/>
      <c r="BA1149" s="58"/>
      <c r="BB1149" s="58"/>
      <c r="BC1149" s="58"/>
      <c r="BD1149" s="58"/>
      <c r="BE1149" s="58"/>
      <c r="BF1149" s="58"/>
      <c r="BG1149" s="58"/>
      <c r="BH1149" s="58"/>
      <c r="BI1149" s="58"/>
      <c r="BJ1149" s="58"/>
      <c r="BK1149" s="58"/>
      <c r="BL1149" s="58"/>
      <c r="BM1149" s="58"/>
      <c r="BN1149" s="58"/>
      <c r="BO1149" s="58"/>
      <c r="BP1149" s="58"/>
      <c r="BQ1149" s="58"/>
      <c r="BR1149" s="58"/>
      <c r="BS1149" s="58"/>
      <c r="BT1149" s="58"/>
      <c r="BU1149" s="58"/>
      <c r="BV1149" s="58"/>
      <c r="BW1149" s="58"/>
      <c r="BX1149" s="58"/>
      <c r="BY1149" s="58"/>
      <c r="BZ1149" s="58"/>
      <c r="CA1149" s="58"/>
      <c r="CB1149" s="58"/>
      <c r="CC1149" s="58"/>
      <c r="CD1149" s="58"/>
      <c r="CE1149" s="58"/>
      <c r="CF1149" s="58"/>
      <c r="CG1149" s="58"/>
      <c r="CH1149" s="58"/>
      <c r="CI1149" s="58"/>
      <c r="CJ1149" s="115"/>
      <c r="CK1149" s="115"/>
      <c r="CL1149" s="115"/>
      <c r="CM1149" s="115"/>
      <c r="CN1149" s="115"/>
      <c r="CO1149" s="115"/>
    </row>
    <row r="1150" spans="2:93" x14ac:dyDescent="0.25">
      <c r="B1150" s="58" t="str">
        <f t="shared" si="131"/>
        <v/>
      </c>
      <c r="R1150" s="58"/>
      <c r="S1150" s="58"/>
      <c r="T1150" s="58"/>
      <c r="U1150" s="58"/>
      <c r="V1150" s="58"/>
      <c r="W1150" s="58"/>
      <c r="X1150" s="58"/>
      <c r="Y1150" s="58"/>
      <c r="Z1150" s="58"/>
      <c r="AA1150" s="58"/>
      <c r="AB1150" s="58"/>
      <c r="AC1150" s="58"/>
      <c r="AD1150" s="58"/>
      <c r="AE1150" s="58"/>
      <c r="AF1150" s="58"/>
      <c r="AG1150" s="59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  <c r="BA1150" s="58"/>
      <c r="BB1150" s="58"/>
      <c r="BC1150" s="58"/>
      <c r="BD1150" s="58"/>
      <c r="BE1150" s="58"/>
      <c r="BF1150" s="58"/>
      <c r="BG1150" s="58"/>
      <c r="BH1150" s="58"/>
      <c r="BI1150" s="58"/>
      <c r="BJ1150" s="58"/>
      <c r="BK1150" s="58"/>
      <c r="BL1150" s="58"/>
      <c r="BM1150" s="58"/>
      <c r="BN1150" s="58"/>
      <c r="BO1150" s="58"/>
      <c r="BP1150" s="58"/>
      <c r="BQ1150" s="58"/>
      <c r="BR1150" s="58"/>
      <c r="BS1150" s="58"/>
      <c r="BT1150" s="58"/>
      <c r="BU1150" s="58"/>
      <c r="BV1150" s="58"/>
      <c r="BW1150" s="58"/>
      <c r="BX1150" s="58"/>
      <c r="BY1150" s="58"/>
      <c r="BZ1150" s="58"/>
      <c r="CA1150" s="58"/>
      <c r="CB1150" s="58"/>
      <c r="CC1150" s="58"/>
      <c r="CD1150" s="58"/>
      <c r="CE1150" s="58"/>
      <c r="CF1150" s="58"/>
      <c r="CG1150" s="58"/>
      <c r="CH1150" s="58"/>
      <c r="CI1150" s="58"/>
      <c r="CJ1150" s="115"/>
      <c r="CK1150" s="115"/>
      <c r="CL1150" s="115"/>
      <c r="CM1150" s="115"/>
      <c r="CN1150" s="115"/>
      <c r="CO1150" s="115"/>
    </row>
    <row r="1151" spans="2:93" x14ac:dyDescent="0.25">
      <c r="B1151" s="58" t="str">
        <f t="shared" si="131"/>
        <v/>
      </c>
      <c r="R1151" s="58"/>
      <c r="S1151" s="58"/>
      <c r="T1151" s="58"/>
      <c r="U1151" s="58"/>
      <c r="V1151" s="58"/>
      <c r="W1151" s="58"/>
      <c r="X1151" s="58"/>
      <c r="Y1151" s="58"/>
      <c r="Z1151" s="58"/>
      <c r="AA1151" s="58"/>
      <c r="AB1151" s="58"/>
      <c r="AC1151" s="58"/>
      <c r="AD1151" s="58"/>
      <c r="AE1151" s="58"/>
      <c r="AF1151" s="58"/>
      <c r="AG1151" s="59"/>
      <c r="AH1151" s="58"/>
      <c r="AI1151" s="58"/>
      <c r="AJ1151" s="58"/>
      <c r="AK1151" s="58"/>
      <c r="AL1151" s="58"/>
      <c r="AM1151" s="58"/>
      <c r="AN1151" s="58"/>
      <c r="AO1151" s="58"/>
      <c r="AP1151" s="58"/>
      <c r="AQ1151" s="58"/>
      <c r="AR1151" s="58"/>
      <c r="AS1151" s="58"/>
      <c r="AT1151" s="58"/>
      <c r="AU1151" s="58"/>
      <c r="AV1151" s="58"/>
      <c r="AW1151" s="58"/>
      <c r="AX1151" s="58"/>
      <c r="AY1151" s="58"/>
      <c r="AZ1151" s="58"/>
      <c r="BA1151" s="58"/>
      <c r="BB1151" s="58"/>
      <c r="BC1151" s="58"/>
      <c r="BD1151" s="58"/>
      <c r="BE1151" s="58"/>
      <c r="BF1151" s="58"/>
      <c r="BG1151" s="58"/>
      <c r="BH1151" s="58"/>
      <c r="BI1151" s="58"/>
      <c r="BJ1151" s="58"/>
      <c r="BK1151" s="58"/>
      <c r="BL1151" s="58"/>
      <c r="BM1151" s="58"/>
      <c r="BN1151" s="58"/>
      <c r="BO1151" s="58"/>
      <c r="BP1151" s="58"/>
      <c r="BQ1151" s="58"/>
      <c r="BR1151" s="58"/>
      <c r="BS1151" s="58"/>
      <c r="BT1151" s="58"/>
      <c r="BU1151" s="58"/>
      <c r="BV1151" s="58"/>
      <c r="BW1151" s="58"/>
      <c r="BX1151" s="58"/>
      <c r="BY1151" s="58"/>
      <c r="BZ1151" s="58"/>
      <c r="CA1151" s="58"/>
      <c r="CB1151" s="58"/>
      <c r="CC1151" s="58"/>
      <c r="CD1151" s="58"/>
      <c r="CE1151" s="58"/>
      <c r="CF1151" s="58"/>
      <c r="CG1151" s="58"/>
      <c r="CH1151" s="58"/>
      <c r="CI1151" s="58"/>
      <c r="CJ1151" s="115"/>
      <c r="CK1151" s="115"/>
      <c r="CL1151" s="115"/>
      <c r="CM1151" s="115"/>
      <c r="CN1151" s="115"/>
      <c r="CO1151" s="115"/>
    </row>
    <row r="1152" spans="2:93" x14ac:dyDescent="0.25">
      <c r="B1152" s="58" t="str">
        <f t="shared" ref="B1152:B1200" si="132">IF(C1152&lt;&gt;"",CONCATENATE(C1152,F1152,D1152,I1152),"")</f>
        <v/>
      </c>
      <c r="R1152" s="58"/>
      <c r="S1152" s="58"/>
      <c r="T1152" s="58"/>
      <c r="U1152" s="58"/>
      <c r="V1152" s="58"/>
      <c r="W1152" s="58"/>
      <c r="X1152" s="58"/>
      <c r="Y1152" s="58"/>
      <c r="Z1152" s="58"/>
      <c r="AA1152" s="58"/>
      <c r="AB1152" s="58"/>
      <c r="AC1152" s="58"/>
      <c r="AD1152" s="58"/>
      <c r="AE1152" s="58"/>
      <c r="AF1152" s="58"/>
      <c r="AG1152" s="59"/>
      <c r="AH1152" s="58"/>
      <c r="AI1152" s="58"/>
      <c r="AJ1152" s="58"/>
      <c r="AK1152" s="58"/>
      <c r="AL1152" s="58"/>
      <c r="AM1152" s="58"/>
      <c r="AN1152" s="58"/>
      <c r="AO1152" s="58"/>
      <c r="AP1152" s="58"/>
      <c r="AQ1152" s="58"/>
      <c r="AR1152" s="58"/>
      <c r="AS1152" s="58"/>
      <c r="AT1152" s="58"/>
      <c r="AU1152" s="58"/>
      <c r="AV1152" s="58"/>
      <c r="AW1152" s="58"/>
      <c r="AX1152" s="58"/>
      <c r="AY1152" s="58"/>
      <c r="AZ1152" s="58"/>
      <c r="BA1152" s="58"/>
      <c r="BB1152" s="58"/>
      <c r="BC1152" s="58"/>
      <c r="BD1152" s="58"/>
      <c r="BE1152" s="58"/>
      <c r="BF1152" s="58"/>
      <c r="BG1152" s="58"/>
      <c r="BH1152" s="58"/>
      <c r="BI1152" s="58"/>
      <c r="BJ1152" s="58"/>
      <c r="BK1152" s="58"/>
      <c r="BL1152" s="58"/>
      <c r="BM1152" s="58"/>
      <c r="BN1152" s="58"/>
      <c r="BO1152" s="58"/>
      <c r="BP1152" s="58"/>
      <c r="BQ1152" s="58"/>
      <c r="BR1152" s="58"/>
      <c r="BS1152" s="58"/>
      <c r="BT1152" s="58"/>
      <c r="BU1152" s="58"/>
      <c r="BV1152" s="58"/>
      <c r="BW1152" s="58"/>
      <c r="BX1152" s="58"/>
      <c r="BY1152" s="58"/>
      <c r="BZ1152" s="58"/>
      <c r="CA1152" s="58"/>
      <c r="CB1152" s="58"/>
      <c r="CC1152" s="58"/>
      <c r="CD1152" s="58"/>
      <c r="CE1152" s="58"/>
      <c r="CF1152" s="58"/>
      <c r="CG1152" s="58"/>
      <c r="CH1152" s="58"/>
      <c r="CI1152" s="58"/>
      <c r="CJ1152" s="115"/>
      <c r="CK1152" s="115"/>
      <c r="CL1152" s="115"/>
      <c r="CM1152" s="115"/>
      <c r="CN1152" s="115"/>
      <c r="CO1152" s="115"/>
    </row>
    <row r="1153" spans="2:93" x14ac:dyDescent="0.25">
      <c r="B1153" s="58" t="str">
        <f t="shared" si="132"/>
        <v/>
      </c>
      <c r="R1153" s="58"/>
      <c r="S1153" s="58"/>
      <c r="T1153" s="58"/>
      <c r="U1153" s="58"/>
      <c r="V1153" s="58"/>
      <c r="W1153" s="58"/>
      <c r="X1153" s="58"/>
      <c r="Y1153" s="58"/>
      <c r="Z1153" s="58"/>
      <c r="AA1153" s="58"/>
      <c r="AB1153" s="58"/>
      <c r="AC1153" s="58"/>
      <c r="AD1153" s="58"/>
      <c r="AE1153" s="58"/>
      <c r="AF1153" s="58"/>
      <c r="AG1153" s="59"/>
      <c r="AH1153" s="58"/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58"/>
      <c r="AZ1153" s="58"/>
      <c r="BA1153" s="58"/>
      <c r="BB1153" s="58"/>
      <c r="BC1153" s="58"/>
      <c r="BD1153" s="58"/>
      <c r="BE1153" s="58"/>
      <c r="BF1153" s="58"/>
      <c r="BG1153" s="58"/>
      <c r="BH1153" s="58"/>
      <c r="BI1153" s="58"/>
      <c r="BJ1153" s="58"/>
      <c r="BK1153" s="58"/>
      <c r="BL1153" s="58"/>
      <c r="BM1153" s="58"/>
      <c r="BN1153" s="58"/>
      <c r="BO1153" s="58"/>
      <c r="BP1153" s="58"/>
      <c r="BQ1153" s="58"/>
      <c r="BR1153" s="58"/>
      <c r="BS1153" s="58"/>
      <c r="BT1153" s="58"/>
      <c r="BU1153" s="58"/>
      <c r="BV1153" s="58"/>
      <c r="BW1153" s="58"/>
      <c r="BX1153" s="58"/>
      <c r="BY1153" s="58"/>
      <c r="BZ1153" s="58"/>
      <c r="CA1153" s="58"/>
      <c r="CB1153" s="58"/>
      <c r="CC1153" s="58"/>
      <c r="CD1153" s="58"/>
      <c r="CE1153" s="58"/>
      <c r="CF1153" s="58"/>
      <c r="CG1153" s="58"/>
      <c r="CH1153" s="58"/>
      <c r="CI1153" s="58"/>
      <c r="CJ1153" s="115"/>
      <c r="CK1153" s="115"/>
      <c r="CL1153" s="115"/>
      <c r="CM1153" s="115"/>
      <c r="CN1153" s="115"/>
      <c r="CO1153" s="115"/>
    </row>
    <row r="1154" spans="2:93" x14ac:dyDescent="0.25">
      <c r="B1154" s="58" t="str">
        <f t="shared" si="132"/>
        <v/>
      </c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9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  <c r="BA1154" s="58"/>
      <c r="BB1154" s="58"/>
      <c r="BC1154" s="58"/>
      <c r="BD1154" s="58"/>
      <c r="BE1154" s="58"/>
      <c r="BF1154" s="58"/>
      <c r="BG1154" s="58"/>
      <c r="BH1154" s="58"/>
      <c r="BI1154" s="58"/>
      <c r="BJ1154" s="58"/>
      <c r="BK1154" s="58"/>
      <c r="BL1154" s="58"/>
      <c r="BM1154" s="58"/>
      <c r="BN1154" s="58"/>
      <c r="BO1154" s="58"/>
      <c r="BP1154" s="58"/>
      <c r="BQ1154" s="58"/>
      <c r="BR1154" s="58"/>
      <c r="BS1154" s="58"/>
      <c r="BT1154" s="58"/>
      <c r="BU1154" s="58"/>
      <c r="BV1154" s="58"/>
      <c r="BW1154" s="58"/>
      <c r="BX1154" s="58"/>
      <c r="BY1154" s="58"/>
      <c r="BZ1154" s="58"/>
      <c r="CA1154" s="58"/>
      <c r="CB1154" s="58"/>
      <c r="CC1154" s="58"/>
      <c r="CD1154" s="58"/>
      <c r="CE1154" s="58"/>
      <c r="CF1154" s="58"/>
      <c r="CG1154" s="58"/>
      <c r="CH1154" s="58"/>
      <c r="CI1154" s="58"/>
      <c r="CJ1154" s="115"/>
      <c r="CK1154" s="115"/>
      <c r="CL1154" s="115"/>
      <c r="CM1154" s="115"/>
      <c r="CN1154" s="115"/>
      <c r="CO1154" s="115"/>
    </row>
    <row r="1155" spans="2:93" x14ac:dyDescent="0.25">
      <c r="B1155" s="58" t="str">
        <f t="shared" si="132"/>
        <v/>
      </c>
      <c r="R1155" s="58"/>
      <c r="S1155" s="58"/>
      <c r="T1155" s="58"/>
      <c r="U1155" s="58"/>
      <c r="V1155" s="58"/>
      <c r="W1155" s="58"/>
      <c r="X1155" s="58"/>
      <c r="Y1155" s="58"/>
      <c r="Z1155" s="58"/>
      <c r="AA1155" s="58"/>
      <c r="AB1155" s="58"/>
      <c r="AC1155" s="58"/>
      <c r="AD1155" s="58"/>
      <c r="AE1155" s="58"/>
      <c r="AF1155" s="58"/>
      <c r="AG1155" s="59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  <c r="AV1155" s="58"/>
      <c r="AW1155" s="58"/>
      <c r="AX1155" s="58"/>
      <c r="AY1155" s="58"/>
      <c r="AZ1155" s="58"/>
      <c r="BA1155" s="58"/>
      <c r="BB1155" s="58"/>
      <c r="BC1155" s="58"/>
      <c r="BD1155" s="58"/>
      <c r="BE1155" s="58"/>
      <c r="BF1155" s="58"/>
      <c r="BG1155" s="58"/>
      <c r="BH1155" s="58"/>
      <c r="BI1155" s="58"/>
      <c r="BJ1155" s="58"/>
      <c r="BK1155" s="58"/>
      <c r="BL1155" s="58"/>
      <c r="BM1155" s="58"/>
      <c r="BN1155" s="58"/>
      <c r="BO1155" s="58"/>
      <c r="BP1155" s="58"/>
      <c r="BQ1155" s="58"/>
      <c r="BR1155" s="58"/>
      <c r="BS1155" s="58"/>
      <c r="BT1155" s="58"/>
      <c r="BU1155" s="58"/>
      <c r="BV1155" s="58"/>
      <c r="BW1155" s="58"/>
      <c r="BX1155" s="58"/>
      <c r="BY1155" s="58"/>
      <c r="BZ1155" s="58"/>
      <c r="CA1155" s="58"/>
      <c r="CB1155" s="58"/>
      <c r="CC1155" s="58"/>
      <c r="CD1155" s="58"/>
      <c r="CE1155" s="58"/>
      <c r="CF1155" s="58"/>
      <c r="CG1155" s="58"/>
      <c r="CH1155" s="58"/>
      <c r="CI1155" s="58"/>
      <c r="CJ1155" s="115"/>
      <c r="CK1155" s="115"/>
      <c r="CL1155" s="115"/>
      <c r="CM1155" s="115"/>
      <c r="CN1155" s="115"/>
      <c r="CO1155" s="115"/>
    </row>
    <row r="1156" spans="2:93" x14ac:dyDescent="0.25">
      <c r="B1156" s="58" t="str">
        <f t="shared" si="132"/>
        <v/>
      </c>
      <c r="R1156" s="58"/>
      <c r="S1156" s="58"/>
      <c r="T1156" s="58"/>
      <c r="U1156" s="58"/>
      <c r="V1156" s="58"/>
      <c r="W1156" s="58"/>
      <c r="X1156" s="58"/>
      <c r="Y1156" s="58"/>
      <c r="Z1156" s="58"/>
      <c r="AA1156" s="58"/>
      <c r="AB1156" s="58"/>
      <c r="AC1156" s="58"/>
      <c r="AD1156" s="58"/>
      <c r="AE1156" s="58"/>
      <c r="AF1156" s="58"/>
      <c r="AG1156" s="59"/>
      <c r="AH1156" s="58"/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58"/>
      <c r="AZ1156" s="58"/>
      <c r="BA1156" s="58"/>
      <c r="BB1156" s="58"/>
      <c r="BC1156" s="58"/>
      <c r="BD1156" s="58"/>
      <c r="BE1156" s="58"/>
      <c r="BF1156" s="58"/>
      <c r="BG1156" s="58"/>
      <c r="BH1156" s="58"/>
      <c r="BI1156" s="58"/>
      <c r="BJ1156" s="58"/>
      <c r="BK1156" s="58"/>
      <c r="BL1156" s="58"/>
      <c r="BM1156" s="58"/>
      <c r="BN1156" s="58"/>
      <c r="BO1156" s="58"/>
      <c r="BP1156" s="58"/>
      <c r="BQ1156" s="58"/>
      <c r="BR1156" s="58"/>
      <c r="BS1156" s="58"/>
      <c r="BT1156" s="58"/>
      <c r="BU1156" s="58"/>
      <c r="BV1156" s="58"/>
      <c r="BW1156" s="58"/>
      <c r="BX1156" s="58"/>
      <c r="BY1156" s="58"/>
      <c r="BZ1156" s="58"/>
      <c r="CA1156" s="58"/>
      <c r="CB1156" s="58"/>
      <c r="CC1156" s="58"/>
      <c r="CD1156" s="58"/>
      <c r="CE1156" s="58"/>
      <c r="CF1156" s="58"/>
      <c r="CG1156" s="58"/>
      <c r="CH1156" s="58"/>
      <c r="CI1156" s="58"/>
      <c r="CJ1156" s="115"/>
      <c r="CK1156" s="115"/>
      <c r="CL1156" s="115"/>
      <c r="CM1156" s="115"/>
      <c r="CN1156" s="115"/>
      <c r="CO1156" s="115"/>
    </row>
    <row r="1157" spans="2:93" x14ac:dyDescent="0.25">
      <c r="B1157" s="58" t="str">
        <f t="shared" si="132"/>
        <v/>
      </c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9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  <c r="BA1157" s="58"/>
      <c r="BB1157" s="58"/>
      <c r="BC1157" s="58"/>
      <c r="BD1157" s="58"/>
      <c r="BE1157" s="58"/>
      <c r="BF1157" s="58"/>
      <c r="BG1157" s="58"/>
      <c r="BH1157" s="58"/>
      <c r="BI1157" s="58"/>
      <c r="BJ1157" s="58"/>
      <c r="BK1157" s="58"/>
      <c r="BL1157" s="58"/>
      <c r="BM1157" s="58"/>
      <c r="BN1157" s="58"/>
      <c r="BO1157" s="58"/>
      <c r="BP1157" s="58"/>
      <c r="BQ1157" s="58"/>
      <c r="BR1157" s="58"/>
      <c r="BS1157" s="58"/>
      <c r="BT1157" s="58"/>
      <c r="BU1157" s="58"/>
      <c r="BV1157" s="58"/>
      <c r="BW1157" s="58"/>
      <c r="BX1157" s="58"/>
      <c r="BY1157" s="58"/>
      <c r="BZ1157" s="58"/>
      <c r="CA1157" s="58"/>
      <c r="CB1157" s="58"/>
      <c r="CC1157" s="58"/>
      <c r="CD1157" s="58"/>
      <c r="CE1157" s="58"/>
      <c r="CF1157" s="58"/>
      <c r="CG1157" s="58"/>
      <c r="CH1157" s="58"/>
      <c r="CI1157" s="58"/>
      <c r="CJ1157" s="115"/>
      <c r="CK1157" s="115"/>
      <c r="CL1157" s="115"/>
      <c r="CM1157" s="115"/>
      <c r="CN1157" s="115"/>
      <c r="CO1157" s="115"/>
    </row>
    <row r="1158" spans="2:93" x14ac:dyDescent="0.25">
      <c r="B1158" s="58" t="str">
        <f t="shared" si="132"/>
        <v/>
      </c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9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  <c r="BA1158" s="58"/>
      <c r="BB1158" s="58"/>
      <c r="BC1158" s="58"/>
      <c r="BD1158" s="58"/>
      <c r="BE1158" s="58"/>
      <c r="BF1158" s="58"/>
      <c r="BG1158" s="58"/>
      <c r="BH1158" s="58"/>
      <c r="BI1158" s="58"/>
      <c r="BJ1158" s="58"/>
      <c r="BK1158" s="58"/>
      <c r="BL1158" s="58"/>
      <c r="BM1158" s="58"/>
      <c r="BN1158" s="58"/>
      <c r="BO1158" s="58"/>
      <c r="BP1158" s="58"/>
      <c r="BQ1158" s="58"/>
      <c r="BR1158" s="58"/>
      <c r="BS1158" s="58"/>
      <c r="BT1158" s="58"/>
      <c r="BU1158" s="58"/>
      <c r="BV1158" s="58"/>
      <c r="BW1158" s="58"/>
      <c r="BX1158" s="58"/>
      <c r="BY1158" s="58"/>
      <c r="BZ1158" s="58"/>
      <c r="CA1158" s="58"/>
      <c r="CB1158" s="58"/>
      <c r="CC1158" s="58"/>
      <c r="CD1158" s="58"/>
      <c r="CE1158" s="58"/>
      <c r="CF1158" s="58"/>
      <c r="CG1158" s="58"/>
      <c r="CH1158" s="58"/>
      <c r="CI1158" s="58"/>
      <c r="CJ1158" s="115"/>
      <c r="CK1158" s="115"/>
      <c r="CL1158" s="115"/>
      <c r="CM1158" s="115"/>
      <c r="CN1158" s="115"/>
      <c r="CO1158" s="115"/>
    </row>
    <row r="1159" spans="2:93" x14ac:dyDescent="0.25">
      <c r="B1159" s="58" t="str">
        <f t="shared" si="132"/>
        <v/>
      </c>
      <c r="R1159" s="58"/>
      <c r="S1159" s="58"/>
      <c r="T1159" s="58"/>
      <c r="U1159" s="58"/>
      <c r="V1159" s="58"/>
      <c r="W1159" s="58"/>
      <c r="X1159" s="58"/>
      <c r="Y1159" s="58"/>
      <c r="Z1159" s="58"/>
      <c r="AA1159" s="58"/>
      <c r="AB1159" s="58"/>
      <c r="AC1159" s="58"/>
      <c r="AD1159" s="58"/>
      <c r="AE1159" s="58"/>
      <c r="AF1159" s="58"/>
      <c r="AG1159" s="59"/>
      <c r="AH1159" s="58"/>
      <c r="AI1159" s="58"/>
      <c r="AJ1159" s="58"/>
      <c r="AK1159" s="58"/>
      <c r="AL1159" s="58"/>
      <c r="AM1159" s="58"/>
      <c r="AN1159" s="58"/>
      <c r="AO1159" s="58"/>
      <c r="AP1159" s="58"/>
      <c r="AQ1159" s="58"/>
      <c r="AR1159" s="58"/>
      <c r="AS1159" s="58"/>
      <c r="AT1159" s="58"/>
      <c r="AU1159" s="58"/>
      <c r="AV1159" s="58"/>
      <c r="AW1159" s="58"/>
      <c r="AX1159" s="58"/>
      <c r="AY1159" s="58"/>
      <c r="AZ1159" s="58"/>
      <c r="BA1159" s="58"/>
      <c r="BB1159" s="58"/>
      <c r="BC1159" s="58"/>
      <c r="BD1159" s="58"/>
      <c r="BE1159" s="58"/>
      <c r="BF1159" s="58"/>
      <c r="BG1159" s="58"/>
      <c r="BH1159" s="58"/>
      <c r="BI1159" s="58"/>
      <c r="BJ1159" s="58"/>
      <c r="BK1159" s="58"/>
      <c r="BL1159" s="58"/>
      <c r="BM1159" s="58"/>
      <c r="BN1159" s="58"/>
      <c r="BO1159" s="58"/>
      <c r="BP1159" s="58"/>
      <c r="BQ1159" s="58"/>
      <c r="BR1159" s="58"/>
      <c r="BS1159" s="58"/>
      <c r="BT1159" s="58"/>
      <c r="BU1159" s="58"/>
      <c r="BV1159" s="58"/>
      <c r="BW1159" s="58"/>
      <c r="BX1159" s="58"/>
      <c r="BY1159" s="58"/>
      <c r="BZ1159" s="58"/>
      <c r="CA1159" s="58"/>
      <c r="CB1159" s="58"/>
      <c r="CC1159" s="58"/>
      <c r="CD1159" s="58"/>
      <c r="CE1159" s="58"/>
      <c r="CF1159" s="58"/>
      <c r="CG1159" s="58"/>
      <c r="CH1159" s="58"/>
      <c r="CI1159" s="58"/>
      <c r="CJ1159" s="115"/>
      <c r="CK1159" s="115"/>
      <c r="CL1159" s="115"/>
      <c r="CM1159" s="115"/>
      <c r="CN1159" s="115"/>
      <c r="CO1159" s="115"/>
    </row>
    <row r="1160" spans="2:93" x14ac:dyDescent="0.25">
      <c r="B1160" s="58" t="str">
        <f t="shared" si="132"/>
        <v/>
      </c>
      <c r="R1160" s="58"/>
      <c r="S1160" s="58"/>
      <c r="T1160" s="58"/>
      <c r="U1160" s="58"/>
      <c r="V1160" s="58"/>
      <c r="W1160" s="58"/>
      <c r="X1160" s="58"/>
      <c r="Y1160" s="58"/>
      <c r="Z1160" s="58"/>
      <c r="AA1160" s="58"/>
      <c r="AB1160" s="58"/>
      <c r="AC1160" s="58"/>
      <c r="AD1160" s="58"/>
      <c r="AE1160" s="58"/>
      <c r="AF1160" s="58"/>
      <c r="AG1160" s="59"/>
      <c r="AH1160" s="58"/>
      <c r="AI1160" s="58"/>
      <c r="AJ1160" s="58"/>
      <c r="AK1160" s="58"/>
      <c r="AL1160" s="58"/>
      <c r="AM1160" s="58"/>
      <c r="AN1160" s="58"/>
      <c r="AO1160" s="58"/>
      <c r="AP1160" s="58"/>
      <c r="AQ1160" s="58"/>
      <c r="AR1160" s="58"/>
      <c r="AS1160" s="58"/>
      <c r="AT1160" s="58"/>
      <c r="AU1160" s="58"/>
      <c r="AV1160" s="58"/>
      <c r="AW1160" s="58"/>
      <c r="AX1160" s="58"/>
      <c r="AY1160" s="58"/>
      <c r="AZ1160" s="58"/>
      <c r="BA1160" s="58"/>
      <c r="BB1160" s="58"/>
      <c r="BC1160" s="58"/>
      <c r="BD1160" s="58"/>
      <c r="BE1160" s="58"/>
      <c r="BF1160" s="58"/>
      <c r="BG1160" s="58"/>
      <c r="BH1160" s="58"/>
      <c r="BI1160" s="58"/>
      <c r="BJ1160" s="58"/>
      <c r="BK1160" s="58"/>
      <c r="BL1160" s="58"/>
      <c r="BM1160" s="58"/>
      <c r="BN1160" s="58"/>
      <c r="BO1160" s="58"/>
      <c r="BP1160" s="58"/>
      <c r="BQ1160" s="58"/>
      <c r="BR1160" s="58"/>
      <c r="BS1160" s="58"/>
      <c r="BT1160" s="58"/>
      <c r="BU1160" s="58"/>
      <c r="BV1160" s="58"/>
      <c r="BW1160" s="58"/>
      <c r="BX1160" s="58"/>
      <c r="BY1160" s="58"/>
      <c r="BZ1160" s="58"/>
      <c r="CA1160" s="58"/>
      <c r="CB1160" s="58"/>
      <c r="CC1160" s="58"/>
      <c r="CD1160" s="58"/>
      <c r="CE1160" s="58"/>
      <c r="CF1160" s="58"/>
      <c r="CG1160" s="58"/>
      <c r="CH1160" s="58"/>
      <c r="CI1160" s="58"/>
      <c r="CJ1160" s="115"/>
      <c r="CK1160" s="115"/>
      <c r="CL1160" s="115"/>
      <c r="CM1160" s="115"/>
      <c r="CN1160" s="115"/>
      <c r="CO1160" s="115"/>
    </row>
    <row r="1161" spans="2:93" x14ac:dyDescent="0.25">
      <c r="B1161" s="58" t="str">
        <f t="shared" si="132"/>
        <v/>
      </c>
      <c r="R1161" s="58"/>
      <c r="S1161" s="58"/>
      <c r="T1161" s="58"/>
      <c r="U1161" s="58"/>
      <c r="V1161" s="58"/>
      <c r="W1161" s="58"/>
      <c r="X1161" s="58"/>
      <c r="Y1161" s="58"/>
      <c r="Z1161" s="58"/>
      <c r="AA1161" s="58"/>
      <c r="AB1161" s="58"/>
      <c r="AC1161" s="58"/>
      <c r="AD1161" s="58"/>
      <c r="AE1161" s="58"/>
      <c r="AF1161" s="58"/>
      <c r="AG1161" s="59"/>
      <c r="AH1161" s="58"/>
      <c r="AI1161" s="58"/>
      <c r="AJ1161" s="58"/>
      <c r="AK1161" s="58"/>
      <c r="AL1161" s="58"/>
      <c r="AM1161" s="58"/>
      <c r="AN1161" s="58"/>
      <c r="AO1161" s="58"/>
      <c r="AP1161" s="58"/>
      <c r="AQ1161" s="58"/>
      <c r="AR1161" s="58"/>
      <c r="AS1161" s="58"/>
      <c r="AT1161" s="58"/>
      <c r="AU1161" s="58"/>
      <c r="AV1161" s="58"/>
      <c r="AW1161" s="58"/>
      <c r="AX1161" s="58"/>
      <c r="AY1161" s="58"/>
      <c r="AZ1161" s="58"/>
      <c r="BA1161" s="58"/>
      <c r="BB1161" s="58"/>
      <c r="BC1161" s="58"/>
      <c r="BD1161" s="58"/>
      <c r="BE1161" s="58"/>
      <c r="BF1161" s="58"/>
      <c r="BG1161" s="58"/>
      <c r="BH1161" s="58"/>
      <c r="BI1161" s="58"/>
      <c r="BJ1161" s="58"/>
      <c r="BK1161" s="58"/>
      <c r="BL1161" s="58"/>
      <c r="BM1161" s="58"/>
      <c r="BN1161" s="58"/>
      <c r="BO1161" s="58"/>
      <c r="BP1161" s="58"/>
      <c r="BQ1161" s="58"/>
      <c r="BR1161" s="58"/>
      <c r="BS1161" s="58"/>
      <c r="BT1161" s="58"/>
      <c r="BU1161" s="58"/>
      <c r="BV1161" s="58"/>
      <c r="BW1161" s="58"/>
      <c r="BX1161" s="58"/>
      <c r="BY1161" s="58"/>
      <c r="BZ1161" s="58"/>
      <c r="CA1161" s="58"/>
      <c r="CB1161" s="58"/>
      <c r="CC1161" s="58"/>
      <c r="CD1161" s="58"/>
      <c r="CE1161" s="58"/>
      <c r="CF1161" s="58"/>
      <c r="CG1161" s="58"/>
      <c r="CH1161" s="58"/>
      <c r="CI1161" s="58"/>
      <c r="CJ1161" s="115"/>
      <c r="CK1161" s="115"/>
      <c r="CL1161" s="115"/>
      <c r="CM1161" s="115"/>
      <c r="CN1161" s="115"/>
      <c r="CO1161" s="115"/>
    </row>
    <row r="1162" spans="2:93" x14ac:dyDescent="0.25">
      <c r="B1162" s="58" t="str">
        <f t="shared" si="132"/>
        <v/>
      </c>
      <c r="R1162" s="58"/>
      <c r="S1162" s="58"/>
      <c r="T1162" s="58"/>
      <c r="U1162" s="58"/>
      <c r="V1162" s="58"/>
      <c r="W1162" s="58"/>
      <c r="X1162" s="58"/>
      <c r="Y1162" s="58"/>
      <c r="Z1162" s="58"/>
      <c r="AA1162" s="58"/>
      <c r="AB1162" s="58"/>
      <c r="AC1162" s="58"/>
      <c r="AD1162" s="58"/>
      <c r="AE1162" s="58"/>
      <c r="AF1162" s="58"/>
      <c r="AG1162" s="59"/>
      <c r="AH1162" s="58"/>
      <c r="AI1162" s="58"/>
      <c r="AJ1162" s="58"/>
      <c r="AK1162" s="58"/>
      <c r="AL1162" s="58"/>
      <c r="AM1162" s="58"/>
      <c r="AN1162" s="58"/>
      <c r="AO1162" s="58"/>
      <c r="AP1162" s="58"/>
      <c r="AQ1162" s="58"/>
      <c r="AR1162" s="58"/>
      <c r="AS1162" s="58"/>
      <c r="AT1162" s="58"/>
      <c r="AU1162" s="58"/>
      <c r="AV1162" s="58"/>
      <c r="AW1162" s="58"/>
      <c r="AX1162" s="58"/>
      <c r="AY1162" s="58"/>
      <c r="AZ1162" s="58"/>
      <c r="BA1162" s="58"/>
      <c r="BB1162" s="58"/>
      <c r="BC1162" s="58"/>
      <c r="BD1162" s="58"/>
      <c r="BE1162" s="58"/>
      <c r="BF1162" s="58"/>
      <c r="BG1162" s="58"/>
      <c r="BH1162" s="58"/>
      <c r="BI1162" s="58"/>
      <c r="BJ1162" s="58"/>
      <c r="BK1162" s="58"/>
      <c r="BL1162" s="58"/>
      <c r="BM1162" s="58"/>
      <c r="BN1162" s="58"/>
      <c r="BO1162" s="58"/>
      <c r="BP1162" s="58"/>
      <c r="BQ1162" s="58"/>
      <c r="BR1162" s="58"/>
      <c r="BS1162" s="58"/>
      <c r="BT1162" s="58"/>
      <c r="BU1162" s="58"/>
      <c r="BV1162" s="58"/>
      <c r="BW1162" s="58"/>
      <c r="BX1162" s="58"/>
      <c r="BY1162" s="58"/>
      <c r="BZ1162" s="58"/>
      <c r="CA1162" s="58"/>
      <c r="CB1162" s="58"/>
      <c r="CC1162" s="58"/>
      <c r="CD1162" s="58"/>
      <c r="CE1162" s="58"/>
      <c r="CF1162" s="58"/>
      <c r="CG1162" s="58"/>
      <c r="CH1162" s="58"/>
      <c r="CI1162" s="58"/>
      <c r="CJ1162" s="115"/>
      <c r="CK1162" s="115"/>
      <c r="CL1162" s="115"/>
      <c r="CM1162" s="115"/>
      <c r="CN1162" s="115"/>
      <c r="CO1162" s="115"/>
    </row>
    <row r="1163" spans="2:93" x14ac:dyDescent="0.25">
      <c r="B1163" s="58" t="str">
        <f t="shared" si="132"/>
        <v/>
      </c>
      <c r="R1163" s="58"/>
      <c r="S1163" s="58"/>
      <c r="T1163" s="58"/>
      <c r="U1163" s="58"/>
      <c r="V1163" s="58"/>
      <c r="W1163" s="58"/>
      <c r="X1163" s="58"/>
      <c r="Y1163" s="58"/>
      <c r="Z1163" s="58"/>
      <c r="AA1163" s="58"/>
      <c r="AB1163" s="58"/>
      <c r="AC1163" s="58"/>
      <c r="AD1163" s="58"/>
      <c r="AE1163" s="58"/>
      <c r="AF1163" s="58"/>
      <c r="AG1163" s="59"/>
      <c r="AH1163" s="58"/>
      <c r="AI1163" s="58"/>
      <c r="AJ1163" s="58"/>
      <c r="AK1163" s="58"/>
      <c r="AL1163" s="58"/>
      <c r="AM1163" s="58"/>
      <c r="AN1163" s="58"/>
      <c r="AO1163" s="58"/>
      <c r="AP1163" s="58"/>
      <c r="AQ1163" s="58"/>
      <c r="AR1163" s="58"/>
      <c r="AS1163" s="58"/>
      <c r="AT1163" s="58"/>
      <c r="AU1163" s="58"/>
      <c r="AV1163" s="58"/>
      <c r="AW1163" s="58"/>
      <c r="AX1163" s="58"/>
      <c r="AY1163" s="58"/>
      <c r="AZ1163" s="58"/>
      <c r="BA1163" s="58"/>
      <c r="BB1163" s="58"/>
      <c r="BC1163" s="58"/>
      <c r="BD1163" s="58"/>
      <c r="BE1163" s="58"/>
      <c r="BF1163" s="58"/>
      <c r="BG1163" s="58"/>
      <c r="BH1163" s="58"/>
      <c r="BI1163" s="58"/>
      <c r="BJ1163" s="58"/>
      <c r="BK1163" s="58"/>
      <c r="BL1163" s="58"/>
      <c r="BM1163" s="58"/>
      <c r="BN1163" s="58"/>
      <c r="BO1163" s="58"/>
      <c r="BP1163" s="58"/>
      <c r="BQ1163" s="58"/>
      <c r="BR1163" s="58"/>
      <c r="BS1163" s="58"/>
      <c r="BT1163" s="58"/>
      <c r="BU1163" s="58"/>
      <c r="BV1163" s="58"/>
      <c r="BW1163" s="58"/>
      <c r="BX1163" s="58"/>
      <c r="BY1163" s="58"/>
      <c r="BZ1163" s="58"/>
      <c r="CA1163" s="58"/>
      <c r="CB1163" s="58"/>
      <c r="CC1163" s="58"/>
      <c r="CD1163" s="58"/>
      <c r="CE1163" s="58"/>
      <c r="CF1163" s="58"/>
      <c r="CG1163" s="58"/>
      <c r="CH1163" s="58"/>
      <c r="CI1163" s="58"/>
      <c r="CJ1163" s="115"/>
      <c r="CK1163" s="115"/>
      <c r="CL1163" s="115"/>
      <c r="CM1163" s="115"/>
      <c r="CN1163" s="115"/>
      <c r="CO1163" s="115"/>
    </row>
    <row r="1164" spans="2:93" x14ac:dyDescent="0.25">
      <c r="B1164" s="58" t="str">
        <f t="shared" si="132"/>
        <v/>
      </c>
      <c r="R1164" s="58"/>
      <c r="S1164" s="58"/>
      <c r="T1164" s="58"/>
      <c r="U1164" s="58"/>
      <c r="V1164" s="58"/>
      <c r="W1164" s="58"/>
      <c r="X1164" s="58"/>
      <c r="Y1164" s="58"/>
      <c r="Z1164" s="58"/>
      <c r="AA1164" s="58"/>
      <c r="AB1164" s="58"/>
      <c r="AC1164" s="58"/>
      <c r="AD1164" s="58"/>
      <c r="AE1164" s="58"/>
      <c r="AF1164" s="58"/>
      <c r="AG1164" s="59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  <c r="AS1164" s="58"/>
      <c r="AT1164" s="58"/>
      <c r="AU1164" s="58"/>
      <c r="AV1164" s="58"/>
      <c r="AW1164" s="58"/>
      <c r="AX1164" s="58"/>
      <c r="AY1164" s="58"/>
      <c r="AZ1164" s="58"/>
      <c r="BA1164" s="58"/>
      <c r="BB1164" s="58"/>
      <c r="BC1164" s="58"/>
      <c r="BD1164" s="58"/>
      <c r="BE1164" s="58"/>
      <c r="BF1164" s="58"/>
      <c r="BG1164" s="58"/>
      <c r="BH1164" s="58"/>
      <c r="BI1164" s="58"/>
      <c r="BJ1164" s="58"/>
      <c r="BK1164" s="58"/>
      <c r="BL1164" s="58"/>
      <c r="BM1164" s="58"/>
      <c r="BN1164" s="58"/>
      <c r="BO1164" s="58"/>
      <c r="BP1164" s="58"/>
      <c r="BQ1164" s="58"/>
      <c r="BR1164" s="58"/>
      <c r="BS1164" s="58"/>
      <c r="BT1164" s="58"/>
      <c r="BU1164" s="58"/>
      <c r="BV1164" s="58"/>
      <c r="BW1164" s="58"/>
      <c r="BX1164" s="58"/>
      <c r="BY1164" s="58"/>
      <c r="BZ1164" s="58"/>
      <c r="CA1164" s="58"/>
      <c r="CB1164" s="58"/>
      <c r="CC1164" s="58"/>
      <c r="CD1164" s="58"/>
      <c r="CE1164" s="58"/>
      <c r="CF1164" s="58"/>
      <c r="CG1164" s="58"/>
      <c r="CH1164" s="58"/>
      <c r="CI1164" s="58"/>
      <c r="CJ1164" s="115"/>
      <c r="CK1164" s="115"/>
      <c r="CL1164" s="115"/>
      <c r="CM1164" s="115"/>
      <c r="CN1164" s="115"/>
      <c r="CO1164" s="115"/>
    </row>
    <row r="1165" spans="2:93" x14ac:dyDescent="0.25">
      <c r="B1165" s="58" t="str">
        <f t="shared" si="132"/>
        <v/>
      </c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9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  <c r="BA1165" s="58"/>
      <c r="BB1165" s="58"/>
      <c r="BC1165" s="58"/>
      <c r="BD1165" s="58"/>
      <c r="BE1165" s="58"/>
      <c r="BF1165" s="58"/>
      <c r="BG1165" s="58"/>
      <c r="BH1165" s="58"/>
      <c r="BI1165" s="58"/>
      <c r="BJ1165" s="58"/>
      <c r="BK1165" s="58"/>
      <c r="BL1165" s="58"/>
      <c r="BM1165" s="58"/>
      <c r="BN1165" s="58"/>
      <c r="BO1165" s="58"/>
      <c r="BP1165" s="58"/>
      <c r="BQ1165" s="58"/>
      <c r="BR1165" s="58"/>
      <c r="BS1165" s="58"/>
      <c r="BT1165" s="58"/>
      <c r="BU1165" s="58"/>
      <c r="BV1165" s="58"/>
      <c r="BW1165" s="58"/>
      <c r="BX1165" s="58"/>
      <c r="BY1165" s="58"/>
      <c r="BZ1165" s="58"/>
      <c r="CA1165" s="58"/>
      <c r="CB1165" s="58"/>
      <c r="CC1165" s="58"/>
      <c r="CD1165" s="58"/>
      <c r="CE1165" s="58"/>
      <c r="CF1165" s="58"/>
      <c r="CG1165" s="58"/>
      <c r="CH1165" s="58"/>
      <c r="CI1165" s="58"/>
      <c r="CJ1165" s="115"/>
      <c r="CK1165" s="115"/>
      <c r="CL1165" s="115"/>
      <c r="CM1165" s="115"/>
      <c r="CN1165" s="115"/>
      <c r="CO1165" s="115"/>
    </row>
    <row r="1166" spans="2:93" x14ac:dyDescent="0.25">
      <c r="B1166" s="58" t="str">
        <f t="shared" si="132"/>
        <v/>
      </c>
      <c r="R1166" s="58"/>
      <c r="S1166" s="58"/>
      <c r="T1166" s="58"/>
      <c r="U1166" s="58"/>
      <c r="V1166" s="58"/>
      <c r="W1166" s="58"/>
      <c r="X1166" s="58"/>
      <c r="Y1166" s="58"/>
      <c r="Z1166" s="58"/>
      <c r="AA1166" s="58"/>
      <c r="AB1166" s="58"/>
      <c r="AC1166" s="58"/>
      <c r="AD1166" s="58"/>
      <c r="AE1166" s="58"/>
      <c r="AF1166" s="58"/>
      <c r="AG1166" s="59"/>
      <c r="AH1166" s="58"/>
      <c r="AI1166" s="58"/>
      <c r="AJ1166" s="58"/>
      <c r="AK1166" s="58"/>
      <c r="AL1166" s="58"/>
      <c r="AM1166" s="58"/>
      <c r="AN1166" s="58"/>
      <c r="AO1166" s="58"/>
      <c r="AP1166" s="58"/>
      <c r="AQ1166" s="58"/>
      <c r="AR1166" s="58"/>
      <c r="AS1166" s="58"/>
      <c r="AT1166" s="58"/>
      <c r="AU1166" s="58"/>
      <c r="AV1166" s="58"/>
      <c r="AW1166" s="58"/>
      <c r="AX1166" s="58"/>
      <c r="AY1166" s="58"/>
      <c r="AZ1166" s="58"/>
      <c r="BA1166" s="58"/>
      <c r="BB1166" s="58"/>
      <c r="BC1166" s="58"/>
      <c r="BD1166" s="58"/>
      <c r="BE1166" s="58"/>
      <c r="BF1166" s="58"/>
      <c r="BG1166" s="58"/>
      <c r="BH1166" s="58"/>
      <c r="BI1166" s="58"/>
      <c r="BJ1166" s="58"/>
      <c r="BK1166" s="58"/>
      <c r="BL1166" s="58"/>
      <c r="BM1166" s="58"/>
      <c r="BN1166" s="58"/>
      <c r="BO1166" s="58"/>
      <c r="BP1166" s="58"/>
      <c r="BQ1166" s="58"/>
      <c r="BR1166" s="58"/>
      <c r="BS1166" s="58"/>
      <c r="BT1166" s="58"/>
      <c r="BU1166" s="58"/>
      <c r="BV1166" s="58"/>
      <c r="BW1166" s="58"/>
      <c r="BX1166" s="58"/>
      <c r="BY1166" s="58"/>
      <c r="BZ1166" s="58"/>
      <c r="CA1166" s="58"/>
      <c r="CB1166" s="58"/>
      <c r="CC1166" s="58"/>
      <c r="CD1166" s="58"/>
      <c r="CE1166" s="58"/>
      <c r="CF1166" s="58"/>
      <c r="CG1166" s="58"/>
      <c r="CH1166" s="58"/>
      <c r="CI1166" s="58"/>
      <c r="CJ1166" s="115"/>
      <c r="CK1166" s="115"/>
      <c r="CL1166" s="115"/>
      <c r="CM1166" s="115"/>
      <c r="CN1166" s="115"/>
      <c r="CO1166" s="115"/>
    </row>
    <row r="1167" spans="2:93" x14ac:dyDescent="0.25">
      <c r="B1167" s="58" t="str">
        <f t="shared" si="132"/>
        <v/>
      </c>
      <c r="R1167" s="58"/>
      <c r="S1167" s="58"/>
      <c r="T1167" s="58"/>
      <c r="U1167" s="58"/>
      <c r="V1167" s="58"/>
      <c r="W1167" s="58"/>
      <c r="X1167" s="58"/>
      <c r="Y1167" s="58"/>
      <c r="Z1167" s="58"/>
      <c r="AA1167" s="58"/>
      <c r="AB1167" s="58"/>
      <c r="AC1167" s="58"/>
      <c r="AD1167" s="58"/>
      <c r="AE1167" s="58"/>
      <c r="AF1167" s="58"/>
      <c r="AG1167" s="59"/>
      <c r="AH1167" s="58"/>
      <c r="AI1167" s="58"/>
      <c r="AJ1167" s="58"/>
      <c r="AK1167" s="58"/>
      <c r="AL1167" s="58"/>
      <c r="AM1167" s="58"/>
      <c r="AN1167" s="58"/>
      <c r="AO1167" s="58"/>
      <c r="AP1167" s="58"/>
      <c r="AQ1167" s="58"/>
      <c r="AR1167" s="58"/>
      <c r="AS1167" s="58"/>
      <c r="AT1167" s="58"/>
      <c r="AU1167" s="58"/>
      <c r="AV1167" s="58"/>
      <c r="AW1167" s="58"/>
      <c r="AX1167" s="58"/>
      <c r="AY1167" s="58"/>
      <c r="AZ1167" s="58"/>
      <c r="BA1167" s="58"/>
      <c r="BB1167" s="58"/>
      <c r="BC1167" s="58"/>
      <c r="BD1167" s="58"/>
      <c r="BE1167" s="58"/>
      <c r="BF1167" s="58"/>
      <c r="BG1167" s="58"/>
      <c r="BH1167" s="58"/>
      <c r="BI1167" s="58"/>
      <c r="BJ1167" s="58"/>
      <c r="BK1167" s="58"/>
      <c r="BL1167" s="58"/>
      <c r="BM1167" s="58"/>
      <c r="BN1167" s="58"/>
      <c r="BO1167" s="58"/>
      <c r="BP1167" s="58"/>
      <c r="BQ1167" s="58"/>
      <c r="BR1167" s="58"/>
      <c r="BS1167" s="58"/>
      <c r="BT1167" s="58"/>
      <c r="BU1167" s="58"/>
      <c r="BV1167" s="58"/>
      <c r="BW1167" s="58"/>
      <c r="BX1167" s="58"/>
      <c r="BY1167" s="58"/>
      <c r="BZ1167" s="58"/>
      <c r="CA1167" s="58"/>
      <c r="CB1167" s="58"/>
      <c r="CC1167" s="58"/>
      <c r="CD1167" s="58"/>
      <c r="CE1167" s="58"/>
      <c r="CF1167" s="58"/>
      <c r="CG1167" s="58"/>
      <c r="CH1167" s="58"/>
      <c r="CI1167" s="58"/>
      <c r="CJ1167" s="115"/>
      <c r="CK1167" s="115"/>
      <c r="CL1167" s="115"/>
      <c r="CM1167" s="115"/>
      <c r="CN1167" s="115"/>
      <c r="CO1167" s="115"/>
    </row>
    <row r="1168" spans="2:93" x14ac:dyDescent="0.25">
      <c r="B1168" s="58" t="str">
        <f t="shared" si="132"/>
        <v/>
      </c>
      <c r="R1168" s="58"/>
      <c r="S1168" s="58"/>
      <c r="T1168" s="58"/>
      <c r="U1168" s="58"/>
      <c r="V1168" s="58"/>
      <c r="W1168" s="58"/>
      <c r="X1168" s="58"/>
      <c r="Y1168" s="58"/>
      <c r="Z1168" s="58"/>
      <c r="AA1168" s="58"/>
      <c r="AB1168" s="58"/>
      <c r="AC1168" s="58"/>
      <c r="AD1168" s="58"/>
      <c r="AE1168" s="58"/>
      <c r="AF1168" s="58"/>
      <c r="AG1168" s="59"/>
      <c r="AH1168" s="58"/>
      <c r="AI1168" s="58"/>
      <c r="AJ1168" s="58"/>
      <c r="AK1168" s="58"/>
      <c r="AL1168" s="58"/>
      <c r="AM1168" s="58"/>
      <c r="AN1168" s="58"/>
      <c r="AO1168" s="58"/>
      <c r="AP1168" s="58"/>
      <c r="AQ1168" s="58"/>
      <c r="AR1168" s="58"/>
      <c r="AS1168" s="58"/>
      <c r="AT1168" s="58"/>
      <c r="AU1168" s="58"/>
      <c r="AV1168" s="58"/>
      <c r="AW1168" s="58"/>
      <c r="AX1168" s="58"/>
      <c r="AY1168" s="58"/>
      <c r="AZ1168" s="58"/>
      <c r="BA1168" s="58"/>
      <c r="BB1168" s="58"/>
      <c r="BC1168" s="58"/>
      <c r="BD1168" s="58"/>
      <c r="BE1168" s="58"/>
      <c r="BF1168" s="58"/>
      <c r="BG1168" s="58"/>
      <c r="BH1168" s="58"/>
      <c r="BI1168" s="58"/>
      <c r="BJ1168" s="58"/>
      <c r="BK1168" s="58"/>
      <c r="BL1168" s="58"/>
      <c r="BM1168" s="58"/>
      <c r="BN1168" s="58"/>
      <c r="BO1168" s="58"/>
      <c r="BP1168" s="58"/>
      <c r="BQ1168" s="58"/>
      <c r="BR1168" s="58"/>
      <c r="BS1168" s="58"/>
      <c r="BT1168" s="58"/>
      <c r="BU1168" s="58"/>
      <c r="BV1168" s="58"/>
      <c r="BW1168" s="58"/>
      <c r="BX1168" s="58"/>
      <c r="BY1168" s="58"/>
      <c r="BZ1168" s="58"/>
      <c r="CA1168" s="58"/>
      <c r="CB1168" s="58"/>
      <c r="CC1168" s="58"/>
      <c r="CD1168" s="58"/>
      <c r="CE1168" s="58"/>
      <c r="CF1168" s="58"/>
      <c r="CG1168" s="58"/>
      <c r="CH1168" s="58"/>
      <c r="CI1168" s="58"/>
      <c r="CJ1168" s="115"/>
      <c r="CK1168" s="115"/>
      <c r="CL1168" s="115"/>
      <c r="CM1168" s="115"/>
      <c r="CN1168" s="115"/>
      <c r="CO1168" s="115"/>
    </row>
    <row r="1169" spans="2:93" x14ac:dyDescent="0.25">
      <c r="B1169" s="58" t="str">
        <f t="shared" si="132"/>
        <v/>
      </c>
      <c r="R1169" s="58"/>
      <c r="S1169" s="58"/>
      <c r="T1169" s="58"/>
      <c r="U1169" s="58"/>
      <c r="V1169" s="58"/>
      <c r="W1169" s="58"/>
      <c r="X1169" s="58"/>
      <c r="Y1169" s="58"/>
      <c r="Z1169" s="58"/>
      <c r="AA1169" s="58"/>
      <c r="AB1169" s="58"/>
      <c r="AC1169" s="58"/>
      <c r="AD1169" s="58"/>
      <c r="AE1169" s="58"/>
      <c r="AF1169" s="58"/>
      <c r="AG1169" s="59"/>
      <c r="AH1169" s="58"/>
      <c r="AI1169" s="58"/>
      <c r="AJ1169" s="58"/>
      <c r="AK1169" s="58"/>
      <c r="AL1169" s="58"/>
      <c r="AM1169" s="58"/>
      <c r="AN1169" s="58"/>
      <c r="AO1169" s="58"/>
      <c r="AP1169" s="58"/>
      <c r="AQ1169" s="58"/>
      <c r="AR1169" s="58"/>
      <c r="AS1169" s="58"/>
      <c r="AT1169" s="58"/>
      <c r="AU1169" s="58"/>
      <c r="AV1169" s="58"/>
      <c r="AW1169" s="58"/>
      <c r="AX1169" s="58"/>
      <c r="AY1169" s="58"/>
      <c r="AZ1169" s="58"/>
      <c r="BA1169" s="58"/>
      <c r="BB1169" s="58"/>
      <c r="BC1169" s="58"/>
      <c r="BD1169" s="58"/>
      <c r="BE1169" s="58"/>
      <c r="BF1169" s="58"/>
      <c r="BG1169" s="58"/>
      <c r="BH1169" s="58"/>
      <c r="BI1169" s="58"/>
      <c r="BJ1169" s="58"/>
      <c r="BK1169" s="58"/>
      <c r="BL1169" s="58"/>
      <c r="BM1169" s="58"/>
      <c r="BN1169" s="58"/>
      <c r="BO1169" s="58"/>
      <c r="BP1169" s="58"/>
      <c r="BQ1169" s="58"/>
      <c r="BR1169" s="58"/>
      <c r="BS1169" s="58"/>
      <c r="BT1169" s="58"/>
      <c r="BU1169" s="58"/>
      <c r="BV1169" s="58"/>
      <c r="BW1169" s="58"/>
      <c r="BX1169" s="58"/>
      <c r="BY1169" s="58"/>
      <c r="BZ1169" s="58"/>
      <c r="CA1169" s="58"/>
      <c r="CB1169" s="58"/>
      <c r="CC1169" s="58"/>
      <c r="CD1169" s="58"/>
      <c r="CE1169" s="58"/>
      <c r="CF1169" s="58"/>
      <c r="CG1169" s="58"/>
      <c r="CH1169" s="58"/>
      <c r="CI1169" s="58"/>
      <c r="CJ1169" s="115"/>
      <c r="CK1169" s="115"/>
      <c r="CL1169" s="115"/>
      <c r="CM1169" s="115"/>
      <c r="CN1169" s="115"/>
      <c r="CO1169" s="115"/>
    </row>
    <row r="1170" spans="2:93" x14ac:dyDescent="0.25">
      <c r="B1170" s="58" t="str">
        <f t="shared" si="132"/>
        <v/>
      </c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9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  <c r="BA1170" s="58"/>
      <c r="BB1170" s="58"/>
      <c r="BC1170" s="58"/>
      <c r="BD1170" s="58"/>
      <c r="BE1170" s="58"/>
      <c r="BF1170" s="58"/>
      <c r="BG1170" s="58"/>
      <c r="BH1170" s="58"/>
      <c r="BI1170" s="58"/>
      <c r="BJ1170" s="58"/>
      <c r="BK1170" s="58"/>
      <c r="BL1170" s="58"/>
      <c r="BM1170" s="58"/>
      <c r="BN1170" s="58"/>
      <c r="BO1170" s="58"/>
      <c r="BP1170" s="58"/>
      <c r="BQ1170" s="58"/>
      <c r="BR1170" s="58"/>
      <c r="BS1170" s="58"/>
      <c r="BT1170" s="58"/>
      <c r="BU1170" s="58"/>
      <c r="BV1170" s="58"/>
      <c r="BW1170" s="58"/>
      <c r="BX1170" s="58"/>
      <c r="BY1170" s="58"/>
      <c r="BZ1170" s="58"/>
      <c r="CA1170" s="58"/>
      <c r="CB1170" s="58"/>
      <c r="CC1170" s="58"/>
      <c r="CD1170" s="58"/>
      <c r="CE1170" s="58"/>
      <c r="CF1170" s="58"/>
      <c r="CG1170" s="58"/>
      <c r="CH1170" s="58"/>
      <c r="CI1170" s="58"/>
      <c r="CJ1170" s="115"/>
      <c r="CK1170" s="115"/>
      <c r="CL1170" s="115"/>
      <c r="CM1170" s="115"/>
      <c r="CN1170" s="115"/>
      <c r="CO1170" s="115"/>
    </row>
    <row r="1171" spans="2:93" x14ac:dyDescent="0.25">
      <c r="B1171" s="58" t="str">
        <f t="shared" si="132"/>
        <v/>
      </c>
      <c r="R1171" s="58"/>
      <c r="S1171" s="58"/>
      <c r="T1171" s="58"/>
      <c r="U1171" s="58"/>
      <c r="V1171" s="58"/>
      <c r="W1171" s="58"/>
      <c r="X1171" s="58"/>
      <c r="Y1171" s="58"/>
      <c r="Z1171" s="58"/>
      <c r="AA1171" s="58"/>
      <c r="AB1171" s="58"/>
      <c r="AC1171" s="58"/>
      <c r="AD1171" s="58"/>
      <c r="AE1171" s="58"/>
      <c r="AF1171" s="58"/>
      <c r="AG1171" s="59"/>
      <c r="AH1171" s="58"/>
      <c r="AI1171" s="58"/>
      <c r="AJ1171" s="58"/>
      <c r="AK1171" s="58"/>
      <c r="AL1171" s="58"/>
      <c r="AM1171" s="58"/>
      <c r="AN1171" s="58"/>
      <c r="AO1171" s="58"/>
      <c r="AP1171" s="58"/>
      <c r="AQ1171" s="58"/>
      <c r="AR1171" s="58"/>
      <c r="AS1171" s="58"/>
      <c r="AT1171" s="58"/>
      <c r="AU1171" s="58"/>
      <c r="AV1171" s="58"/>
      <c r="AW1171" s="58"/>
      <c r="AX1171" s="58"/>
      <c r="AY1171" s="58"/>
      <c r="AZ1171" s="58"/>
      <c r="BA1171" s="58"/>
      <c r="BB1171" s="58"/>
      <c r="BC1171" s="58"/>
      <c r="BD1171" s="58"/>
      <c r="BE1171" s="58"/>
      <c r="BF1171" s="58"/>
      <c r="BG1171" s="58"/>
      <c r="BH1171" s="58"/>
      <c r="BI1171" s="58"/>
      <c r="BJ1171" s="58"/>
      <c r="BK1171" s="58"/>
      <c r="BL1171" s="58"/>
      <c r="BM1171" s="58"/>
      <c r="BN1171" s="58"/>
      <c r="BO1171" s="58"/>
      <c r="BP1171" s="58"/>
      <c r="BQ1171" s="58"/>
      <c r="BR1171" s="58"/>
      <c r="BS1171" s="58"/>
      <c r="BT1171" s="58"/>
      <c r="BU1171" s="58"/>
      <c r="BV1171" s="58"/>
      <c r="BW1171" s="58"/>
      <c r="BX1171" s="58"/>
      <c r="BY1171" s="58"/>
      <c r="BZ1171" s="58"/>
      <c r="CA1171" s="58"/>
      <c r="CB1171" s="58"/>
      <c r="CC1171" s="58"/>
      <c r="CD1171" s="58"/>
      <c r="CE1171" s="58"/>
      <c r="CF1171" s="58"/>
      <c r="CG1171" s="58"/>
      <c r="CH1171" s="58"/>
      <c r="CI1171" s="58"/>
      <c r="CJ1171" s="115"/>
      <c r="CK1171" s="115"/>
      <c r="CL1171" s="115"/>
      <c r="CM1171" s="115"/>
      <c r="CN1171" s="115"/>
      <c r="CO1171" s="115"/>
    </row>
    <row r="1172" spans="2:93" x14ac:dyDescent="0.25">
      <c r="B1172" s="58" t="str">
        <f t="shared" si="132"/>
        <v/>
      </c>
      <c r="R1172" s="58"/>
      <c r="S1172" s="58"/>
      <c r="T1172" s="58"/>
      <c r="U1172" s="58"/>
      <c r="V1172" s="58"/>
      <c r="W1172" s="58"/>
      <c r="X1172" s="58"/>
      <c r="Y1172" s="58"/>
      <c r="Z1172" s="58"/>
      <c r="AA1172" s="58"/>
      <c r="AB1172" s="58"/>
      <c r="AC1172" s="58"/>
      <c r="AD1172" s="58"/>
      <c r="AE1172" s="58"/>
      <c r="AF1172" s="58"/>
      <c r="AG1172" s="59"/>
      <c r="AH1172" s="58"/>
      <c r="AI1172" s="58"/>
      <c r="AJ1172" s="58"/>
      <c r="AK1172" s="58"/>
      <c r="AL1172" s="58"/>
      <c r="AM1172" s="58"/>
      <c r="AN1172" s="58"/>
      <c r="AO1172" s="58"/>
      <c r="AP1172" s="58"/>
      <c r="AQ1172" s="58"/>
      <c r="AR1172" s="58"/>
      <c r="AS1172" s="58"/>
      <c r="AT1172" s="58"/>
      <c r="AU1172" s="58"/>
      <c r="AV1172" s="58"/>
      <c r="AW1172" s="58"/>
      <c r="AX1172" s="58"/>
      <c r="AY1172" s="58"/>
      <c r="AZ1172" s="58"/>
      <c r="BA1172" s="58"/>
      <c r="BB1172" s="58"/>
      <c r="BC1172" s="58"/>
      <c r="BD1172" s="58"/>
      <c r="BE1172" s="58"/>
      <c r="BF1172" s="58"/>
      <c r="BG1172" s="58"/>
      <c r="BH1172" s="58"/>
      <c r="BI1172" s="58"/>
      <c r="BJ1172" s="58"/>
      <c r="BK1172" s="58"/>
      <c r="BL1172" s="58"/>
      <c r="BM1172" s="58"/>
      <c r="BN1172" s="58"/>
      <c r="BO1172" s="58"/>
      <c r="BP1172" s="58"/>
      <c r="BQ1172" s="58"/>
      <c r="BR1172" s="58"/>
      <c r="BS1172" s="58"/>
      <c r="BT1172" s="58"/>
      <c r="BU1172" s="58"/>
      <c r="BV1172" s="58"/>
      <c r="BW1172" s="58"/>
      <c r="BX1172" s="58"/>
      <c r="BY1172" s="58"/>
      <c r="BZ1172" s="58"/>
      <c r="CA1172" s="58"/>
      <c r="CB1172" s="58"/>
      <c r="CC1172" s="58"/>
      <c r="CD1172" s="58"/>
      <c r="CE1172" s="58"/>
      <c r="CF1172" s="58"/>
      <c r="CG1172" s="58"/>
      <c r="CH1172" s="58"/>
      <c r="CI1172" s="58"/>
      <c r="CJ1172" s="115"/>
      <c r="CK1172" s="115"/>
      <c r="CL1172" s="115"/>
      <c r="CM1172" s="115"/>
      <c r="CN1172" s="115"/>
      <c r="CO1172" s="115"/>
    </row>
    <row r="1173" spans="2:93" x14ac:dyDescent="0.25">
      <c r="B1173" s="58" t="str">
        <f t="shared" si="132"/>
        <v/>
      </c>
      <c r="R1173" s="58"/>
      <c r="S1173" s="58"/>
      <c r="T1173" s="58"/>
      <c r="U1173" s="58"/>
      <c r="V1173" s="58"/>
      <c r="W1173" s="58"/>
      <c r="X1173" s="58"/>
      <c r="Y1173" s="58"/>
      <c r="Z1173" s="58"/>
      <c r="AA1173" s="58"/>
      <c r="AB1173" s="58"/>
      <c r="AC1173" s="58"/>
      <c r="AD1173" s="58"/>
      <c r="AE1173" s="58"/>
      <c r="AF1173" s="58"/>
      <c r="AG1173" s="59"/>
      <c r="AH1173" s="58"/>
      <c r="AI1173" s="58"/>
      <c r="AJ1173" s="58"/>
      <c r="AK1173" s="58"/>
      <c r="AL1173" s="58"/>
      <c r="AM1173" s="58"/>
      <c r="AN1173" s="58"/>
      <c r="AO1173" s="58"/>
      <c r="AP1173" s="58"/>
      <c r="AQ1173" s="58"/>
      <c r="AR1173" s="58"/>
      <c r="AS1173" s="58"/>
      <c r="AT1173" s="58"/>
      <c r="AU1173" s="58"/>
      <c r="AV1173" s="58"/>
      <c r="AW1173" s="58"/>
      <c r="AX1173" s="58"/>
      <c r="AY1173" s="58"/>
      <c r="AZ1173" s="58"/>
      <c r="BA1173" s="58"/>
      <c r="BB1173" s="58"/>
      <c r="BC1173" s="58"/>
      <c r="BD1173" s="58"/>
      <c r="BE1173" s="58"/>
      <c r="BF1173" s="58"/>
      <c r="BG1173" s="58"/>
      <c r="BH1173" s="58"/>
      <c r="BI1173" s="58"/>
      <c r="BJ1173" s="58"/>
      <c r="BK1173" s="58"/>
      <c r="BL1173" s="58"/>
      <c r="BM1173" s="58"/>
      <c r="BN1173" s="58"/>
      <c r="BO1173" s="58"/>
      <c r="BP1173" s="58"/>
      <c r="BQ1173" s="58"/>
      <c r="BR1173" s="58"/>
      <c r="BS1173" s="58"/>
      <c r="BT1173" s="58"/>
      <c r="BU1173" s="58"/>
      <c r="BV1173" s="58"/>
      <c r="BW1173" s="58"/>
      <c r="BX1173" s="58"/>
      <c r="BY1173" s="58"/>
      <c r="BZ1173" s="58"/>
      <c r="CA1173" s="58"/>
      <c r="CB1173" s="58"/>
      <c r="CC1173" s="58"/>
      <c r="CD1173" s="58"/>
      <c r="CE1173" s="58"/>
      <c r="CF1173" s="58"/>
      <c r="CG1173" s="58"/>
      <c r="CH1173" s="58"/>
      <c r="CI1173" s="58"/>
      <c r="CJ1173" s="115"/>
      <c r="CK1173" s="115"/>
      <c r="CL1173" s="115"/>
      <c r="CM1173" s="115"/>
      <c r="CN1173" s="115"/>
      <c r="CO1173" s="115"/>
    </row>
    <row r="1174" spans="2:93" x14ac:dyDescent="0.25">
      <c r="B1174" s="58" t="str">
        <f t="shared" si="132"/>
        <v/>
      </c>
      <c r="R1174" s="58"/>
      <c r="S1174" s="58"/>
      <c r="T1174" s="58"/>
      <c r="U1174" s="58"/>
      <c r="V1174" s="58"/>
      <c r="W1174" s="58"/>
      <c r="X1174" s="58"/>
      <c r="Y1174" s="58"/>
      <c r="Z1174" s="58"/>
      <c r="AA1174" s="58"/>
      <c r="AB1174" s="58"/>
      <c r="AC1174" s="58"/>
      <c r="AD1174" s="58"/>
      <c r="AE1174" s="58"/>
      <c r="AF1174" s="58"/>
      <c r="AG1174" s="59"/>
      <c r="AH1174" s="58"/>
      <c r="AI1174" s="58"/>
      <c r="AJ1174" s="58"/>
      <c r="AK1174" s="58"/>
      <c r="AL1174" s="58"/>
      <c r="AM1174" s="58"/>
      <c r="AN1174" s="58"/>
      <c r="AO1174" s="58"/>
      <c r="AP1174" s="58"/>
      <c r="AQ1174" s="58"/>
      <c r="AR1174" s="58"/>
      <c r="AS1174" s="58"/>
      <c r="AT1174" s="58"/>
      <c r="AU1174" s="58"/>
      <c r="AV1174" s="58"/>
      <c r="AW1174" s="58"/>
      <c r="AX1174" s="58"/>
      <c r="AY1174" s="58"/>
      <c r="AZ1174" s="58"/>
      <c r="BA1174" s="58"/>
      <c r="BB1174" s="58"/>
      <c r="BC1174" s="58"/>
      <c r="BD1174" s="58"/>
      <c r="BE1174" s="58"/>
      <c r="BF1174" s="58"/>
      <c r="BG1174" s="58"/>
      <c r="BH1174" s="58"/>
      <c r="BI1174" s="58"/>
      <c r="BJ1174" s="58"/>
      <c r="BK1174" s="58"/>
      <c r="BL1174" s="58"/>
      <c r="BM1174" s="58"/>
      <c r="BN1174" s="58"/>
      <c r="BO1174" s="58"/>
      <c r="BP1174" s="58"/>
      <c r="BQ1174" s="58"/>
      <c r="BR1174" s="58"/>
      <c r="BS1174" s="58"/>
      <c r="BT1174" s="58"/>
      <c r="BU1174" s="58"/>
      <c r="BV1174" s="58"/>
      <c r="BW1174" s="58"/>
      <c r="BX1174" s="58"/>
      <c r="BY1174" s="58"/>
      <c r="BZ1174" s="58"/>
      <c r="CA1174" s="58"/>
      <c r="CB1174" s="58"/>
      <c r="CC1174" s="58"/>
      <c r="CD1174" s="58"/>
      <c r="CE1174" s="58"/>
      <c r="CF1174" s="58"/>
      <c r="CG1174" s="58"/>
      <c r="CH1174" s="58"/>
      <c r="CI1174" s="58"/>
      <c r="CJ1174" s="115"/>
      <c r="CK1174" s="115"/>
      <c r="CL1174" s="115"/>
      <c r="CM1174" s="115"/>
      <c r="CN1174" s="115"/>
      <c r="CO1174" s="115"/>
    </row>
    <row r="1175" spans="2:93" x14ac:dyDescent="0.25">
      <c r="B1175" s="58" t="str">
        <f t="shared" si="132"/>
        <v/>
      </c>
      <c r="R1175" s="58"/>
      <c r="S1175" s="58"/>
      <c r="T1175" s="58"/>
      <c r="U1175" s="58"/>
      <c r="V1175" s="58"/>
      <c r="W1175" s="58"/>
      <c r="X1175" s="58"/>
      <c r="Y1175" s="58"/>
      <c r="Z1175" s="58"/>
      <c r="AA1175" s="58"/>
      <c r="AB1175" s="58"/>
      <c r="AC1175" s="58"/>
      <c r="AD1175" s="58"/>
      <c r="AE1175" s="58"/>
      <c r="AF1175" s="58"/>
      <c r="AG1175" s="59"/>
      <c r="AH1175" s="58"/>
      <c r="AI1175" s="58"/>
      <c r="AJ1175" s="58"/>
      <c r="AK1175" s="58"/>
      <c r="AL1175" s="58"/>
      <c r="AM1175" s="58"/>
      <c r="AN1175" s="58"/>
      <c r="AO1175" s="58"/>
      <c r="AP1175" s="58"/>
      <c r="AQ1175" s="58"/>
      <c r="AR1175" s="58"/>
      <c r="AS1175" s="58"/>
      <c r="AT1175" s="58"/>
      <c r="AU1175" s="58"/>
      <c r="AV1175" s="58"/>
      <c r="AW1175" s="58"/>
      <c r="AX1175" s="58"/>
      <c r="AY1175" s="58"/>
      <c r="AZ1175" s="58"/>
      <c r="BA1175" s="58"/>
      <c r="BB1175" s="58"/>
      <c r="BC1175" s="58"/>
      <c r="BD1175" s="58"/>
      <c r="BE1175" s="58"/>
      <c r="BF1175" s="58"/>
      <c r="BG1175" s="58"/>
      <c r="BH1175" s="58"/>
      <c r="BI1175" s="58"/>
      <c r="BJ1175" s="58"/>
      <c r="BK1175" s="58"/>
      <c r="BL1175" s="58"/>
      <c r="BM1175" s="58"/>
      <c r="BN1175" s="58"/>
      <c r="BO1175" s="58"/>
      <c r="BP1175" s="58"/>
      <c r="BQ1175" s="58"/>
      <c r="BR1175" s="58"/>
      <c r="BS1175" s="58"/>
      <c r="BT1175" s="58"/>
      <c r="BU1175" s="58"/>
      <c r="BV1175" s="58"/>
      <c r="BW1175" s="58"/>
      <c r="BX1175" s="58"/>
      <c r="BY1175" s="58"/>
      <c r="BZ1175" s="58"/>
      <c r="CA1175" s="58"/>
      <c r="CB1175" s="58"/>
      <c r="CC1175" s="58"/>
      <c r="CD1175" s="58"/>
      <c r="CE1175" s="58"/>
      <c r="CF1175" s="58"/>
      <c r="CG1175" s="58"/>
      <c r="CH1175" s="58"/>
      <c r="CI1175" s="58"/>
      <c r="CJ1175" s="115"/>
      <c r="CK1175" s="115"/>
      <c r="CL1175" s="115"/>
      <c r="CM1175" s="115"/>
      <c r="CN1175" s="115"/>
      <c r="CO1175" s="115"/>
    </row>
    <row r="1176" spans="2:93" x14ac:dyDescent="0.25">
      <c r="B1176" s="58" t="str">
        <f t="shared" si="132"/>
        <v/>
      </c>
      <c r="R1176" s="58"/>
      <c r="S1176" s="58"/>
      <c r="T1176" s="58"/>
      <c r="U1176" s="58"/>
      <c r="V1176" s="58"/>
      <c r="W1176" s="58"/>
      <c r="X1176" s="58"/>
      <c r="Y1176" s="58"/>
      <c r="Z1176" s="58"/>
      <c r="AA1176" s="58"/>
      <c r="AB1176" s="58"/>
      <c r="AC1176" s="58"/>
      <c r="AD1176" s="58"/>
      <c r="AE1176" s="58"/>
      <c r="AF1176" s="58"/>
      <c r="AG1176" s="59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  <c r="BA1176" s="58"/>
      <c r="BB1176" s="58"/>
      <c r="BC1176" s="58"/>
      <c r="BD1176" s="58"/>
      <c r="BE1176" s="58"/>
      <c r="BF1176" s="58"/>
      <c r="BG1176" s="58"/>
      <c r="BH1176" s="58"/>
      <c r="BI1176" s="58"/>
      <c r="BJ1176" s="58"/>
      <c r="BK1176" s="58"/>
      <c r="BL1176" s="58"/>
      <c r="BM1176" s="58"/>
      <c r="BN1176" s="58"/>
      <c r="BO1176" s="58"/>
      <c r="BP1176" s="58"/>
      <c r="BQ1176" s="58"/>
      <c r="BR1176" s="58"/>
      <c r="BS1176" s="58"/>
      <c r="BT1176" s="58"/>
      <c r="BU1176" s="58"/>
      <c r="BV1176" s="58"/>
      <c r="BW1176" s="58"/>
      <c r="BX1176" s="58"/>
      <c r="BY1176" s="58"/>
      <c r="BZ1176" s="58"/>
      <c r="CA1176" s="58"/>
      <c r="CB1176" s="58"/>
      <c r="CC1176" s="58"/>
      <c r="CD1176" s="58"/>
      <c r="CE1176" s="58"/>
      <c r="CF1176" s="58"/>
      <c r="CG1176" s="58"/>
      <c r="CH1176" s="58"/>
      <c r="CI1176" s="58"/>
      <c r="CJ1176" s="115"/>
      <c r="CK1176" s="115"/>
      <c r="CL1176" s="115"/>
      <c r="CM1176" s="115"/>
      <c r="CN1176" s="115"/>
      <c r="CO1176" s="115"/>
    </row>
    <row r="1177" spans="2:93" x14ac:dyDescent="0.25">
      <c r="B1177" s="58" t="str">
        <f t="shared" si="132"/>
        <v/>
      </c>
      <c r="R1177" s="58"/>
      <c r="S1177" s="58"/>
      <c r="T1177" s="58"/>
      <c r="U1177" s="58"/>
      <c r="V1177" s="58"/>
      <c r="W1177" s="58"/>
      <c r="X1177" s="58"/>
      <c r="Y1177" s="58"/>
      <c r="Z1177" s="58"/>
      <c r="AA1177" s="58"/>
      <c r="AB1177" s="58"/>
      <c r="AC1177" s="58"/>
      <c r="AD1177" s="58"/>
      <c r="AE1177" s="58"/>
      <c r="AF1177" s="58"/>
      <c r="AG1177" s="59"/>
      <c r="AH1177" s="58"/>
      <c r="AI1177" s="58"/>
      <c r="AJ1177" s="58"/>
      <c r="AK1177" s="58"/>
      <c r="AL1177" s="58"/>
      <c r="AM1177" s="58"/>
      <c r="AN1177" s="58"/>
      <c r="AO1177" s="58"/>
      <c r="AP1177" s="58"/>
      <c r="AQ1177" s="58"/>
      <c r="AR1177" s="58"/>
      <c r="AS1177" s="58"/>
      <c r="AT1177" s="58"/>
      <c r="AU1177" s="58"/>
      <c r="AV1177" s="58"/>
      <c r="AW1177" s="58"/>
      <c r="AX1177" s="58"/>
      <c r="AY1177" s="58"/>
      <c r="AZ1177" s="58"/>
      <c r="BA1177" s="58"/>
      <c r="BB1177" s="58"/>
      <c r="BC1177" s="58"/>
      <c r="BD1177" s="58"/>
      <c r="BE1177" s="58"/>
      <c r="BF1177" s="58"/>
      <c r="BG1177" s="58"/>
      <c r="BH1177" s="58"/>
      <c r="BI1177" s="58"/>
      <c r="BJ1177" s="58"/>
      <c r="BK1177" s="58"/>
      <c r="BL1177" s="58"/>
      <c r="BM1177" s="58"/>
      <c r="BN1177" s="58"/>
      <c r="BO1177" s="58"/>
      <c r="BP1177" s="58"/>
      <c r="BQ1177" s="58"/>
      <c r="BR1177" s="58"/>
      <c r="BS1177" s="58"/>
      <c r="BT1177" s="58"/>
      <c r="BU1177" s="58"/>
      <c r="BV1177" s="58"/>
      <c r="BW1177" s="58"/>
      <c r="BX1177" s="58"/>
      <c r="BY1177" s="58"/>
      <c r="BZ1177" s="58"/>
      <c r="CA1177" s="58"/>
      <c r="CB1177" s="58"/>
      <c r="CC1177" s="58"/>
      <c r="CD1177" s="58"/>
      <c r="CE1177" s="58"/>
      <c r="CF1177" s="58"/>
      <c r="CG1177" s="58"/>
      <c r="CH1177" s="58"/>
      <c r="CI1177" s="58"/>
      <c r="CJ1177" s="115"/>
      <c r="CK1177" s="115"/>
      <c r="CL1177" s="115"/>
      <c r="CM1177" s="115"/>
      <c r="CN1177" s="115"/>
      <c r="CO1177" s="115"/>
    </row>
    <row r="1178" spans="2:93" x14ac:dyDescent="0.25">
      <c r="B1178" s="58" t="str">
        <f t="shared" si="132"/>
        <v/>
      </c>
      <c r="R1178" s="58"/>
      <c r="S1178" s="58"/>
      <c r="T1178" s="58"/>
      <c r="U1178" s="58"/>
      <c r="V1178" s="58"/>
      <c r="W1178" s="58"/>
      <c r="X1178" s="58"/>
      <c r="Y1178" s="58"/>
      <c r="Z1178" s="58"/>
      <c r="AA1178" s="58"/>
      <c r="AB1178" s="58"/>
      <c r="AC1178" s="58"/>
      <c r="AD1178" s="58"/>
      <c r="AE1178" s="58"/>
      <c r="AF1178" s="58"/>
      <c r="AG1178" s="59"/>
      <c r="AH1178" s="58"/>
      <c r="AI1178" s="58"/>
      <c r="AJ1178" s="58"/>
      <c r="AK1178" s="58"/>
      <c r="AL1178" s="58"/>
      <c r="AM1178" s="58"/>
      <c r="AN1178" s="58"/>
      <c r="AO1178" s="58"/>
      <c r="AP1178" s="58"/>
      <c r="AQ1178" s="58"/>
      <c r="AR1178" s="58"/>
      <c r="AS1178" s="58"/>
      <c r="AT1178" s="58"/>
      <c r="AU1178" s="58"/>
      <c r="AV1178" s="58"/>
      <c r="AW1178" s="58"/>
      <c r="AX1178" s="58"/>
      <c r="AY1178" s="58"/>
      <c r="AZ1178" s="58"/>
      <c r="BA1178" s="58"/>
      <c r="BB1178" s="58"/>
      <c r="BC1178" s="58"/>
      <c r="BD1178" s="58"/>
      <c r="BE1178" s="58"/>
      <c r="BF1178" s="58"/>
      <c r="BG1178" s="58"/>
      <c r="BH1178" s="58"/>
      <c r="BI1178" s="58"/>
      <c r="BJ1178" s="58"/>
      <c r="BK1178" s="58"/>
      <c r="BL1178" s="58"/>
      <c r="BM1178" s="58"/>
      <c r="BN1178" s="58"/>
      <c r="BO1178" s="58"/>
      <c r="BP1178" s="58"/>
      <c r="BQ1178" s="58"/>
      <c r="BR1178" s="58"/>
      <c r="BS1178" s="58"/>
      <c r="BT1178" s="58"/>
      <c r="BU1178" s="58"/>
      <c r="BV1178" s="58"/>
      <c r="BW1178" s="58"/>
      <c r="BX1178" s="58"/>
      <c r="BY1178" s="58"/>
      <c r="BZ1178" s="58"/>
      <c r="CA1178" s="58"/>
      <c r="CB1178" s="58"/>
      <c r="CC1178" s="58"/>
      <c r="CD1178" s="58"/>
      <c r="CE1178" s="58"/>
      <c r="CF1178" s="58"/>
      <c r="CG1178" s="58"/>
      <c r="CH1178" s="58"/>
      <c r="CI1178" s="58"/>
      <c r="CJ1178" s="115"/>
      <c r="CK1178" s="115"/>
      <c r="CL1178" s="115"/>
      <c r="CM1178" s="115"/>
      <c r="CN1178" s="115"/>
      <c r="CO1178" s="115"/>
    </row>
    <row r="1179" spans="2:93" x14ac:dyDescent="0.25">
      <c r="B1179" s="58" t="str">
        <f t="shared" si="132"/>
        <v/>
      </c>
      <c r="R1179" s="58"/>
      <c r="S1179" s="58"/>
      <c r="T1179" s="58"/>
      <c r="U1179" s="58"/>
      <c r="V1179" s="58"/>
      <c r="W1179" s="58"/>
      <c r="X1179" s="58"/>
      <c r="Y1179" s="58"/>
      <c r="Z1179" s="58"/>
      <c r="AA1179" s="58"/>
      <c r="AB1179" s="58"/>
      <c r="AC1179" s="58"/>
      <c r="AD1179" s="58"/>
      <c r="AE1179" s="58"/>
      <c r="AF1179" s="58"/>
      <c r="AG1179" s="59"/>
      <c r="AH1179" s="58"/>
      <c r="AI1179" s="58"/>
      <c r="AJ1179" s="58"/>
      <c r="AK1179" s="58"/>
      <c r="AL1179" s="58"/>
      <c r="AM1179" s="58"/>
      <c r="AN1179" s="58"/>
      <c r="AO1179" s="58"/>
      <c r="AP1179" s="58"/>
      <c r="AQ1179" s="58"/>
      <c r="AR1179" s="58"/>
      <c r="AS1179" s="58"/>
      <c r="AT1179" s="58"/>
      <c r="AU1179" s="58"/>
      <c r="AV1179" s="58"/>
      <c r="AW1179" s="58"/>
      <c r="AX1179" s="58"/>
      <c r="AY1179" s="58"/>
      <c r="AZ1179" s="58"/>
      <c r="BA1179" s="58"/>
      <c r="BB1179" s="58"/>
      <c r="BC1179" s="58"/>
      <c r="BD1179" s="58"/>
      <c r="BE1179" s="58"/>
      <c r="BF1179" s="58"/>
      <c r="BG1179" s="58"/>
      <c r="BH1179" s="58"/>
      <c r="BI1179" s="58"/>
      <c r="BJ1179" s="58"/>
      <c r="BK1179" s="58"/>
      <c r="BL1179" s="58"/>
      <c r="BM1179" s="58"/>
      <c r="BN1179" s="58"/>
      <c r="BO1179" s="58"/>
      <c r="BP1179" s="58"/>
      <c r="BQ1179" s="58"/>
      <c r="BR1179" s="58"/>
      <c r="BS1179" s="58"/>
      <c r="BT1179" s="58"/>
      <c r="BU1179" s="58"/>
      <c r="BV1179" s="58"/>
      <c r="BW1179" s="58"/>
      <c r="BX1179" s="58"/>
      <c r="BY1179" s="58"/>
      <c r="BZ1179" s="58"/>
      <c r="CA1179" s="58"/>
      <c r="CB1179" s="58"/>
      <c r="CC1179" s="58"/>
      <c r="CD1179" s="58"/>
      <c r="CE1179" s="58"/>
      <c r="CF1179" s="58"/>
      <c r="CG1179" s="58"/>
      <c r="CH1179" s="58"/>
      <c r="CI1179" s="58"/>
      <c r="CJ1179" s="115"/>
      <c r="CK1179" s="115"/>
      <c r="CL1179" s="115"/>
      <c r="CM1179" s="115"/>
      <c r="CN1179" s="115"/>
      <c r="CO1179" s="115"/>
    </row>
    <row r="1180" spans="2:93" x14ac:dyDescent="0.25">
      <c r="B1180" s="58" t="str">
        <f t="shared" si="132"/>
        <v/>
      </c>
      <c r="R1180" s="58"/>
      <c r="S1180" s="58"/>
      <c r="T1180" s="58"/>
      <c r="U1180" s="58"/>
      <c r="V1180" s="58"/>
      <c r="W1180" s="58"/>
      <c r="X1180" s="58"/>
      <c r="Y1180" s="58"/>
      <c r="Z1180" s="58"/>
      <c r="AA1180" s="58"/>
      <c r="AB1180" s="58"/>
      <c r="AC1180" s="58"/>
      <c r="AD1180" s="58"/>
      <c r="AE1180" s="58"/>
      <c r="AF1180" s="58"/>
      <c r="AG1180" s="59"/>
      <c r="AH1180" s="58"/>
      <c r="AI1180" s="58"/>
      <c r="AJ1180" s="58"/>
      <c r="AK1180" s="58"/>
      <c r="AL1180" s="58"/>
      <c r="AM1180" s="58"/>
      <c r="AN1180" s="58"/>
      <c r="AO1180" s="58"/>
      <c r="AP1180" s="58"/>
      <c r="AQ1180" s="58"/>
      <c r="AR1180" s="58"/>
      <c r="AS1180" s="58"/>
      <c r="AT1180" s="58"/>
      <c r="AU1180" s="58"/>
      <c r="AV1180" s="58"/>
      <c r="AW1180" s="58"/>
      <c r="AX1180" s="58"/>
      <c r="AY1180" s="58"/>
      <c r="AZ1180" s="58"/>
      <c r="BA1180" s="58"/>
      <c r="BB1180" s="58"/>
      <c r="BC1180" s="58"/>
      <c r="BD1180" s="58"/>
      <c r="BE1180" s="58"/>
      <c r="BF1180" s="58"/>
      <c r="BG1180" s="58"/>
      <c r="BH1180" s="58"/>
      <c r="BI1180" s="58"/>
      <c r="BJ1180" s="58"/>
      <c r="BK1180" s="58"/>
      <c r="BL1180" s="58"/>
      <c r="BM1180" s="58"/>
      <c r="BN1180" s="58"/>
      <c r="BO1180" s="58"/>
      <c r="BP1180" s="58"/>
      <c r="BQ1180" s="58"/>
      <c r="BR1180" s="58"/>
      <c r="BS1180" s="58"/>
      <c r="BT1180" s="58"/>
      <c r="BU1180" s="58"/>
      <c r="BV1180" s="58"/>
      <c r="BW1180" s="58"/>
      <c r="BX1180" s="58"/>
      <c r="BY1180" s="58"/>
      <c r="BZ1180" s="58"/>
      <c r="CA1180" s="58"/>
      <c r="CB1180" s="58"/>
      <c r="CC1180" s="58"/>
      <c r="CD1180" s="58"/>
      <c r="CE1180" s="58"/>
      <c r="CF1180" s="58"/>
      <c r="CG1180" s="58"/>
      <c r="CH1180" s="58"/>
      <c r="CI1180" s="58"/>
      <c r="CJ1180" s="115"/>
      <c r="CK1180" s="115"/>
      <c r="CL1180" s="115"/>
      <c r="CM1180" s="115"/>
      <c r="CN1180" s="115"/>
      <c r="CO1180" s="115"/>
    </row>
    <row r="1181" spans="2:93" x14ac:dyDescent="0.25">
      <c r="B1181" s="58" t="str">
        <f t="shared" si="132"/>
        <v/>
      </c>
      <c r="R1181" s="58"/>
      <c r="S1181" s="58"/>
      <c r="T1181" s="58"/>
      <c r="U1181" s="58"/>
      <c r="V1181" s="58"/>
      <c r="W1181" s="58"/>
      <c r="X1181" s="58"/>
      <c r="Y1181" s="58"/>
      <c r="Z1181" s="58"/>
      <c r="AA1181" s="58"/>
      <c r="AB1181" s="58"/>
      <c r="AC1181" s="58"/>
      <c r="AD1181" s="58"/>
      <c r="AE1181" s="58"/>
      <c r="AF1181" s="58"/>
      <c r="AG1181" s="59"/>
      <c r="AH1181" s="58"/>
      <c r="AI1181" s="58"/>
      <c r="AJ1181" s="58"/>
      <c r="AK1181" s="58"/>
      <c r="AL1181" s="58"/>
      <c r="AM1181" s="58"/>
      <c r="AN1181" s="58"/>
      <c r="AO1181" s="58"/>
      <c r="AP1181" s="58"/>
      <c r="AQ1181" s="58"/>
      <c r="AR1181" s="58"/>
      <c r="AS1181" s="58"/>
      <c r="AT1181" s="58"/>
      <c r="AU1181" s="58"/>
      <c r="AV1181" s="58"/>
      <c r="AW1181" s="58"/>
      <c r="AX1181" s="58"/>
      <c r="AY1181" s="58"/>
      <c r="AZ1181" s="58"/>
      <c r="BA1181" s="58"/>
      <c r="BB1181" s="58"/>
      <c r="BC1181" s="58"/>
      <c r="BD1181" s="58"/>
      <c r="BE1181" s="58"/>
      <c r="BF1181" s="58"/>
      <c r="BG1181" s="58"/>
      <c r="BH1181" s="58"/>
      <c r="BI1181" s="58"/>
      <c r="BJ1181" s="58"/>
      <c r="BK1181" s="58"/>
      <c r="BL1181" s="58"/>
      <c r="BM1181" s="58"/>
      <c r="BN1181" s="58"/>
      <c r="BO1181" s="58"/>
      <c r="BP1181" s="58"/>
      <c r="BQ1181" s="58"/>
      <c r="BR1181" s="58"/>
      <c r="BS1181" s="58"/>
      <c r="BT1181" s="58"/>
      <c r="BU1181" s="58"/>
      <c r="BV1181" s="58"/>
      <c r="BW1181" s="58"/>
      <c r="BX1181" s="58"/>
      <c r="BY1181" s="58"/>
      <c r="BZ1181" s="58"/>
      <c r="CA1181" s="58"/>
      <c r="CB1181" s="58"/>
      <c r="CC1181" s="58"/>
      <c r="CD1181" s="58"/>
      <c r="CE1181" s="58"/>
      <c r="CF1181" s="58"/>
      <c r="CG1181" s="58"/>
      <c r="CH1181" s="58"/>
      <c r="CI1181" s="58"/>
      <c r="CJ1181" s="115"/>
      <c r="CK1181" s="115"/>
      <c r="CL1181" s="115"/>
      <c r="CM1181" s="115"/>
      <c r="CN1181" s="115"/>
      <c r="CO1181" s="115"/>
    </row>
    <row r="1182" spans="2:93" x14ac:dyDescent="0.25">
      <c r="B1182" s="58" t="str">
        <f t="shared" si="132"/>
        <v/>
      </c>
      <c r="R1182" s="58"/>
      <c r="S1182" s="58"/>
      <c r="T1182" s="58"/>
      <c r="U1182" s="58"/>
      <c r="V1182" s="58"/>
      <c r="W1182" s="58"/>
      <c r="X1182" s="58"/>
      <c r="Y1182" s="58"/>
      <c r="Z1182" s="58"/>
      <c r="AA1182" s="58"/>
      <c r="AB1182" s="58"/>
      <c r="AC1182" s="58"/>
      <c r="AD1182" s="58"/>
      <c r="AE1182" s="58"/>
      <c r="AF1182" s="58"/>
      <c r="AG1182" s="59"/>
      <c r="AH1182" s="58"/>
      <c r="AI1182" s="58"/>
      <c r="AJ1182" s="58"/>
      <c r="AK1182" s="58"/>
      <c r="AL1182" s="58"/>
      <c r="AM1182" s="58"/>
      <c r="AN1182" s="58"/>
      <c r="AO1182" s="58"/>
      <c r="AP1182" s="58"/>
      <c r="AQ1182" s="58"/>
      <c r="AR1182" s="58"/>
      <c r="AS1182" s="58"/>
      <c r="AT1182" s="58"/>
      <c r="AU1182" s="58"/>
      <c r="AV1182" s="58"/>
      <c r="AW1182" s="58"/>
      <c r="AX1182" s="58"/>
      <c r="AY1182" s="58"/>
      <c r="AZ1182" s="58"/>
      <c r="BA1182" s="58"/>
      <c r="BB1182" s="58"/>
      <c r="BC1182" s="58"/>
      <c r="BD1182" s="58"/>
      <c r="BE1182" s="58"/>
      <c r="BF1182" s="58"/>
      <c r="BG1182" s="58"/>
      <c r="BH1182" s="58"/>
      <c r="BI1182" s="58"/>
      <c r="BJ1182" s="58"/>
      <c r="BK1182" s="58"/>
      <c r="BL1182" s="58"/>
      <c r="BM1182" s="58"/>
      <c r="BN1182" s="58"/>
      <c r="BO1182" s="58"/>
      <c r="BP1182" s="58"/>
      <c r="BQ1182" s="58"/>
      <c r="BR1182" s="58"/>
      <c r="BS1182" s="58"/>
      <c r="BT1182" s="58"/>
      <c r="BU1182" s="58"/>
      <c r="BV1182" s="58"/>
      <c r="BW1182" s="58"/>
      <c r="BX1182" s="58"/>
      <c r="BY1182" s="58"/>
      <c r="BZ1182" s="58"/>
      <c r="CA1182" s="58"/>
      <c r="CB1182" s="58"/>
      <c r="CC1182" s="58"/>
      <c r="CD1182" s="58"/>
      <c r="CE1182" s="58"/>
      <c r="CF1182" s="58"/>
      <c r="CG1182" s="58"/>
      <c r="CH1182" s="58"/>
      <c r="CI1182" s="58"/>
      <c r="CJ1182" s="115"/>
      <c r="CK1182" s="115"/>
      <c r="CL1182" s="115"/>
      <c r="CM1182" s="115"/>
      <c r="CN1182" s="115"/>
      <c r="CO1182" s="115"/>
    </row>
    <row r="1183" spans="2:93" x14ac:dyDescent="0.25">
      <c r="B1183" s="58" t="str">
        <f t="shared" si="132"/>
        <v/>
      </c>
      <c r="R1183" s="58"/>
      <c r="S1183" s="58"/>
      <c r="T1183" s="58"/>
      <c r="U1183" s="58"/>
      <c r="V1183" s="58"/>
      <c r="W1183" s="58"/>
      <c r="X1183" s="58"/>
      <c r="Y1183" s="58"/>
      <c r="Z1183" s="58"/>
      <c r="AA1183" s="58"/>
      <c r="AB1183" s="58"/>
      <c r="AC1183" s="58"/>
      <c r="AD1183" s="58"/>
      <c r="AE1183" s="58"/>
      <c r="AF1183" s="58"/>
      <c r="AG1183" s="59"/>
      <c r="AH1183" s="58"/>
      <c r="AI1183" s="58"/>
      <c r="AJ1183" s="58"/>
      <c r="AK1183" s="58"/>
      <c r="AL1183" s="58"/>
      <c r="AM1183" s="58"/>
      <c r="AN1183" s="58"/>
      <c r="AO1183" s="58"/>
      <c r="AP1183" s="58"/>
      <c r="AQ1183" s="58"/>
      <c r="AR1183" s="58"/>
      <c r="AS1183" s="58"/>
      <c r="AT1183" s="58"/>
      <c r="AU1183" s="58"/>
      <c r="AV1183" s="58"/>
      <c r="AW1183" s="58"/>
      <c r="AX1183" s="58"/>
      <c r="AY1183" s="58"/>
      <c r="AZ1183" s="58"/>
      <c r="BA1183" s="58"/>
      <c r="BB1183" s="58"/>
      <c r="BC1183" s="58"/>
      <c r="BD1183" s="58"/>
      <c r="BE1183" s="58"/>
      <c r="BF1183" s="58"/>
      <c r="BG1183" s="58"/>
      <c r="BH1183" s="58"/>
      <c r="BI1183" s="58"/>
      <c r="BJ1183" s="58"/>
      <c r="BK1183" s="58"/>
      <c r="BL1183" s="58"/>
      <c r="BM1183" s="58"/>
      <c r="BN1183" s="58"/>
      <c r="BO1183" s="58"/>
      <c r="BP1183" s="58"/>
      <c r="BQ1183" s="58"/>
      <c r="BR1183" s="58"/>
      <c r="BS1183" s="58"/>
      <c r="BT1183" s="58"/>
      <c r="BU1183" s="58"/>
      <c r="BV1183" s="58"/>
      <c r="BW1183" s="58"/>
      <c r="BX1183" s="58"/>
      <c r="BY1183" s="58"/>
      <c r="BZ1183" s="58"/>
      <c r="CA1183" s="58"/>
      <c r="CB1183" s="58"/>
      <c r="CC1183" s="58"/>
      <c r="CD1183" s="58"/>
      <c r="CE1183" s="58"/>
      <c r="CF1183" s="58"/>
      <c r="CG1183" s="58"/>
      <c r="CH1183" s="58"/>
      <c r="CI1183" s="58"/>
      <c r="CJ1183" s="115"/>
      <c r="CK1183" s="115"/>
      <c r="CL1183" s="115"/>
      <c r="CM1183" s="115"/>
      <c r="CN1183" s="115"/>
      <c r="CO1183" s="115"/>
    </row>
    <row r="1184" spans="2:93" x14ac:dyDescent="0.25">
      <c r="B1184" s="58" t="str">
        <f t="shared" si="132"/>
        <v/>
      </c>
      <c r="R1184" s="58"/>
      <c r="S1184" s="58"/>
      <c r="T1184" s="58"/>
      <c r="U1184" s="58"/>
      <c r="V1184" s="58"/>
      <c r="W1184" s="58"/>
      <c r="X1184" s="58"/>
      <c r="Y1184" s="58"/>
      <c r="Z1184" s="58"/>
      <c r="AA1184" s="58"/>
      <c r="AB1184" s="58"/>
      <c r="AC1184" s="58"/>
      <c r="AD1184" s="58"/>
      <c r="AE1184" s="58"/>
      <c r="AF1184" s="58"/>
      <c r="AG1184" s="59"/>
      <c r="AH1184" s="58"/>
      <c r="AI1184" s="58"/>
      <c r="AJ1184" s="58"/>
      <c r="AK1184" s="58"/>
      <c r="AL1184" s="58"/>
      <c r="AM1184" s="58"/>
      <c r="AN1184" s="58"/>
      <c r="AO1184" s="58"/>
      <c r="AP1184" s="58"/>
      <c r="AQ1184" s="58"/>
      <c r="AR1184" s="58"/>
      <c r="AS1184" s="58"/>
      <c r="AT1184" s="58"/>
      <c r="AU1184" s="58"/>
      <c r="AV1184" s="58"/>
      <c r="AW1184" s="58"/>
      <c r="AX1184" s="58"/>
      <c r="AY1184" s="58"/>
      <c r="AZ1184" s="58"/>
      <c r="BA1184" s="58"/>
      <c r="BB1184" s="58"/>
      <c r="BC1184" s="58"/>
      <c r="BD1184" s="58"/>
      <c r="BE1184" s="58"/>
      <c r="BF1184" s="58"/>
      <c r="BG1184" s="58"/>
      <c r="BH1184" s="58"/>
      <c r="BI1184" s="58"/>
      <c r="BJ1184" s="58"/>
      <c r="BK1184" s="58"/>
      <c r="BL1184" s="58"/>
      <c r="BM1184" s="58"/>
      <c r="BN1184" s="58"/>
      <c r="BO1184" s="58"/>
      <c r="BP1184" s="58"/>
      <c r="BQ1184" s="58"/>
      <c r="BR1184" s="58"/>
      <c r="BS1184" s="58"/>
      <c r="BT1184" s="58"/>
      <c r="BU1184" s="58"/>
      <c r="BV1184" s="58"/>
      <c r="BW1184" s="58"/>
      <c r="BX1184" s="58"/>
      <c r="BY1184" s="58"/>
      <c r="BZ1184" s="58"/>
      <c r="CA1184" s="58"/>
      <c r="CB1184" s="58"/>
      <c r="CC1184" s="58"/>
      <c r="CD1184" s="58"/>
      <c r="CE1184" s="58"/>
      <c r="CF1184" s="58"/>
      <c r="CG1184" s="58"/>
      <c r="CH1184" s="58"/>
      <c r="CI1184" s="58"/>
      <c r="CJ1184" s="115"/>
      <c r="CK1184" s="115"/>
      <c r="CL1184" s="115"/>
      <c r="CM1184" s="115"/>
      <c r="CN1184" s="115"/>
      <c r="CO1184" s="115"/>
    </row>
    <row r="1185" spans="2:93" x14ac:dyDescent="0.25">
      <c r="B1185" s="58" t="str">
        <f t="shared" si="132"/>
        <v/>
      </c>
      <c r="R1185" s="58"/>
      <c r="S1185" s="58"/>
      <c r="T1185" s="58"/>
      <c r="U1185" s="58"/>
      <c r="V1185" s="58"/>
      <c r="W1185" s="58"/>
      <c r="X1185" s="58"/>
      <c r="Y1185" s="58"/>
      <c r="Z1185" s="58"/>
      <c r="AA1185" s="58"/>
      <c r="AB1185" s="58"/>
      <c r="AC1185" s="58"/>
      <c r="AD1185" s="58"/>
      <c r="AE1185" s="58"/>
      <c r="AF1185" s="58"/>
      <c r="AG1185" s="59"/>
      <c r="AH1185" s="58"/>
      <c r="AI1185" s="58"/>
      <c r="AJ1185" s="58"/>
      <c r="AK1185" s="58"/>
      <c r="AL1185" s="58"/>
      <c r="AM1185" s="58"/>
      <c r="AN1185" s="58"/>
      <c r="AO1185" s="58"/>
      <c r="AP1185" s="58"/>
      <c r="AQ1185" s="58"/>
      <c r="AR1185" s="58"/>
      <c r="AS1185" s="58"/>
      <c r="AT1185" s="58"/>
      <c r="AU1185" s="58"/>
      <c r="AV1185" s="58"/>
      <c r="AW1185" s="58"/>
      <c r="AX1185" s="58"/>
      <c r="AY1185" s="58"/>
      <c r="AZ1185" s="58"/>
      <c r="BA1185" s="58"/>
      <c r="BB1185" s="58"/>
      <c r="BC1185" s="58"/>
      <c r="BD1185" s="58"/>
      <c r="BE1185" s="58"/>
      <c r="BF1185" s="58"/>
      <c r="BG1185" s="58"/>
      <c r="BH1185" s="58"/>
      <c r="BI1185" s="58"/>
      <c r="BJ1185" s="58"/>
      <c r="BK1185" s="58"/>
      <c r="BL1185" s="58"/>
      <c r="BM1185" s="58"/>
      <c r="BN1185" s="58"/>
      <c r="BO1185" s="58"/>
      <c r="BP1185" s="58"/>
      <c r="BQ1185" s="58"/>
      <c r="BR1185" s="58"/>
      <c r="BS1185" s="58"/>
      <c r="BT1185" s="58"/>
      <c r="BU1185" s="58"/>
      <c r="BV1185" s="58"/>
      <c r="BW1185" s="58"/>
      <c r="BX1185" s="58"/>
      <c r="BY1185" s="58"/>
      <c r="BZ1185" s="58"/>
      <c r="CA1185" s="58"/>
      <c r="CB1185" s="58"/>
      <c r="CC1185" s="58"/>
      <c r="CD1185" s="58"/>
      <c r="CE1185" s="58"/>
      <c r="CF1185" s="58"/>
      <c r="CG1185" s="58"/>
      <c r="CH1185" s="58"/>
      <c r="CI1185" s="58"/>
      <c r="CJ1185" s="115"/>
      <c r="CK1185" s="115"/>
      <c r="CL1185" s="115"/>
      <c r="CM1185" s="115"/>
      <c r="CN1185" s="115"/>
      <c r="CO1185" s="115"/>
    </row>
    <row r="1186" spans="2:93" x14ac:dyDescent="0.25">
      <c r="B1186" s="58" t="str">
        <f t="shared" si="132"/>
        <v/>
      </c>
      <c r="R1186" s="58"/>
      <c r="S1186" s="58"/>
      <c r="T1186" s="58"/>
      <c r="U1186" s="58"/>
      <c r="V1186" s="58"/>
      <c r="W1186" s="58"/>
      <c r="X1186" s="58"/>
      <c r="Y1186" s="58"/>
      <c r="Z1186" s="58"/>
      <c r="AA1186" s="58"/>
      <c r="AB1186" s="58"/>
      <c r="AC1186" s="58"/>
      <c r="AD1186" s="58"/>
      <c r="AE1186" s="58"/>
      <c r="AF1186" s="58"/>
      <c r="AG1186" s="59"/>
      <c r="AH1186" s="58"/>
      <c r="AI1186" s="58"/>
      <c r="AJ1186" s="58"/>
      <c r="AK1186" s="58"/>
      <c r="AL1186" s="58"/>
      <c r="AM1186" s="58"/>
      <c r="AN1186" s="58"/>
      <c r="AO1186" s="58"/>
      <c r="AP1186" s="58"/>
      <c r="AQ1186" s="58"/>
      <c r="AR1186" s="58"/>
      <c r="AS1186" s="58"/>
      <c r="AT1186" s="58"/>
      <c r="AU1186" s="58"/>
      <c r="AV1186" s="58"/>
      <c r="AW1186" s="58"/>
      <c r="AX1186" s="58"/>
      <c r="AY1186" s="58"/>
      <c r="AZ1186" s="58"/>
      <c r="BA1186" s="58"/>
      <c r="BB1186" s="58"/>
      <c r="BC1186" s="58"/>
      <c r="BD1186" s="58"/>
      <c r="BE1186" s="58"/>
      <c r="BF1186" s="58"/>
      <c r="BG1186" s="58"/>
      <c r="BH1186" s="58"/>
      <c r="BI1186" s="58"/>
      <c r="BJ1186" s="58"/>
      <c r="BK1186" s="58"/>
      <c r="BL1186" s="58"/>
      <c r="BM1186" s="58"/>
      <c r="BN1186" s="58"/>
      <c r="BO1186" s="58"/>
      <c r="BP1186" s="58"/>
      <c r="BQ1186" s="58"/>
      <c r="BR1186" s="58"/>
      <c r="BS1186" s="58"/>
      <c r="BT1186" s="58"/>
      <c r="BU1186" s="58"/>
      <c r="BV1186" s="58"/>
      <c r="BW1186" s="58"/>
      <c r="BX1186" s="58"/>
      <c r="BY1186" s="58"/>
      <c r="BZ1186" s="58"/>
      <c r="CA1186" s="58"/>
      <c r="CB1186" s="58"/>
      <c r="CC1186" s="58"/>
      <c r="CD1186" s="58"/>
      <c r="CE1186" s="58"/>
      <c r="CF1186" s="58"/>
      <c r="CG1186" s="58"/>
      <c r="CH1186" s="58"/>
      <c r="CI1186" s="58"/>
      <c r="CJ1186" s="115"/>
      <c r="CK1186" s="115"/>
      <c r="CL1186" s="115"/>
      <c r="CM1186" s="115"/>
      <c r="CN1186" s="115"/>
      <c r="CO1186" s="115"/>
    </row>
    <row r="1187" spans="2:93" x14ac:dyDescent="0.25">
      <c r="B1187" s="58" t="str">
        <f t="shared" si="132"/>
        <v/>
      </c>
      <c r="R1187" s="58"/>
      <c r="S1187" s="58"/>
      <c r="T1187" s="58"/>
      <c r="U1187" s="58"/>
      <c r="V1187" s="58"/>
      <c r="W1187" s="58"/>
      <c r="X1187" s="58"/>
      <c r="Y1187" s="58"/>
      <c r="Z1187" s="58"/>
      <c r="AA1187" s="58"/>
      <c r="AB1187" s="58"/>
      <c r="AC1187" s="58"/>
      <c r="AD1187" s="58"/>
      <c r="AE1187" s="58"/>
      <c r="AF1187" s="58"/>
      <c r="AG1187" s="59"/>
      <c r="AH1187" s="58"/>
      <c r="AI1187" s="58"/>
      <c r="AJ1187" s="58"/>
      <c r="AK1187" s="58"/>
      <c r="AL1187" s="58"/>
      <c r="AM1187" s="58"/>
      <c r="AN1187" s="58"/>
      <c r="AO1187" s="58"/>
      <c r="AP1187" s="58"/>
      <c r="AQ1187" s="58"/>
      <c r="AR1187" s="58"/>
      <c r="AS1187" s="58"/>
      <c r="AT1187" s="58"/>
      <c r="AU1187" s="58"/>
      <c r="AV1187" s="58"/>
      <c r="AW1187" s="58"/>
      <c r="AX1187" s="58"/>
      <c r="AY1187" s="58"/>
      <c r="AZ1187" s="58"/>
      <c r="BA1187" s="58"/>
      <c r="BB1187" s="58"/>
      <c r="BC1187" s="58"/>
      <c r="BD1187" s="58"/>
      <c r="BE1187" s="58"/>
      <c r="BF1187" s="58"/>
      <c r="BG1187" s="58"/>
      <c r="BH1187" s="58"/>
      <c r="BI1187" s="58"/>
      <c r="BJ1187" s="58"/>
      <c r="BK1187" s="58"/>
      <c r="BL1187" s="58"/>
      <c r="BM1187" s="58"/>
      <c r="BN1187" s="58"/>
      <c r="BO1187" s="58"/>
      <c r="BP1187" s="58"/>
      <c r="BQ1187" s="58"/>
      <c r="BR1187" s="58"/>
      <c r="BS1187" s="58"/>
      <c r="BT1187" s="58"/>
      <c r="BU1187" s="58"/>
      <c r="BV1187" s="58"/>
      <c r="BW1187" s="58"/>
      <c r="BX1187" s="58"/>
      <c r="BY1187" s="58"/>
      <c r="BZ1187" s="58"/>
      <c r="CA1187" s="58"/>
      <c r="CB1187" s="58"/>
      <c r="CC1187" s="58"/>
      <c r="CD1187" s="58"/>
      <c r="CE1187" s="58"/>
      <c r="CF1187" s="58"/>
      <c r="CG1187" s="58"/>
      <c r="CH1187" s="58"/>
      <c r="CI1187" s="58"/>
      <c r="CJ1187" s="115"/>
      <c r="CK1187" s="115"/>
      <c r="CL1187" s="115"/>
      <c r="CM1187" s="115"/>
      <c r="CN1187" s="115"/>
      <c r="CO1187" s="115"/>
    </row>
    <row r="1188" spans="2:93" x14ac:dyDescent="0.25">
      <c r="B1188" s="58" t="str">
        <f t="shared" si="132"/>
        <v/>
      </c>
      <c r="R1188" s="58"/>
      <c r="S1188" s="58"/>
      <c r="T1188" s="58"/>
      <c r="U1188" s="58"/>
      <c r="V1188" s="58"/>
      <c r="W1188" s="58"/>
      <c r="X1188" s="58"/>
      <c r="Y1188" s="58"/>
      <c r="Z1188" s="58"/>
      <c r="AA1188" s="58"/>
      <c r="AB1188" s="58"/>
      <c r="AC1188" s="58"/>
      <c r="AD1188" s="58"/>
      <c r="AE1188" s="58"/>
      <c r="AF1188" s="58"/>
      <c r="AG1188" s="59"/>
      <c r="AH1188" s="58"/>
      <c r="AI1188" s="58"/>
      <c r="AJ1188" s="58"/>
      <c r="AK1188" s="58"/>
      <c r="AL1188" s="58"/>
      <c r="AM1188" s="58"/>
      <c r="AN1188" s="58"/>
      <c r="AO1188" s="58"/>
      <c r="AP1188" s="58"/>
      <c r="AQ1188" s="58"/>
      <c r="AR1188" s="58"/>
      <c r="AS1188" s="58"/>
      <c r="AT1188" s="58"/>
      <c r="AU1188" s="58"/>
      <c r="AV1188" s="58"/>
      <c r="AW1188" s="58"/>
      <c r="AX1188" s="58"/>
      <c r="AY1188" s="58"/>
      <c r="AZ1188" s="58"/>
      <c r="BA1188" s="58"/>
      <c r="BB1188" s="58"/>
      <c r="BC1188" s="58"/>
      <c r="BD1188" s="58"/>
      <c r="BE1188" s="58"/>
      <c r="BF1188" s="58"/>
      <c r="BG1188" s="58"/>
      <c r="BH1188" s="58"/>
      <c r="BI1188" s="58"/>
      <c r="BJ1188" s="58"/>
      <c r="BK1188" s="58"/>
      <c r="BL1188" s="58"/>
      <c r="BM1188" s="58"/>
      <c r="BN1188" s="58"/>
      <c r="BO1188" s="58"/>
      <c r="BP1188" s="58"/>
      <c r="BQ1188" s="58"/>
      <c r="BR1188" s="58"/>
      <c r="BS1188" s="58"/>
      <c r="BT1188" s="58"/>
      <c r="BU1188" s="58"/>
      <c r="BV1188" s="58"/>
      <c r="BW1188" s="58"/>
      <c r="BX1188" s="58"/>
      <c r="BY1188" s="58"/>
      <c r="BZ1188" s="58"/>
      <c r="CA1188" s="58"/>
      <c r="CB1188" s="58"/>
      <c r="CC1188" s="58"/>
      <c r="CD1188" s="58"/>
      <c r="CE1188" s="58"/>
      <c r="CF1188" s="58"/>
      <c r="CG1188" s="58"/>
      <c r="CH1188" s="58"/>
      <c r="CI1188" s="58"/>
      <c r="CJ1188" s="115"/>
      <c r="CK1188" s="115"/>
      <c r="CL1188" s="115"/>
      <c r="CM1188" s="115"/>
      <c r="CN1188" s="115"/>
      <c r="CO1188" s="115"/>
    </row>
    <row r="1189" spans="2:93" x14ac:dyDescent="0.25">
      <c r="B1189" s="58" t="str">
        <f t="shared" si="132"/>
        <v/>
      </c>
      <c r="R1189" s="58"/>
      <c r="S1189" s="58"/>
      <c r="T1189" s="58"/>
      <c r="U1189" s="58"/>
      <c r="V1189" s="58"/>
      <c r="W1189" s="58"/>
      <c r="X1189" s="58"/>
      <c r="Y1189" s="58"/>
      <c r="Z1189" s="58"/>
      <c r="AA1189" s="58"/>
      <c r="AB1189" s="58"/>
      <c r="AC1189" s="58"/>
      <c r="AD1189" s="58"/>
      <c r="AE1189" s="58"/>
      <c r="AF1189" s="58"/>
      <c r="AG1189" s="59"/>
      <c r="AH1189" s="58"/>
      <c r="AI1189" s="58"/>
      <c r="AJ1189" s="58"/>
      <c r="AK1189" s="58"/>
      <c r="AL1189" s="58"/>
      <c r="AM1189" s="58"/>
      <c r="AN1189" s="58"/>
      <c r="AO1189" s="58"/>
      <c r="AP1189" s="58"/>
      <c r="AQ1189" s="58"/>
      <c r="AR1189" s="58"/>
      <c r="AS1189" s="58"/>
      <c r="AT1189" s="58"/>
      <c r="AU1189" s="58"/>
      <c r="AV1189" s="58"/>
      <c r="AW1189" s="58"/>
      <c r="AX1189" s="58"/>
      <c r="AY1189" s="58"/>
      <c r="AZ1189" s="58"/>
      <c r="BA1189" s="58"/>
      <c r="BB1189" s="58"/>
      <c r="BC1189" s="58"/>
      <c r="BD1189" s="58"/>
      <c r="BE1189" s="58"/>
      <c r="BF1189" s="58"/>
      <c r="BG1189" s="58"/>
      <c r="BH1189" s="58"/>
      <c r="BI1189" s="58"/>
      <c r="BJ1189" s="58"/>
      <c r="BK1189" s="58"/>
      <c r="BL1189" s="58"/>
      <c r="BM1189" s="58"/>
      <c r="BN1189" s="58"/>
      <c r="BO1189" s="58"/>
      <c r="BP1189" s="58"/>
      <c r="BQ1189" s="58"/>
      <c r="BR1189" s="58"/>
      <c r="BS1189" s="58"/>
      <c r="BT1189" s="58"/>
      <c r="BU1189" s="58"/>
      <c r="BV1189" s="58"/>
      <c r="BW1189" s="58"/>
      <c r="BX1189" s="58"/>
      <c r="BY1189" s="58"/>
      <c r="BZ1189" s="58"/>
      <c r="CA1189" s="58"/>
      <c r="CB1189" s="58"/>
      <c r="CC1189" s="58"/>
      <c r="CD1189" s="58"/>
      <c r="CE1189" s="58"/>
      <c r="CF1189" s="58"/>
      <c r="CG1189" s="58"/>
      <c r="CH1189" s="58"/>
      <c r="CI1189" s="58"/>
      <c r="CJ1189" s="115"/>
      <c r="CK1189" s="115"/>
      <c r="CL1189" s="115"/>
      <c r="CM1189" s="115"/>
      <c r="CN1189" s="115"/>
      <c r="CO1189" s="115"/>
    </row>
    <row r="1190" spans="2:93" x14ac:dyDescent="0.25">
      <c r="B1190" s="58" t="str">
        <f t="shared" si="132"/>
        <v/>
      </c>
      <c r="R1190" s="58"/>
      <c r="S1190" s="58"/>
      <c r="T1190" s="58"/>
      <c r="U1190" s="58"/>
      <c r="V1190" s="58"/>
      <c r="W1190" s="58"/>
      <c r="X1190" s="58"/>
      <c r="Y1190" s="58"/>
      <c r="Z1190" s="58"/>
      <c r="AA1190" s="58"/>
      <c r="AB1190" s="58"/>
      <c r="AC1190" s="58"/>
      <c r="AD1190" s="58"/>
      <c r="AE1190" s="58"/>
      <c r="AF1190" s="58"/>
      <c r="AG1190" s="59"/>
      <c r="AH1190" s="58"/>
      <c r="AI1190" s="58"/>
      <c r="AJ1190" s="58"/>
      <c r="AK1190" s="58"/>
      <c r="AL1190" s="58"/>
      <c r="AM1190" s="58"/>
      <c r="AN1190" s="58"/>
      <c r="AO1190" s="58"/>
      <c r="AP1190" s="58"/>
      <c r="AQ1190" s="58"/>
      <c r="AR1190" s="58"/>
      <c r="AS1190" s="58"/>
      <c r="AT1190" s="58"/>
      <c r="AU1190" s="58"/>
      <c r="AV1190" s="58"/>
      <c r="AW1190" s="58"/>
      <c r="AX1190" s="58"/>
      <c r="AY1190" s="58"/>
      <c r="AZ1190" s="58"/>
      <c r="BA1190" s="58"/>
      <c r="BB1190" s="58"/>
      <c r="BC1190" s="58"/>
      <c r="BD1190" s="58"/>
      <c r="BE1190" s="58"/>
      <c r="BF1190" s="58"/>
      <c r="BG1190" s="58"/>
      <c r="BH1190" s="58"/>
      <c r="BI1190" s="58"/>
      <c r="BJ1190" s="58"/>
      <c r="BK1190" s="58"/>
      <c r="BL1190" s="58"/>
      <c r="BM1190" s="58"/>
      <c r="BN1190" s="58"/>
      <c r="BO1190" s="58"/>
      <c r="BP1190" s="58"/>
      <c r="BQ1190" s="58"/>
      <c r="BR1190" s="58"/>
      <c r="BS1190" s="58"/>
      <c r="BT1190" s="58"/>
      <c r="BU1190" s="58"/>
      <c r="BV1190" s="58"/>
      <c r="BW1190" s="58"/>
      <c r="BX1190" s="58"/>
      <c r="BY1190" s="58"/>
      <c r="BZ1190" s="58"/>
      <c r="CA1190" s="58"/>
      <c r="CB1190" s="58"/>
      <c r="CC1190" s="58"/>
      <c r="CD1190" s="58"/>
      <c r="CE1190" s="58"/>
      <c r="CF1190" s="58"/>
      <c r="CG1190" s="58"/>
      <c r="CH1190" s="58"/>
      <c r="CI1190" s="58"/>
      <c r="CJ1190" s="115"/>
      <c r="CK1190" s="115"/>
      <c r="CL1190" s="115"/>
      <c r="CM1190" s="115"/>
      <c r="CN1190" s="115"/>
      <c r="CO1190" s="115"/>
    </row>
    <row r="1191" spans="2:93" x14ac:dyDescent="0.25">
      <c r="B1191" s="58" t="str">
        <f t="shared" si="132"/>
        <v/>
      </c>
      <c r="R1191" s="58"/>
      <c r="S1191" s="58"/>
      <c r="T1191" s="58"/>
      <c r="U1191" s="58"/>
      <c r="V1191" s="58"/>
      <c r="W1191" s="58"/>
      <c r="X1191" s="58"/>
      <c r="Y1191" s="58"/>
      <c r="Z1191" s="58"/>
      <c r="AA1191" s="58"/>
      <c r="AB1191" s="58"/>
      <c r="AC1191" s="58"/>
      <c r="AD1191" s="58"/>
      <c r="AE1191" s="58"/>
      <c r="AF1191" s="58"/>
      <c r="AG1191" s="59"/>
      <c r="AH1191" s="58"/>
      <c r="AI1191" s="58"/>
      <c r="AJ1191" s="58"/>
      <c r="AK1191" s="58"/>
      <c r="AL1191" s="58"/>
      <c r="AM1191" s="58"/>
      <c r="AN1191" s="58"/>
      <c r="AO1191" s="58"/>
      <c r="AP1191" s="58"/>
      <c r="AQ1191" s="58"/>
      <c r="AR1191" s="58"/>
      <c r="AS1191" s="58"/>
      <c r="AT1191" s="58"/>
      <c r="AU1191" s="58"/>
      <c r="AV1191" s="58"/>
      <c r="AW1191" s="58"/>
      <c r="AX1191" s="58"/>
      <c r="AY1191" s="58"/>
      <c r="AZ1191" s="58"/>
      <c r="BA1191" s="58"/>
      <c r="BB1191" s="58"/>
      <c r="BC1191" s="58"/>
      <c r="BD1191" s="58"/>
      <c r="BE1191" s="58"/>
      <c r="BF1191" s="58"/>
      <c r="BG1191" s="58"/>
      <c r="BH1191" s="58"/>
      <c r="BI1191" s="58"/>
      <c r="BJ1191" s="58"/>
      <c r="BK1191" s="58"/>
      <c r="BL1191" s="58"/>
      <c r="BM1191" s="58"/>
      <c r="BN1191" s="58"/>
      <c r="BO1191" s="58"/>
      <c r="BP1191" s="58"/>
      <c r="BQ1191" s="58"/>
      <c r="BR1191" s="58"/>
      <c r="BS1191" s="58"/>
      <c r="BT1191" s="58"/>
      <c r="BU1191" s="58"/>
      <c r="BV1191" s="58"/>
      <c r="BW1191" s="58"/>
      <c r="BX1191" s="58"/>
      <c r="BY1191" s="58"/>
      <c r="BZ1191" s="58"/>
      <c r="CA1191" s="58"/>
      <c r="CB1191" s="58"/>
      <c r="CC1191" s="58"/>
      <c r="CD1191" s="58"/>
      <c r="CE1191" s="58"/>
      <c r="CF1191" s="58"/>
      <c r="CG1191" s="58"/>
      <c r="CH1191" s="58"/>
      <c r="CI1191" s="58"/>
      <c r="CJ1191" s="115"/>
      <c r="CK1191" s="115"/>
      <c r="CL1191" s="115"/>
      <c r="CM1191" s="115"/>
      <c r="CN1191" s="115"/>
      <c r="CO1191" s="115"/>
    </row>
    <row r="1192" spans="2:93" x14ac:dyDescent="0.25">
      <c r="B1192" s="58" t="str">
        <f t="shared" si="132"/>
        <v/>
      </c>
      <c r="R1192" s="58"/>
      <c r="S1192" s="58"/>
      <c r="T1192" s="58"/>
      <c r="U1192" s="58"/>
      <c r="V1192" s="58"/>
      <c r="W1192" s="58"/>
      <c r="X1192" s="58"/>
      <c r="Y1192" s="58"/>
      <c r="Z1192" s="58"/>
      <c r="AA1192" s="58"/>
      <c r="AB1192" s="58"/>
      <c r="AC1192" s="58"/>
      <c r="AD1192" s="58"/>
      <c r="AE1192" s="58"/>
      <c r="AF1192" s="58"/>
      <c r="AG1192" s="59"/>
      <c r="AH1192" s="58"/>
      <c r="AI1192" s="58"/>
      <c r="AJ1192" s="58"/>
      <c r="AK1192" s="58"/>
      <c r="AL1192" s="58"/>
      <c r="AM1192" s="58"/>
      <c r="AN1192" s="58"/>
      <c r="AO1192" s="58"/>
      <c r="AP1192" s="58"/>
      <c r="AQ1192" s="58"/>
      <c r="AR1192" s="58"/>
      <c r="AS1192" s="58"/>
      <c r="AT1192" s="58"/>
      <c r="AU1192" s="58"/>
      <c r="AV1192" s="58"/>
      <c r="AW1192" s="58"/>
      <c r="AX1192" s="58"/>
      <c r="AY1192" s="58"/>
      <c r="AZ1192" s="58"/>
      <c r="BA1192" s="58"/>
      <c r="BB1192" s="58"/>
      <c r="BC1192" s="58"/>
      <c r="BD1192" s="58"/>
      <c r="BE1192" s="58"/>
      <c r="BF1192" s="58"/>
      <c r="BG1192" s="58"/>
      <c r="BH1192" s="58"/>
      <c r="BI1192" s="58"/>
      <c r="BJ1192" s="58"/>
      <c r="BK1192" s="58"/>
      <c r="BL1192" s="58"/>
      <c r="BM1192" s="58"/>
      <c r="BN1192" s="58"/>
      <c r="BO1192" s="58"/>
      <c r="BP1192" s="58"/>
      <c r="BQ1192" s="58"/>
      <c r="BR1192" s="58"/>
      <c r="BS1192" s="58"/>
      <c r="BT1192" s="58"/>
      <c r="BU1192" s="58"/>
      <c r="BV1192" s="58"/>
      <c r="BW1192" s="58"/>
      <c r="BX1192" s="58"/>
      <c r="BY1192" s="58"/>
      <c r="BZ1192" s="58"/>
      <c r="CA1192" s="58"/>
      <c r="CB1192" s="58"/>
      <c r="CC1192" s="58"/>
      <c r="CD1192" s="58"/>
      <c r="CE1192" s="58"/>
      <c r="CF1192" s="58"/>
      <c r="CG1192" s="58"/>
      <c r="CH1192" s="58"/>
      <c r="CI1192" s="58"/>
      <c r="CJ1192" s="115"/>
      <c r="CK1192" s="115"/>
      <c r="CL1192" s="115"/>
      <c r="CM1192" s="115"/>
      <c r="CN1192" s="115"/>
      <c r="CO1192" s="115"/>
    </row>
    <row r="1193" spans="2:93" x14ac:dyDescent="0.25">
      <c r="B1193" s="58" t="str">
        <f t="shared" si="132"/>
        <v/>
      </c>
      <c r="R1193" s="58"/>
      <c r="S1193" s="58"/>
      <c r="T1193" s="58"/>
      <c r="U1193" s="58"/>
      <c r="V1193" s="58"/>
      <c r="W1193" s="58"/>
      <c r="X1193" s="58"/>
      <c r="Y1193" s="58"/>
      <c r="Z1193" s="58"/>
      <c r="AA1193" s="58"/>
      <c r="AB1193" s="58"/>
      <c r="AC1193" s="58"/>
      <c r="AD1193" s="58"/>
      <c r="AE1193" s="58"/>
      <c r="AF1193" s="58"/>
      <c r="AG1193" s="59"/>
      <c r="AH1193" s="58"/>
      <c r="AI1193" s="58"/>
      <c r="AJ1193" s="58"/>
      <c r="AK1193" s="58"/>
      <c r="AL1193" s="58"/>
      <c r="AM1193" s="58"/>
      <c r="AN1193" s="58"/>
      <c r="AO1193" s="58"/>
      <c r="AP1193" s="58"/>
      <c r="AQ1193" s="58"/>
      <c r="AR1193" s="58"/>
      <c r="AS1193" s="58"/>
      <c r="AT1193" s="58"/>
      <c r="AU1193" s="58"/>
      <c r="AV1193" s="58"/>
      <c r="AW1193" s="58"/>
      <c r="AX1193" s="58"/>
      <c r="AY1193" s="58"/>
      <c r="AZ1193" s="58"/>
      <c r="BA1193" s="58"/>
      <c r="BB1193" s="58"/>
      <c r="BC1193" s="58"/>
      <c r="BD1193" s="58"/>
      <c r="BE1193" s="58"/>
      <c r="BF1193" s="58"/>
      <c r="BG1193" s="58"/>
      <c r="BH1193" s="58"/>
      <c r="BI1193" s="58"/>
      <c r="BJ1193" s="58"/>
      <c r="BK1193" s="58"/>
      <c r="BL1193" s="58"/>
      <c r="BM1193" s="58"/>
      <c r="BN1193" s="58"/>
      <c r="BO1193" s="58"/>
      <c r="BP1193" s="58"/>
      <c r="BQ1193" s="58"/>
      <c r="BR1193" s="58"/>
      <c r="BS1193" s="58"/>
      <c r="BT1193" s="58"/>
      <c r="BU1193" s="58"/>
      <c r="BV1193" s="58"/>
      <c r="BW1193" s="58"/>
      <c r="BX1193" s="58"/>
      <c r="BY1193" s="58"/>
      <c r="BZ1193" s="58"/>
      <c r="CA1193" s="58"/>
      <c r="CB1193" s="58"/>
      <c r="CC1193" s="58"/>
      <c r="CD1193" s="58"/>
      <c r="CE1193" s="58"/>
      <c r="CF1193" s="58"/>
      <c r="CG1193" s="58"/>
      <c r="CH1193" s="58"/>
      <c r="CI1193" s="58"/>
      <c r="CJ1193" s="115"/>
      <c r="CK1193" s="115"/>
      <c r="CL1193" s="115"/>
      <c r="CM1193" s="115"/>
      <c r="CN1193" s="115"/>
      <c r="CO1193" s="115"/>
    </row>
    <row r="1194" spans="2:93" x14ac:dyDescent="0.25">
      <c r="B1194" s="58" t="str">
        <f t="shared" si="132"/>
        <v/>
      </c>
      <c r="R1194" s="58"/>
      <c r="S1194" s="58"/>
      <c r="T1194" s="58"/>
      <c r="U1194" s="58"/>
      <c r="V1194" s="58"/>
      <c r="W1194" s="58"/>
      <c r="X1194" s="58"/>
      <c r="Y1194" s="58"/>
      <c r="Z1194" s="58"/>
      <c r="AA1194" s="58"/>
      <c r="AB1194" s="58"/>
      <c r="AC1194" s="58"/>
      <c r="AD1194" s="58"/>
      <c r="AE1194" s="58"/>
      <c r="AF1194" s="58"/>
      <c r="AG1194" s="59"/>
      <c r="AH1194" s="58"/>
      <c r="AI1194" s="58"/>
      <c r="AJ1194" s="58"/>
      <c r="AK1194" s="58"/>
      <c r="AL1194" s="58"/>
      <c r="AM1194" s="58"/>
      <c r="AN1194" s="58"/>
      <c r="AO1194" s="58"/>
      <c r="AP1194" s="58"/>
      <c r="AQ1194" s="58"/>
      <c r="AR1194" s="58"/>
      <c r="AS1194" s="58"/>
      <c r="AT1194" s="58"/>
      <c r="AU1194" s="58"/>
      <c r="AV1194" s="58"/>
      <c r="AW1194" s="58"/>
      <c r="AX1194" s="58"/>
      <c r="AY1194" s="58"/>
      <c r="AZ1194" s="58"/>
      <c r="BA1194" s="58"/>
      <c r="BB1194" s="58"/>
      <c r="BC1194" s="58"/>
      <c r="BD1194" s="58"/>
      <c r="BE1194" s="58"/>
      <c r="BF1194" s="58"/>
      <c r="BG1194" s="58"/>
      <c r="BH1194" s="58"/>
      <c r="BI1194" s="58"/>
      <c r="BJ1194" s="58"/>
      <c r="BK1194" s="58"/>
      <c r="BL1194" s="58"/>
      <c r="BM1194" s="58"/>
      <c r="BN1194" s="58"/>
      <c r="BO1194" s="58"/>
      <c r="BP1194" s="58"/>
      <c r="BQ1194" s="58"/>
      <c r="BR1194" s="58"/>
      <c r="BS1194" s="58"/>
      <c r="BT1194" s="58"/>
      <c r="BU1194" s="58"/>
      <c r="BV1194" s="58"/>
      <c r="BW1194" s="58"/>
      <c r="BX1194" s="58"/>
      <c r="BY1194" s="58"/>
      <c r="BZ1194" s="58"/>
      <c r="CA1194" s="58"/>
      <c r="CB1194" s="58"/>
      <c r="CC1194" s="58"/>
      <c r="CD1194" s="58"/>
      <c r="CE1194" s="58"/>
      <c r="CF1194" s="58"/>
      <c r="CG1194" s="58"/>
      <c r="CH1194" s="58"/>
      <c r="CI1194" s="58"/>
      <c r="CJ1194" s="115"/>
      <c r="CK1194" s="115"/>
      <c r="CL1194" s="115"/>
      <c r="CM1194" s="115"/>
      <c r="CN1194" s="115"/>
      <c r="CO1194" s="115"/>
    </row>
    <row r="1195" spans="2:93" x14ac:dyDescent="0.25">
      <c r="B1195" s="58" t="str">
        <f t="shared" si="132"/>
        <v/>
      </c>
      <c r="R1195" s="58"/>
      <c r="S1195" s="58"/>
      <c r="T1195" s="58"/>
      <c r="U1195" s="58"/>
      <c r="V1195" s="58"/>
      <c r="W1195" s="58"/>
      <c r="X1195" s="58"/>
      <c r="Y1195" s="58"/>
      <c r="Z1195" s="58"/>
      <c r="AA1195" s="58"/>
      <c r="AB1195" s="58"/>
      <c r="AC1195" s="58"/>
      <c r="AD1195" s="58"/>
      <c r="AE1195" s="58"/>
      <c r="AF1195" s="58"/>
      <c r="AG1195" s="59"/>
      <c r="AH1195" s="58"/>
      <c r="AI1195" s="58"/>
      <c r="AJ1195" s="58"/>
      <c r="AK1195" s="58"/>
      <c r="AL1195" s="58"/>
      <c r="AM1195" s="58"/>
      <c r="AN1195" s="58"/>
      <c r="AO1195" s="58"/>
      <c r="AP1195" s="58"/>
      <c r="AQ1195" s="58"/>
      <c r="AR1195" s="58"/>
      <c r="AS1195" s="58"/>
      <c r="AT1195" s="58"/>
      <c r="AU1195" s="58"/>
      <c r="AV1195" s="58"/>
      <c r="AW1195" s="58"/>
      <c r="AX1195" s="58"/>
      <c r="AY1195" s="58"/>
      <c r="AZ1195" s="58"/>
      <c r="BA1195" s="58"/>
      <c r="BB1195" s="58"/>
      <c r="BC1195" s="58"/>
      <c r="BD1195" s="58"/>
      <c r="BE1195" s="58"/>
      <c r="BF1195" s="58"/>
      <c r="BG1195" s="58"/>
      <c r="BH1195" s="58"/>
      <c r="BI1195" s="58"/>
      <c r="BJ1195" s="58"/>
      <c r="BK1195" s="58"/>
      <c r="BL1195" s="58"/>
      <c r="BM1195" s="58"/>
      <c r="BN1195" s="58"/>
      <c r="BO1195" s="58"/>
      <c r="BP1195" s="58"/>
      <c r="BQ1195" s="58"/>
      <c r="BR1195" s="58"/>
      <c r="BS1195" s="58"/>
      <c r="BT1195" s="58"/>
      <c r="BU1195" s="58"/>
      <c r="BV1195" s="58"/>
      <c r="BW1195" s="58"/>
      <c r="BX1195" s="58"/>
      <c r="BY1195" s="58"/>
      <c r="BZ1195" s="58"/>
      <c r="CA1195" s="58"/>
      <c r="CB1195" s="58"/>
      <c r="CC1195" s="58"/>
      <c r="CD1195" s="58"/>
      <c r="CE1195" s="58"/>
      <c r="CF1195" s="58"/>
      <c r="CG1195" s="58"/>
      <c r="CH1195" s="58"/>
      <c r="CI1195" s="58"/>
      <c r="CJ1195" s="115"/>
      <c r="CK1195" s="115"/>
      <c r="CL1195" s="115"/>
      <c r="CM1195" s="115"/>
      <c r="CN1195" s="115"/>
      <c r="CO1195" s="115"/>
    </row>
    <row r="1196" spans="2:93" x14ac:dyDescent="0.25">
      <c r="B1196" s="58" t="str">
        <f t="shared" si="132"/>
        <v/>
      </c>
      <c r="R1196" s="58"/>
      <c r="S1196" s="58"/>
      <c r="T1196" s="58"/>
      <c r="U1196" s="58"/>
      <c r="V1196" s="58"/>
      <c r="W1196" s="58"/>
      <c r="X1196" s="58"/>
      <c r="Y1196" s="58"/>
      <c r="Z1196" s="58"/>
      <c r="AA1196" s="58"/>
      <c r="AB1196" s="58"/>
      <c r="AC1196" s="58"/>
      <c r="AD1196" s="58"/>
      <c r="AE1196" s="58"/>
      <c r="AF1196" s="58"/>
      <c r="AG1196" s="59"/>
      <c r="AH1196" s="58"/>
      <c r="AI1196" s="58"/>
      <c r="AJ1196" s="58"/>
      <c r="AK1196" s="58"/>
      <c r="AL1196" s="58"/>
      <c r="AM1196" s="58"/>
      <c r="AN1196" s="58"/>
      <c r="AO1196" s="58"/>
      <c r="AP1196" s="58"/>
      <c r="AQ1196" s="58"/>
      <c r="AR1196" s="58"/>
      <c r="AS1196" s="58"/>
      <c r="AT1196" s="58"/>
      <c r="AU1196" s="58"/>
      <c r="AV1196" s="58"/>
      <c r="AW1196" s="58"/>
      <c r="AX1196" s="58"/>
      <c r="AY1196" s="58"/>
      <c r="AZ1196" s="58"/>
      <c r="BA1196" s="58"/>
      <c r="BB1196" s="58"/>
      <c r="BC1196" s="58"/>
      <c r="BD1196" s="58"/>
      <c r="BE1196" s="58"/>
      <c r="BF1196" s="58"/>
      <c r="BG1196" s="58"/>
      <c r="BH1196" s="58"/>
      <c r="BI1196" s="58"/>
      <c r="BJ1196" s="58"/>
      <c r="BK1196" s="58"/>
      <c r="BL1196" s="58"/>
      <c r="BM1196" s="58"/>
      <c r="BN1196" s="58"/>
      <c r="BO1196" s="58"/>
      <c r="BP1196" s="58"/>
      <c r="BQ1196" s="58"/>
      <c r="BR1196" s="58"/>
      <c r="BS1196" s="58"/>
      <c r="BT1196" s="58"/>
      <c r="BU1196" s="58"/>
      <c r="BV1196" s="58"/>
      <c r="BW1196" s="58"/>
      <c r="BX1196" s="58"/>
      <c r="BY1196" s="58"/>
      <c r="BZ1196" s="58"/>
      <c r="CA1196" s="58"/>
      <c r="CB1196" s="58"/>
      <c r="CC1196" s="58"/>
      <c r="CD1196" s="58"/>
      <c r="CE1196" s="58"/>
      <c r="CF1196" s="58"/>
      <c r="CG1196" s="58"/>
      <c r="CH1196" s="58"/>
      <c r="CI1196" s="58"/>
      <c r="CJ1196" s="115"/>
      <c r="CK1196" s="115"/>
      <c r="CL1196" s="115"/>
      <c r="CM1196" s="115"/>
      <c r="CN1196" s="115"/>
      <c r="CO1196" s="115"/>
    </row>
    <row r="1197" spans="2:93" x14ac:dyDescent="0.25">
      <c r="B1197" s="58" t="str">
        <f t="shared" si="132"/>
        <v/>
      </c>
      <c r="R1197" s="58"/>
      <c r="S1197" s="58"/>
      <c r="T1197" s="58"/>
      <c r="U1197" s="58"/>
      <c r="V1197" s="58"/>
      <c r="W1197" s="58"/>
      <c r="X1197" s="58"/>
      <c r="Y1197" s="58"/>
      <c r="Z1197" s="58"/>
      <c r="AA1197" s="58"/>
      <c r="AB1197" s="58"/>
      <c r="AC1197" s="58"/>
      <c r="AD1197" s="58"/>
      <c r="AE1197" s="58"/>
      <c r="AF1197" s="58"/>
      <c r="AG1197" s="59"/>
      <c r="AH1197" s="58"/>
      <c r="AI1197" s="58"/>
      <c r="AJ1197" s="58"/>
      <c r="AK1197" s="58"/>
      <c r="AL1197" s="58"/>
      <c r="AM1197" s="58"/>
      <c r="AN1197" s="58"/>
      <c r="AO1197" s="58"/>
      <c r="AP1197" s="58"/>
      <c r="AQ1197" s="58"/>
      <c r="AR1197" s="58"/>
      <c r="AS1197" s="58"/>
      <c r="AT1197" s="58"/>
      <c r="AU1197" s="58"/>
      <c r="AV1197" s="58"/>
      <c r="AW1197" s="58"/>
      <c r="AX1197" s="58"/>
      <c r="AY1197" s="58"/>
      <c r="AZ1197" s="58"/>
      <c r="BA1197" s="58"/>
      <c r="BB1197" s="58"/>
      <c r="BC1197" s="58"/>
      <c r="BD1197" s="58"/>
      <c r="BE1197" s="58"/>
      <c r="BF1197" s="58"/>
      <c r="BG1197" s="58"/>
      <c r="BH1197" s="58"/>
      <c r="BI1197" s="58"/>
      <c r="BJ1197" s="58"/>
      <c r="BK1197" s="58"/>
      <c r="BL1197" s="58"/>
      <c r="BM1197" s="58"/>
      <c r="BN1197" s="58"/>
      <c r="BO1197" s="58"/>
      <c r="BP1197" s="58"/>
      <c r="BQ1197" s="58"/>
      <c r="BR1197" s="58"/>
      <c r="BS1197" s="58"/>
      <c r="BT1197" s="58"/>
      <c r="BU1197" s="58"/>
      <c r="BV1197" s="58"/>
      <c r="BW1197" s="58"/>
      <c r="BX1197" s="58"/>
      <c r="BY1197" s="58"/>
      <c r="BZ1197" s="58"/>
      <c r="CA1197" s="58"/>
      <c r="CB1197" s="58"/>
      <c r="CC1197" s="58"/>
      <c r="CD1197" s="58"/>
      <c r="CE1197" s="58"/>
      <c r="CF1197" s="58"/>
      <c r="CG1197" s="58"/>
      <c r="CH1197" s="58"/>
      <c r="CI1197" s="58"/>
      <c r="CJ1197" s="115"/>
      <c r="CK1197" s="115"/>
      <c r="CL1197" s="115"/>
      <c r="CM1197" s="115"/>
      <c r="CN1197" s="115"/>
      <c r="CO1197" s="115"/>
    </row>
    <row r="1198" spans="2:93" x14ac:dyDescent="0.25">
      <c r="B1198" s="58" t="str">
        <f t="shared" si="132"/>
        <v/>
      </c>
      <c r="R1198" s="58"/>
      <c r="S1198" s="58"/>
      <c r="T1198" s="58"/>
      <c r="U1198" s="58"/>
      <c r="V1198" s="58"/>
      <c r="W1198" s="58"/>
      <c r="X1198" s="58"/>
      <c r="Y1198" s="58"/>
      <c r="Z1198" s="58"/>
      <c r="AA1198" s="58"/>
      <c r="AB1198" s="58"/>
      <c r="AC1198" s="58"/>
      <c r="AD1198" s="58"/>
      <c r="AE1198" s="58"/>
      <c r="AF1198" s="58"/>
      <c r="AG1198" s="59"/>
      <c r="AH1198" s="58"/>
      <c r="AI1198" s="58"/>
      <c r="AJ1198" s="58"/>
      <c r="AK1198" s="58"/>
      <c r="AL1198" s="58"/>
      <c r="AM1198" s="58"/>
      <c r="AN1198" s="58"/>
      <c r="AO1198" s="58"/>
      <c r="AP1198" s="58"/>
      <c r="AQ1198" s="58"/>
      <c r="AR1198" s="58"/>
      <c r="AS1198" s="58"/>
      <c r="AT1198" s="58"/>
      <c r="AU1198" s="58"/>
      <c r="AV1198" s="58"/>
      <c r="AW1198" s="58"/>
      <c r="AX1198" s="58"/>
      <c r="AY1198" s="58"/>
      <c r="AZ1198" s="58"/>
      <c r="BA1198" s="58"/>
      <c r="BB1198" s="58"/>
      <c r="BC1198" s="58"/>
      <c r="BD1198" s="58"/>
      <c r="BE1198" s="58"/>
      <c r="BF1198" s="58"/>
      <c r="BG1198" s="58"/>
      <c r="BH1198" s="58"/>
      <c r="BI1198" s="58"/>
      <c r="BJ1198" s="58"/>
      <c r="BK1198" s="58"/>
      <c r="BL1198" s="58"/>
      <c r="BM1198" s="58"/>
      <c r="BN1198" s="58"/>
      <c r="BO1198" s="58"/>
      <c r="BP1198" s="58"/>
      <c r="BQ1198" s="58"/>
      <c r="BR1198" s="58"/>
      <c r="BS1198" s="58"/>
      <c r="BT1198" s="58"/>
      <c r="BU1198" s="58"/>
      <c r="BV1198" s="58"/>
      <c r="BW1198" s="58"/>
      <c r="BX1198" s="58"/>
      <c r="BY1198" s="58"/>
      <c r="BZ1198" s="58"/>
      <c r="CA1198" s="58"/>
      <c r="CB1198" s="58"/>
      <c r="CC1198" s="58"/>
      <c r="CD1198" s="58"/>
      <c r="CE1198" s="58"/>
      <c r="CF1198" s="58"/>
      <c r="CG1198" s="58"/>
      <c r="CH1198" s="58"/>
      <c r="CI1198" s="58"/>
      <c r="CJ1198" s="115"/>
      <c r="CK1198" s="115"/>
      <c r="CL1198" s="115"/>
      <c r="CM1198" s="115"/>
      <c r="CN1198" s="115"/>
      <c r="CO1198" s="115"/>
    </row>
    <row r="1199" spans="2:93" x14ac:dyDescent="0.25">
      <c r="B1199" s="58" t="str">
        <f t="shared" si="132"/>
        <v/>
      </c>
      <c r="R1199" s="58"/>
      <c r="S1199" s="58"/>
      <c r="T1199" s="58"/>
      <c r="U1199" s="58"/>
      <c r="V1199" s="58"/>
      <c r="W1199" s="58"/>
      <c r="X1199" s="58"/>
      <c r="Y1199" s="58"/>
      <c r="Z1199" s="58"/>
      <c r="AA1199" s="58"/>
      <c r="AB1199" s="58"/>
      <c r="AC1199" s="58"/>
      <c r="AD1199" s="58"/>
      <c r="AE1199" s="58"/>
      <c r="AF1199" s="58"/>
      <c r="AG1199" s="59"/>
      <c r="AH1199" s="58"/>
      <c r="AI1199" s="58"/>
      <c r="AJ1199" s="58"/>
      <c r="AK1199" s="58"/>
      <c r="AL1199" s="58"/>
      <c r="AM1199" s="58"/>
      <c r="AN1199" s="58"/>
      <c r="AO1199" s="58"/>
      <c r="AP1199" s="58"/>
      <c r="AQ1199" s="58"/>
      <c r="AR1199" s="58"/>
      <c r="AS1199" s="58"/>
      <c r="AT1199" s="58"/>
      <c r="AU1199" s="58"/>
      <c r="AV1199" s="58"/>
      <c r="AW1199" s="58"/>
      <c r="AX1199" s="58"/>
      <c r="AY1199" s="58"/>
      <c r="AZ1199" s="58"/>
      <c r="BA1199" s="58"/>
      <c r="BB1199" s="58"/>
      <c r="BC1199" s="58"/>
      <c r="BD1199" s="58"/>
      <c r="BE1199" s="58"/>
      <c r="BF1199" s="58"/>
      <c r="BG1199" s="58"/>
      <c r="BH1199" s="58"/>
      <c r="BI1199" s="58"/>
      <c r="BJ1199" s="58"/>
      <c r="BK1199" s="58"/>
      <c r="BL1199" s="58"/>
      <c r="BM1199" s="58"/>
      <c r="BN1199" s="58"/>
      <c r="BO1199" s="58"/>
      <c r="BP1199" s="58"/>
      <c r="BQ1199" s="58"/>
      <c r="BR1199" s="58"/>
      <c r="BS1199" s="58"/>
      <c r="BT1199" s="58"/>
      <c r="BU1199" s="58"/>
      <c r="BV1199" s="58"/>
      <c r="BW1199" s="58"/>
      <c r="BX1199" s="58"/>
      <c r="BY1199" s="58"/>
      <c r="BZ1199" s="58"/>
      <c r="CA1199" s="58"/>
      <c r="CB1199" s="58"/>
      <c r="CC1199" s="58"/>
      <c r="CD1199" s="58"/>
      <c r="CE1199" s="58"/>
      <c r="CF1199" s="58"/>
      <c r="CG1199" s="58"/>
      <c r="CH1199" s="58"/>
      <c r="CI1199" s="58"/>
      <c r="CJ1199" s="115"/>
      <c r="CK1199" s="115"/>
      <c r="CL1199" s="115"/>
      <c r="CM1199" s="115"/>
      <c r="CN1199" s="115"/>
      <c r="CO1199" s="115"/>
    </row>
    <row r="1200" spans="2:93" x14ac:dyDescent="0.25">
      <c r="B1200" s="58" t="str">
        <f t="shared" si="132"/>
        <v/>
      </c>
      <c r="R1200" s="58"/>
      <c r="S1200" s="58"/>
      <c r="T1200" s="58"/>
      <c r="U1200" s="58"/>
      <c r="V1200" s="58"/>
      <c r="W1200" s="58"/>
      <c r="X1200" s="58"/>
      <c r="Y1200" s="58"/>
      <c r="Z1200" s="58"/>
      <c r="AA1200" s="58"/>
      <c r="AB1200" s="58"/>
      <c r="AC1200" s="58"/>
      <c r="AD1200" s="58"/>
      <c r="AE1200" s="58"/>
      <c r="AF1200" s="58"/>
      <c r="AG1200" s="59"/>
      <c r="AH1200" s="58"/>
      <c r="AI1200" s="58"/>
      <c r="AJ1200" s="58"/>
      <c r="AK1200" s="58"/>
      <c r="AL1200" s="58"/>
      <c r="AM1200" s="58"/>
      <c r="AN1200" s="58"/>
      <c r="AO1200" s="58"/>
      <c r="AP1200" s="58"/>
      <c r="AQ1200" s="58"/>
      <c r="AR1200" s="58"/>
      <c r="AS1200" s="58"/>
      <c r="AT1200" s="58"/>
      <c r="AU1200" s="58"/>
      <c r="AV1200" s="58"/>
      <c r="AW1200" s="58"/>
      <c r="AX1200" s="58"/>
      <c r="AY1200" s="58"/>
      <c r="AZ1200" s="58"/>
      <c r="BA1200" s="58"/>
      <c r="BB1200" s="58"/>
      <c r="BC1200" s="58"/>
      <c r="BD1200" s="58"/>
      <c r="BE1200" s="58"/>
      <c r="BF1200" s="58"/>
      <c r="BG1200" s="58"/>
      <c r="BH1200" s="58"/>
      <c r="BI1200" s="58"/>
      <c r="BJ1200" s="58"/>
      <c r="BK1200" s="58"/>
      <c r="BL1200" s="58"/>
      <c r="BM1200" s="58"/>
      <c r="BN1200" s="58"/>
      <c r="BO1200" s="58"/>
      <c r="BP1200" s="58"/>
      <c r="BQ1200" s="58"/>
      <c r="BR1200" s="58"/>
      <c r="BS1200" s="58"/>
      <c r="BT1200" s="58"/>
      <c r="BU1200" s="58"/>
      <c r="BV1200" s="58"/>
      <c r="BW1200" s="58"/>
      <c r="BX1200" s="58"/>
      <c r="BY1200" s="58"/>
      <c r="BZ1200" s="58"/>
      <c r="CA1200" s="58"/>
      <c r="CB1200" s="58"/>
      <c r="CC1200" s="58"/>
      <c r="CD1200" s="58"/>
      <c r="CE1200" s="58"/>
      <c r="CF1200" s="58"/>
      <c r="CG1200" s="58"/>
      <c r="CH1200" s="58"/>
      <c r="CI1200" s="58"/>
      <c r="CJ1200" s="115"/>
      <c r="CK1200" s="115"/>
      <c r="CL1200" s="115"/>
      <c r="CM1200" s="115"/>
      <c r="CN1200" s="115"/>
      <c r="CO1200" s="115"/>
    </row>
  </sheetData>
  <pageMargins left="0.7" right="0.7" top="0.75" bottom="0.75" header="0.3" footer="0.3"/>
  <pageSetup orientation="portrait" horizontalDpi="0" verticalDpi="0" r:id="rId1"/>
  <customProperties>
    <customPr name="%locator_row%" r:id="rId2"/>
    <customPr name="%startcell%" r:id="rId3"/>
  </customPropertie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781"/>
  <sheetViews>
    <sheetView workbookViewId="0">
      <selection activeCell="A2" sqref="A2"/>
    </sheetView>
  </sheetViews>
  <sheetFormatPr defaultColWidth="9.28515625" defaultRowHeight="15" x14ac:dyDescent="0.25"/>
  <cols>
    <col min="1" max="1" width="13.28515625" customWidth="1"/>
    <col min="2" max="2" width="30.7109375" customWidth="1"/>
    <col min="3" max="3" width="13.5703125" customWidth="1"/>
    <col min="4" max="4" width="8.7109375"/>
    <col min="5" max="5" width="11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5" width="8.7109375" customWidth="1"/>
    <col min="16" max="16384" width="9.28515625" style="58"/>
  </cols>
  <sheetData>
    <row r="1" spans="1:16" x14ac:dyDescent="0.25">
      <c r="A1" t="s">
        <v>135</v>
      </c>
      <c r="B1" s="146">
        <v>44518</v>
      </c>
      <c r="P1"/>
    </row>
    <row r="2" spans="1:16" x14ac:dyDescent="0.25">
      <c r="P2"/>
    </row>
    <row r="3" spans="1:16" x14ac:dyDescent="0.25">
      <c r="C3" s="147" t="s">
        <v>0</v>
      </c>
      <c r="D3" s="147" t="s">
        <v>1</v>
      </c>
      <c r="E3" s="147" t="s">
        <v>2</v>
      </c>
      <c r="F3" s="147" t="s">
        <v>3</v>
      </c>
      <c r="G3" s="147" t="s">
        <v>4</v>
      </c>
      <c r="H3" s="147" t="s">
        <v>5</v>
      </c>
      <c r="I3" s="147" t="s">
        <v>6</v>
      </c>
      <c r="J3" s="147" t="s">
        <v>7</v>
      </c>
      <c r="K3" s="147" t="s">
        <v>8</v>
      </c>
      <c r="L3" s="147" t="s">
        <v>9</v>
      </c>
      <c r="M3" s="147" t="s">
        <v>10</v>
      </c>
      <c r="N3" s="147" t="s">
        <v>11</v>
      </c>
      <c r="O3" s="147" t="s">
        <v>12</v>
      </c>
      <c r="P3"/>
    </row>
    <row r="4" spans="1:16" x14ac:dyDescent="0.25">
      <c r="B4" t="s">
        <v>150</v>
      </c>
      <c r="C4" t="s">
        <v>13</v>
      </c>
      <c r="D4">
        <v>0</v>
      </c>
      <c r="E4">
        <v>0.33000099999999999</v>
      </c>
      <c r="F4">
        <v>1.0000000000000001E-7</v>
      </c>
      <c r="G4" t="s">
        <v>16</v>
      </c>
      <c r="H4" t="s">
        <v>15</v>
      </c>
      <c r="I4" t="s">
        <v>151</v>
      </c>
      <c r="J4" t="s">
        <v>151</v>
      </c>
      <c r="K4" t="s">
        <v>151</v>
      </c>
      <c r="L4">
        <v>3.6</v>
      </c>
      <c r="M4">
        <v>69</v>
      </c>
      <c r="N4">
        <v>3.4727000000000001</v>
      </c>
      <c r="O4">
        <v>69.314000000000007</v>
      </c>
      <c r="P4"/>
    </row>
    <row r="5" spans="1:16" x14ac:dyDescent="0.25">
      <c r="B5" t="s">
        <v>152</v>
      </c>
      <c r="C5" t="s">
        <v>13</v>
      </c>
      <c r="D5">
        <v>0</v>
      </c>
      <c r="E5">
        <v>0.33000099999999999</v>
      </c>
      <c r="F5">
        <v>9.9999999999999995E-7</v>
      </c>
      <c r="G5" t="s">
        <v>16</v>
      </c>
      <c r="H5" t="s">
        <v>15</v>
      </c>
      <c r="I5" t="s">
        <v>151</v>
      </c>
      <c r="J5" t="s">
        <v>151</v>
      </c>
      <c r="K5" t="s">
        <v>151</v>
      </c>
      <c r="L5">
        <v>3.6</v>
      </c>
      <c r="M5">
        <v>69.15100000000001</v>
      </c>
      <c r="N5">
        <v>3.5196000000000001</v>
      </c>
      <c r="O5">
        <v>69.191000000000003</v>
      </c>
      <c r="P5"/>
    </row>
    <row r="6" spans="1:16" x14ac:dyDescent="0.25">
      <c r="B6" t="s">
        <v>153</v>
      </c>
      <c r="C6" t="s">
        <v>13</v>
      </c>
      <c r="D6">
        <v>0</v>
      </c>
      <c r="E6">
        <v>0.33000099999999999</v>
      </c>
      <c r="F6">
        <v>1.0000000000000001E-5</v>
      </c>
      <c r="G6" t="s">
        <v>16</v>
      </c>
      <c r="H6" t="s">
        <v>15</v>
      </c>
      <c r="I6" t="s">
        <v>151</v>
      </c>
      <c r="J6" t="s">
        <v>151</v>
      </c>
      <c r="K6" t="s">
        <v>151</v>
      </c>
      <c r="L6">
        <v>6.7737999999999996</v>
      </c>
      <c r="M6">
        <v>61.286999999999999</v>
      </c>
      <c r="N6">
        <v>6.7343999999999999</v>
      </c>
      <c r="O6">
        <v>61.341999999999999</v>
      </c>
      <c r="P6"/>
    </row>
    <row r="7" spans="1:16" x14ac:dyDescent="0.25">
      <c r="B7" t="s">
        <v>154</v>
      </c>
      <c r="C7" t="s">
        <v>13</v>
      </c>
      <c r="D7">
        <v>0</v>
      </c>
      <c r="E7">
        <v>0.33000099999999999</v>
      </c>
      <c r="F7">
        <v>1E-4</v>
      </c>
      <c r="G7" t="s">
        <v>16</v>
      </c>
      <c r="H7" t="s">
        <v>15</v>
      </c>
      <c r="I7" t="s">
        <v>151</v>
      </c>
      <c r="J7" t="s">
        <v>151</v>
      </c>
      <c r="K7" t="s">
        <v>151</v>
      </c>
      <c r="L7">
        <v>58.11</v>
      </c>
      <c r="M7">
        <v>17.059999999999999</v>
      </c>
      <c r="N7">
        <v>58.091000000000001</v>
      </c>
      <c r="O7">
        <v>17.007000000000001</v>
      </c>
      <c r="P7"/>
    </row>
    <row r="8" spans="1:16" x14ac:dyDescent="0.25">
      <c r="B8" t="s">
        <v>155</v>
      </c>
      <c r="C8" t="s">
        <v>13</v>
      </c>
      <c r="D8">
        <v>0</v>
      </c>
      <c r="E8">
        <v>0.33000099999999999</v>
      </c>
      <c r="F8">
        <v>1E-3</v>
      </c>
      <c r="G8" t="s">
        <v>16</v>
      </c>
      <c r="H8" t="s">
        <v>15</v>
      </c>
      <c r="I8" t="s">
        <v>151</v>
      </c>
      <c r="J8" t="s">
        <v>151</v>
      </c>
      <c r="K8" t="s">
        <v>151</v>
      </c>
      <c r="L8">
        <v>580.02</v>
      </c>
      <c r="M8">
        <v>1.8105</v>
      </c>
      <c r="N8">
        <v>580.01</v>
      </c>
      <c r="O8">
        <v>1.7849999999999999</v>
      </c>
      <c r="P8"/>
    </row>
    <row r="9" spans="1:16" x14ac:dyDescent="0.25">
      <c r="B9" t="s">
        <v>156</v>
      </c>
      <c r="C9" t="s">
        <v>13</v>
      </c>
      <c r="D9">
        <v>0</v>
      </c>
      <c r="E9">
        <v>0.33000099999999999</v>
      </c>
      <c r="F9">
        <v>0.01</v>
      </c>
      <c r="G9" t="s">
        <v>16</v>
      </c>
      <c r="H9" t="s">
        <v>15</v>
      </c>
      <c r="I9" t="s">
        <v>151</v>
      </c>
      <c r="J9" t="s">
        <v>151</v>
      </c>
      <c r="K9" t="s">
        <v>151</v>
      </c>
      <c r="L9">
        <v>5800</v>
      </c>
      <c r="M9">
        <v>0.1888</v>
      </c>
      <c r="N9">
        <v>5800</v>
      </c>
      <c r="O9">
        <v>0.17859</v>
      </c>
      <c r="P9"/>
    </row>
    <row r="10" spans="1:16" x14ac:dyDescent="0.25">
      <c r="B10" t="s">
        <v>1609</v>
      </c>
      <c r="C10" t="s">
        <v>13</v>
      </c>
      <c r="D10">
        <v>0</v>
      </c>
      <c r="E10">
        <v>0.33000099999999999</v>
      </c>
      <c r="F10">
        <v>0.1</v>
      </c>
      <c r="G10" t="s">
        <v>16</v>
      </c>
      <c r="H10" t="s">
        <v>14</v>
      </c>
      <c r="I10" t="s">
        <v>151</v>
      </c>
      <c r="J10" t="s">
        <v>151</v>
      </c>
      <c r="K10" t="s">
        <v>151</v>
      </c>
      <c r="L10">
        <v>58</v>
      </c>
      <c r="M10">
        <v>2.1943E-5</v>
      </c>
      <c r="N10">
        <v>58</v>
      </c>
      <c r="O10">
        <v>1.7859E-5</v>
      </c>
      <c r="P10"/>
    </row>
    <row r="11" spans="1:16" x14ac:dyDescent="0.25">
      <c r="B11" t="s">
        <v>1610</v>
      </c>
      <c r="C11" t="s">
        <v>13</v>
      </c>
      <c r="D11">
        <v>0</v>
      </c>
      <c r="E11">
        <v>0.33000099999999999</v>
      </c>
      <c r="F11">
        <v>1</v>
      </c>
      <c r="G11" t="s">
        <v>16</v>
      </c>
      <c r="H11" t="s">
        <v>14</v>
      </c>
      <c r="I11" t="s">
        <v>151</v>
      </c>
      <c r="J11" t="s">
        <v>151</v>
      </c>
      <c r="K11" t="s">
        <v>151</v>
      </c>
      <c r="L11">
        <v>580</v>
      </c>
      <c r="M11">
        <v>3.4191999999999998E-6</v>
      </c>
      <c r="N11">
        <v>580</v>
      </c>
      <c r="O11">
        <v>1.7858999999999999E-6</v>
      </c>
      <c r="P11"/>
    </row>
    <row r="12" spans="1:16" x14ac:dyDescent="0.25">
      <c r="B12" t="s">
        <v>1611</v>
      </c>
      <c r="C12" t="s">
        <v>13</v>
      </c>
      <c r="D12">
        <v>0</v>
      </c>
      <c r="E12">
        <v>0.33000099999999999</v>
      </c>
      <c r="F12">
        <v>10</v>
      </c>
      <c r="G12" t="s">
        <v>16</v>
      </c>
      <c r="H12" t="s">
        <v>14</v>
      </c>
      <c r="I12" t="s">
        <v>151</v>
      </c>
      <c r="J12" t="s">
        <v>151</v>
      </c>
      <c r="K12" t="s">
        <v>151</v>
      </c>
      <c r="L12">
        <v>5800</v>
      </c>
      <c r="M12">
        <v>8.3190000000000014E-7</v>
      </c>
      <c r="N12">
        <v>5800</v>
      </c>
      <c r="O12">
        <v>1.7859000000000004E-7</v>
      </c>
      <c r="P12"/>
    </row>
    <row r="13" spans="1:16" x14ac:dyDescent="0.25">
      <c r="B13" t="s">
        <v>157</v>
      </c>
      <c r="C13" t="s">
        <v>13</v>
      </c>
      <c r="D13">
        <v>0.33</v>
      </c>
      <c r="E13">
        <v>3.3000099999999999</v>
      </c>
      <c r="F13">
        <v>9.9999999999999995E-7</v>
      </c>
      <c r="G13" t="s">
        <v>16</v>
      </c>
      <c r="H13" t="s">
        <v>15</v>
      </c>
      <c r="I13" t="s">
        <v>151</v>
      </c>
      <c r="J13" t="s">
        <v>151</v>
      </c>
      <c r="K13" t="s">
        <v>151</v>
      </c>
      <c r="L13">
        <v>5.8999999999999995</v>
      </c>
      <c r="M13">
        <v>58</v>
      </c>
      <c r="N13">
        <v>5.7708000000000004</v>
      </c>
      <c r="O13">
        <v>57.786999999999999</v>
      </c>
      <c r="P13"/>
    </row>
    <row r="14" spans="1:16" x14ac:dyDescent="0.25">
      <c r="B14" t="s">
        <v>158</v>
      </c>
      <c r="C14" t="s">
        <v>13</v>
      </c>
      <c r="D14">
        <v>0.33</v>
      </c>
      <c r="E14">
        <v>3.3000099999999999</v>
      </c>
      <c r="F14">
        <v>1.0000000000000001E-5</v>
      </c>
      <c r="G14" t="s">
        <v>16</v>
      </c>
      <c r="H14" t="s">
        <v>15</v>
      </c>
      <c r="I14" t="s">
        <v>151</v>
      </c>
      <c r="J14" t="s">
        <v>151</v>
      </c>
      <c r="K14" t="s">
        <v>151</v>
      </c>
      <c r="L14">
        <v>6.8065999999999995</v>
      </c>
      <c r="M14">
        <v>57.529000000000003</v>
      </c>
      <c r="N14">
        <v>6.4956999999999994</v>
      </c>
      <c r="O14">
        <v>57.593000000000004</v>
      </c>
      <c r="P14"/>
    </row>
    <row r="15" spans="1:16" x14ac:dyDescent="0.25">
      <c r="B15" t="s">
        <v>159</v>
      </c>
      <c r="C15" t="s">
        <v>13</v>
      </c>
      <c r="D15">
        <v>0.33</v>
      </c>
      <c r="E15">
        <v>3.3000099999999999</v>
      </c>
      <c r="F15">
        <v>1E-4</v>
      </c>
      <c r="G15" t="s">
        <v>16</v>
      </c>
      <c r="H15" t="s">
        <v>15</v>
      </c>
      <c r="I15" t="s">
        <v>151</v>
      </c>
      <c r="J15" t="s">
        <v>151</v>
      </c>
      <c r="K15" t="s">
        <v>151</v>
      </c>
      <c r="L15">
        <v>47.82</v>
      </c>
      <c r="M15">
        <v>47.701000000000001</v>
      </c>
      <c r="N15">
        <v>47.341999999999999</v>
      </c>
      <c r="O15">
        <v>47.73</v>
      </c>
      <c r="P15"/>
    </row>
    <row r="16" spans="1:16" x14ac:dyDescent="0.25">
      <c r="B16" t="s">
        <v>160</v>
      </c>
      <c r="C16" t="s">
        <v>13</v>
      </c>
      <c r="D16">
        <v>0.33</v>
      </c>
      <c r="E16">
        <v>3.3000099999999999</v>
      </c>
      <c r="F16">
        <v>1E-3</v>
      </c>
      <c r="G16" t="s">
        <v>16</v>
      </c>
      <c r="H16" t="s">
        <v>15</v>
      </c>
      <c r="I16" t="s">
        <v>151</v>
      </c>
      <c r="J16" t="s">
        <v>151</v>
      </c>
      <c r="K16" t="s">
        <v>151</v>
      </c>
      <c r="L16">
        <v>577.16999999999996</v>
      </c>
      <c r="M16">
        <v>10.824</v>
      </c>
      <c r="N16">
        <v>576.99</v>
      </c>
      <c r="O16">
        <v>10.721</v>
      </c>
      <c r="P16"/>
    </row>
    <row r="17" spans="2:16" x14ac:dyDescent="0.25">
      <c r="B17" t="s">
        <v>161</v>
      </c>
      <c r="C17" t="s">
        <v>13</v>
      </c>
      <c r="D17">
        <v>0.33</v>
      </c>
      <c r="E17">
        <v>3.3000099999999999</v>
      </c>
      <c r="F17">
        <v>0.01</v>
      </c>
      <c r="G17" t="s">
        <v>16</v>
      </c>
      <c r="H17" t="s">
        <v>15</v>
      </c>
      <c r="I17" t="s">
        <v>151</v>
      </c>
      <c r="J17" t="s">
        <v>151</v>
      </c>
      <c r="K17" t="s">
        <v>151</v>
      </c>
      <c r="L17">
        <v>5799.8</v>
      </c>
      <c r="M17">
        <v>1.1473</v>
      </c>
      <c r="N17">
        <v>5799.7000000000007</v>
      </c>
      <c r="O17">
        <v>1.1022000000000001</v>
      </c>
      <c r="P17"/>
    </row>
    <row r="18" spans="2:16" x14ac:dyDescent="0.25">
      <c r="B18" t="s">
        <v>162</v>
      </c>
      <c r="C18" t="s">
        <v>13</v>
      </c>
      <c r="D18">
        <v>0.33</v>
      </c>
      <c r="E18">
        <v>3.3000099999999999</v>
      </c>
      <c r="F18">
        <v>0.1</v>
      </c>
      <c r="G18" t="s">
        <v>16</v>
      </c>
      <c r="H18" t="s">
        <v>15</v>
      </c>
      <c r="I18" t="s">
        <v>151</v>
      </c>
      <c r="J18" t="s">
        <v>151</v>
      </c>
      <c r="K18" t="s">
        <v>151</v>
      </c>
      <c r="L18">
        <v>58000</v>
      </c>
      <c r="M18">
        <v>0.12833</v>
      </c>
      <c r="N18">
        <v>5799.8</v>
      </c>
      <c r="O18">
        <v>0.11025</v>
      </c>
      <c r="P18"/>
    </row>
    <row r="19" spans="2:16" x14ac:dyDescent="0.25">
      <c r="B19" t="s">
        <v>163</v>
      </c>
      <c r="C19" t="s">
        <v>13</v>
      </c>
      <c r="D19">
        <v>3</v>
      </c>
      <c r="E19">
        <v>33.000100000000003</v>
      </c>
      <c r="F19">
        <v>1.0000000000000001E-5</v>
      </c>
      <c r="G19" t="s">
        <v>16</v>
      </c>
      <c r="H19" t="s">
        <v>14</v>
      </c>
      <c r="I19" t="s">
        <v>151</v>
      </c>
      <c r="J19" t="s">
        <v>151</v>
      </c>
      <c r="K19" t="s">
        <v>151</v>
      </c>
      <c r="L19">
        <v>5.9000000000000004E-2</v>
      </c>
      <c r="M19">
        <v>5.8000000000000003E-2</v>
      </c>
      <c r="N19">
        <v>5.8347999999999997E-2</v>
      </c>
      <c r="O19">
        <v>5.7918999999999998E-2</v>
      </c>
      <c r="P19"/>
    </row>
    <row r="20" spans="2:16" x14ac:dyDescent="0.25">
      <c r="B20" t="s">
        <v>164</v>
      </c>
      <c r="C20" t="s">
        <v>13</v>
      </c>
      <c r="D20">
        <v>3</v>
      </c>
      <c r="E20">
        <v>33.000100000000003</v>
      </c>
      <c r="F20">
        <v>1E-4</v>
      </c>
      <c r="G20" t="s">
        <v>16</v>
      </c>
      <c r="H20" t="s">
        <v>14</v>
      </c>
      <c r="I20" t="s">
        <v>151</v>
      </c>
      <c r="J20" t="s">
        <v>151</v>
      </c>
      <c r="K20" t="s">
        <v>151</v>
      </c>
      <c r="L20">
        <v>6.7757999999999999E-2</v>
      </c>
      <c r="M20">
        <v>5.7660999999999997E-2</v>
      </c>
      <c r="N20">
        <v>6.4652000000000001E-2</v>
      </c>
      <c r="O20">
        <v>5.7724999999999999E-2</v>
      </c>
      <c r="P20"/>
    </row>
    <row r="21" spans="2:16" x14ac:dyDescent="0.25">
      <c r="B21" t="s">
        <v>165</v>
      </c>
      <c r="C21" t="s">
        <v>13</v>
      </c>
      <c r="D21">
        <v>3</v>
      </c>
      <c r="E21">
        <v>33.000100000000003</v>
      </c>
      <c r="F21">
        <v>1E-3</v>
      </c>
      <c r="G21" t="s">
        <v>16</v>
      </c>
      <c r="H21" t="s">
        <v>14</v>
      </c>
      <c r="I21" t="s">
        <v>151</v>
      </c>
      <c r="J21" t="s">
        <v>151</v>
      </c>
      <c r="K21" t="s">
        <v>151</v>
      </c>
      <c r="L21">
        <v>0.47783999999999999</v>
      </c>
      <c r="M21">
        <v>4.7829000000000003E-2</v>
      </c>
      <c r="N21">
        <v>0.47304000000000002</v>
      </c>
      <c r="O21">
        <v>4.7858999999999999E-2</v>
      </c>
      <c r="P21"/>
    </row>
    <row r="22" spans="2:16" x14ac:dyDescent="0.25">
      <c r="B22" t="s">
        <v>166</v>
      </c>
      <c r="C22" t="s">
        <v>13</v>
      </c>
      <c r="D22">
        <v>3</v>
      </c>
      <c r="E22">
        <v>33.000100000000003</v>
      </c>
      <c r="F22">
        <v>0.01</v>
      </c>
      <c r="G22" t="s">
        <v>16</v>
      </c>
      <c r="H22" t="s">
        <v>14</v>
      </c>
      <c r="I22" t="s">
        <v>151</v>
      </c>
      <c r="J22" t="s">
        <v>151</v>
      </c>
      <c r="K22" t="s">
        <v>151</v>
      </c>
      <c r="L22">
        <v>5.7714999999999996</v>
      </c>
      <c r="M22">
        <v>1.0867999999999999E-2</v>
      </c>
      <c r="N22">
        <v>5.7698</v>
      </c>
      <c r="O22">
        <v>1.0763999999999999E-2</v>
      </c>
      <c r="P22"/>
    </row>
    <row r="23" spans="2:16" x14ac:dyDescent="0.25">
      <c r="B23" t="s">
        <v>167</v>
      </c>
      <c r="C23" t="s">
        <v>13</v>
      </c>
      <c r="D23">
        <v>3</v>
      </c>
      <c r="E23">
        <v>33.000100000000003</v>
      </c>
      <c r="F23">
        <v>0.1</v>
      </c>
      <c r="G23" t="s">
        <v>16</v>
      </c>
      <c r="H23" t="s">
        <v>14</v>
      </c>
      <c r="I23" t="s">
        <v>151</v>
      </c>
      <c r="J23" t="s">
        <v>151</v>
      </c>
      <c r="K23" t="s">
        <v>151</v>
      </c>
      <c r="L23">
        <v>57.997999999999998</v>
      </c>
      <c r="M23">
        <v>1.1519E-3</v>
      </c>
      <c r="N23">
        <v>57.997</v>
      </c>
      <c r="O23">
        <v>1.1068E-3</v>
      </c>
      <c r="P23"/>
    </row>
    <row r="24" spans="2:16" x14ac:dyDescent="0.25">
      <c r="B24" t="s">
        <v>168</v>
      </c>
      <c r="C24" t="s">
        <v>13</v>
      </c>
      <c r="D24">
        <v>3</v>
      </c>
      <c r="E24">
        <v>33.000100000000003</v>
      </c>
      <c r="F24">
        <v>1</v>
      </c>
      <c r="G24" t="s">
        <v>16</v>
      </c>
      <c r="H24" t="s">
        <v>14</v>
      </c>
      <c r="I24" t="s">
        <v>151</v>
      </c>
      <c r="J24" t="s">
        <v>151</v>
      </c>
      <c r="K24" t="s">
        <v>151</v>
      </c>
      <c r="L24">
        <v>580</v>
      </c>
      <c r="M24">
        <v>1.2878999999999999E-4</v>
      </c>
      <c r="N24">
        <v>580</v>
      </c>
      <c r="O24">
        <v>1.1071E-4</v>
      </c>
      <c r="P24"/>
    </row>
    <row r="25" spans="2:16" x14ac:dyDescent="0.25">
      <c r="B25" t="s">
        <v>169</v>
      </c>
      <c r="C25" t="s">
        <v>13</v>
      </c>
      <c r="D25">
        <v>33</v>
      </c>
      <c r="E25">
        <v>330.00099999999998</v>
      </c>
      <c r="F25">
        <v>1E-4</v>
      </c>
      <c r="G25" t="s">
        <v>16</v>
      </c>
      <c r="H25" t="s">
        <v>14</v>
      </c>
      <c r="I25" t="s">
        <v>151</v>
      </c>
      <c r="J25" t="s">
        <v>151</v>
      </c>
      <c r="K25" t="s">
        <v>151</v>
      </c>
      <c r="L25">
        <v>0.59</v>
      </c>
      <c r="M25">
        <v>6.4000000000000001E-2</v>
      </c>
      <c r="N25">
        <v>0.57833999999999997</v>
      </c>
      <c r="O25">
        <v>6.3644000000000006E-2</v>
      </c>
      <c r="P25"/>
    </row>
    <row r="26" spans="2:16" x14ac:dyDescent="0.25">
      <c r="B26" t="s">
        <v>170</v>
      </c>
      <c r="C26" t="s">
        <v>13</v>
      </c>
      <c r="D26">
        <v>33</v>
      </c>
      <c r="E26">
        <v>330.00099999999998</v>
      </c>
      <c r="F26">
        <v>1E-3</v>
      </c>
      <c r="G26" t="s">
        <v>16</v>
      </c>
      <c r="H26" t="s">
        <v>14</v>
      </c>
      <c r="I26" t="s">
        <v>151</v>
      </c>
      <c r="J26" t="s">
        <v>151</v>
      </c>
      <c r="K26" t="s">
        <v>151</v>
      </c>
      <c r="L26">
        <v>0.67470999999999992</v>
      </c>
      <c r="M26">
        <v>6.3403000000000001E-2</v>
      </c>
      <c r="N26">
        <v>0.64577999999999991</v>
      </c>
      <c r="O26">
        <v>6.3463000000000006E-2</v>
      </c>
      <c r="P26"/>
    </row>
    <row r="27" spans="2:16" x14ac:dyDescent="0.25">
      <c r="B27" t="s">
        <v>171</v>
      </c>
      <c r="C27" t="s">
        <v>13</v>
      </c>
      <c r="D27">
        <v>33</v>
      </c>
      <c r="E27">
        <v>330.00099999999998</v>
      </c>
      <c r="F27">
        <v>0.01</v>
      </c>
      <c r="G27" t="s">
        <v>16</v>
      </c>
      <c r="H27" t="s">
        <v>14</v>
      </c>
      <c r="I27" t="s">
        <v>151</v>
      </c>
      <c r="J27" t="s">
        <v>151</v>
      </c>
      <c r="K27" t="s">
        <v>151</v>
      </c>
      <c r="L27">
        <v>4.6628999999999996</v>
      </c>
      <c r="M27">
        <v>5.3692999999999998E-2</v>
      </c>
      <c r="N27">
        <v>4.6152999999999995</v>
      </c>
      <c r="O27">
        <v>5.3731000000000001E-2</v>
      </c>
      <c r="P27"/>
    </row>
    <row r="28" spans="2:16" x14ac:dyDescent="0.25">
      <c r="B28" t="s">
        <v>172</v>
      </c>
      <c r="C28" t="s">
        <v>13</v>
      </c>
      <c r="D28">
        <v>33</v>
      </c>
      <c r="E28">
        <v>330.00099999999998</v>
      </c>
      <c r="F28">
        <v>0.1</v>
      </c>
      <c r="G28" t="s">
        <v>16</v>
      </c>
      <c r="H28" t="s">
        <v>14</v>
      </c>
      <c r="I28" t="s">
        <v>151</v>
      </c>
      <c r="J28" t="s">
        <v>151</v>
      </c>
      <c r="K28" t="s">
        <v>151</v>
      </c>
      <c r="L28">
        <v>57.653999999999996</v>
      </c>
      <c r="M28">
        <v>1.2973999999999999E-2</v>
      </c>
      <c r="N28">
        <v>57.637</v>
      </c>
      <c r="O28">
        <v>1.2872E-2</v>
      </c>
      <c r="P28"/>
    </row>
    <row r="29" spans="2:16" x14ac:dyDescent="0.25">
      <c r="B29" t="s">
        <v>173</v>
      </c>
      <c r="C29" t="s">
        <v>13</v>
      </c>
      <c r="D29">
        <v>33</v>
      </c>
      <c r="E29">
        <v>330.00099999999998</v>
      </c>
      <c r="F29">
        <v>1</v>
      </c>
      <c r="G29" t="s">
        <v>16</v>
      </c>
      <c r="H29" t="s">
        <v>14</v>
      </c>
      <c r="I29" t="s">
        <v>151</v>
      </c>
      <c r="J29" t="s">
        <v>151</v>
      </c>
      <c r="K29" t="s">
        <v>151</v>
      </c>
      <c r="L29">
        <v>579.97</v>
      </c>
      <c r="M29">
        <v>1.3757000000000001E-3</v>
      </c>
      <c r="N29">
        <v>579.96</v>
      </c>
      <c r="O29">
        <v>1.3305000000000001E-3</v>
      </c>
      <c r="P29"/>
    </row>
    <row r="30" spans="2:16" x14ac:dyDescent="0.25">
      <c r="B30" t="s">
        <v>174</v>
      </c>
      <c r="C30" t="s">
        <v>13</v>
      </c>
      <c r="D30">
        <v>33</v>
      </c>
      <c r="E30">
        <v>330.00099999999998</v>
      </c>
      <c r="F30">
        <v>10</v>
      </c>
      <c r="G30" t="s">
        <v>16</v>
      </c>
      <c r="H30" t="s">
        <v>14</v>
      </c>
      <c r="I30" t="s">
        <v>151</v>
      </c>
      <c r="J30" t="s">
        <v>151</v>
      </c>
      <c r="K30" t="s">
        <v>151</v>
      </c>
      <c r="L30">
        <v>5800</v>
      </c>
      <c r="M30">
        <v>1.5118E-4</v>
      </c>
      <c r="N30">
        <v>5800</v>
      </c>
      <c r="O30">
        <v>1.3310000000000001E-4</v>
      </c>
      <c r="P30"/>
    </row>
    <row r="31" spans="2:16" x14ac:dyDescent="0.25">
      <c r="B31" t="s">
        <v>175</v>
      </c>
      <c r="C31" t="s">
        <v>13</v>
      </c>
      <c r="D31">
        <v>330</v>
      </c>
      <c r="E31">
        <v>1000.01</v>
      </c>
      <c r="F31">
        <v>1E-3</v>
      </c>
      <c r="G31" t="s">
        <v>16</v>
      </c>
      <c r="H31" t="s">
        <v>14</v>
      </c>
      <c r="I31" t="s">
        <v>151</v>
      </c>
      <c r="J31" t="s">
        <v>151</v>
      </c>
      <c r="K31" t="s">
        <v>151</v>
      </c>
      <c r="L31">
        <v>1.9000000000000001</v>
      </c>
      <c r="M31">
        <v>6.4000000000000001E-2</v>
      </c>
      <c r="N31">
        <v>1.7548999999999999</v>
      </c>
      <c r="O31">
        <v>6.3615000000000005E-2</v>
      </c>
      <c r="P31"/>
    </row>
    <row r="32" spans="2:16" x14ac:dyDescent="0.25">
      <c r="B32" t="s">
        <v>176</v>
      </c>
      <c r="C32" t="s">
        <v>13</v>
      </c>
      <c r="D32">
        <v>330</v>
      </c>
      <c r="E32">
        <v>1000.01</v>
      </c>
      <c r="F32">
        <v>0.01</v>
      </c>
      <c r="G32" t="s">
        <v>16</v>
      </c>
      <c r="H32" t="s">
        <v>14</v>
      </c>
      <c r="I32" t="s">
        <v>151</v>
      </c>
      <c r="J32" t="s">
        <v>151</v>
      </c>
      <c r="K32" t="s">
        <v>151</v>
      </c>
      <c r="L32">
        <v>3.0277000000000003</v>
      </c>
      <c r="M32">
        <v>6.2894000000000005E-2</v>
      </c>
      <c r="N32">
        <v>2.7052</v>
      </c>
      <c r="O32">
        <v>6.2919000000000003E-2</v>
      </c>
      <c r="P32"/>
    </row>
    <row r="33" spans="2:16" x14ac:dyDescent="0.25">
      <c r="B33" t="s">
        <v>177</v>
      </c>
      <c r="C33" t="s">
        <v>13</v>
      </c>
      <c r="D33">
        <v>330</v>
      </c>
      <c r="E33">
        <v>1000.01</v>
      </c>
      <c r="F33">
        <v>0.1</v>
      </c>
      <c r="G33" t="s">
        <v>16</v>
      </c>
      <c r="H33" t="s">
        <v>14</v>
      </c>
      <c r="I33" t="s">
        <v>151</v>
      </c>
      <c r="J33" t="s">
        <v>151</v>
      </c>
      <c r="K33" t="s">
        <v>151</v>
      </c>
      <c r="L33">
        <v>50.21</v>
      </c>
      <c r="M33">
        <v>3.8072000000000002E-2</v>
      </c>
      <c r="N33">
        <v>49.940999999999995</v>
      </c>
      <c r="O33">
        <v>3.7448000000000002E-2</v>
      </c>
      <c r="P33"/>
    </row>
    <row r="34" spans="2:16" x14ac:dyDescent="0.25">
      <c r="B34" t="s">
        <v>178</v>
      </c>
      <c r="C34" t="s">
        <v>13</v>
      </c>
      <c r="D34">
        <v>330</v>
      </c>
      <c r="E34">
        <v>1000.01</v>
      </c>
      <c r="F34">
        <v>1</v>
      </c>
      <c r="G34" t="s">
        <v>16</v>
      </c>
      <c r="H34" t="s">
        <v>14</v>
      </c>
      <c r="I34" t="s">
        <v>151</v>
      </c>
      <c r="J34" t="s">
        <v>151</v>
      </c>
      <c r="K34" t="s">
        <v>151</v>
      </c>
      <c r="L34">
        <v>578.9</v>
      </c>
      <c r="M34">
        <v>5.3112000000000003E-3</v>
      </c>
      <c r="N34">
        <v>578.86</v>
      </c>
      <c r="O34">
        <v>4.8152999999999998E-3</v>
      </c>
      <c r="P34"/>
    </row>
    <row r="35" spans="2:16" x14ac:dyDescent="0.25">
      <c r="B35" t="s">
        <v>179</v>
      </c>
      <c r="C35" t="s">
        <v>13</v>
      </c>
      <c r="D35">
        <v>330</v>
      </c>
      <c r="E35">
        <v>1000.01</v>
      </c>
      <c r="F35">
        <v>10</v>
      </c>
      <c r="G35" t="s">
        <v>16</v>
      </c>
      <c r="H35" t="s">
        <v>14</v>
      </c>
      <c r="I35" t="s">
        <v>151</v>
      </c>
      <c r="J35" t="s">
        <v>151</v>
      </c>
      <c r="K35" t="s">
        <v>151</v>
      </c>
      <c r="L35">
        <v>5799.9000000000005</v>
      </c>
      <c r="M35">
        <v>6.8362000000000002E-4</v>
      </c>
      <c r="N35">
        <v>5799.9000000000005</v>
      </c>
      <c r="O35">
        <v>4.8322000000000003E-4</v>
      </c>
      <c r="P35"/>
    </row>
    <row r="36" spans="2:16" x14ac:dyDescent="0.25">
      <c r="B36" t="s">
        <v>2201</v>
      </c>
      <c r="C36" t="s">
        <v>13</v>
      </c>
      <c r="D36">
        <v>1000</v>
      </c>
      <c r="E36">
        <v>1001</v>
      </c>
      <c r="F36">
        <v>1E-3</v>
      </c>
      <c r="G36" t="s">
        <v>16</v>
      </c>
      <c r="H36" t="s">
        <v>14</v>
      </c>
      <c r="I36" t="s">
        <v>151</v>
      </c>
      <c r="J36" t="s">
        <v>151</v>
      </c>
      <c r="K36" t="s">
        <v>151</v>
      </c>
      <c r="L36">
        <v>1.9000000000000001</v>
      </c>
      <c r="M36">
        <v>6.4000000000000001E-2</v>
      </c>
      <c r="N36">
        <v>1.7548999999999999</v>
      </c>
      <c r="O36">
        <v>6.3615000000000005E-2</v>
      </c>
      <c r="P36"/>
    </row>
    <row r="37" spans="2:16" x14ac:dyDescent="0.25">
      <c r="B37" t="s">
        <v>2202</v>
      </c>
      <c r="C37" t="s">
        <v>13</v>
      </c>
      <c r="D37">
        <v>1000</v>
      </c>
      <c r="E37">
        <v>1001</v>
      </c>
      <c r="F37">
        <v>0.01</v>
      </c>
      <c r="G37" t="s">
        <v>16</v>
      </c>
      <c r="H37" t="s">
        <v>14</v>
      </c>
      <c r="I37" t="s">
        <v>151</v>
      </c>
      <c r="J37" t="s">
        <v>151</v>
      </c>
      <c r="K37" t="s">
        <v>151</v>
      </c>
      <c r="L37">
        <v>3.0277000000000003</v>
      </c>
      <c r="M37">
        <v>6.2894000000000005E-2</v>
      </c>
      <c r="N37">
        <v>2.7052</v>
      </c>
      <c r="O37">
        <v>6.2919000000000003E-2</v>
      </c>
      <c r="P37"/>
    </row>
    <row r="38" spans="2:16" x14ac:dyDescent="0.25">
      <c r="B38" t="s">
        <v>2203</v>
      </c>
      <c r="C38" t="s">
        <v>13</v>
      </c>
      <c r="D38">
        <v>1000</v>
      </c>
      <c r="E38">
        <v>1001</v>
      </c>
      <c r="F38">
        <v>0.1</v>
      </c>
      <c r="G38" t="s">
        <v>16</v>
      </c>
      <c r="H38" t="s">
        <v>14</v>
      </c>
      <c r="I38" t="s">
        <v>151</v>
      </c>
      <c r="J38" t="s">
        <v>151</v>
      </c>
      <c r="K38" t="s">
        <v>151</v>
      </c>
      <c r="L38">
        <v>50.21</v>
      </c>
      <c r="M38">
        <v>3.8072000000000002E-2</v>
      </c>
      <c r="N38">
        <v>49.940999999999995</v>
      </c>
      <c r="O38">
        <v>3.7448000000000002E-2</v>
      </c>
      <c r="P38"/>
    </row>
    <row r="39" spans="2:16" x14ac:dyDescent="0.25">
      <c r="B39" t="s">
        <v>2204</v>
      </c>
      <c r="C39" t="s">
        <v>13</v>
      </c>
      <c r="D39">
        <v>1000</v>
      </c>
      <c r="E39">
        <v>1001</v>
      </c>
      <c r="F39">
        <v>1</v>
      </c>
      <c r="G39" t="s">
        <v>16</v>
      </c>
      <c r="H39" t="s">
        <v>14</v>
      </c>
      <c r="I39" t="s">
        <v>151</v>
      </c>
      <c r="J39" t="s">
        <v>151</v>
      </c>
      <c r="K39" t="s">
        <v>151</v>
      </c>
      <c r="L39">
        <v>578.9</v>
      </c>
      <c r="M39">
        <v>5.3112000000000003E-3</v>
      </c>
      <c r="N39">
        <v>578.86</v>
      </c>
      <c r="O39">
        <v>4.8152999999999998E-3</v>
      </c>
      <c r="P39"/>
    </row>
    <row r="40" spans="2:16" x14ac:dyDescent="0.25">
      <c r="B40" t="s">
        <v>2205</v>
      </c>
      <c r="C40" t="s">
        <v>13</v>
      </c>
      <c r="D40">
        <v>1000</v>
      </c>
      <c r="E40">
        <v>1001</v>
      </c>
      <c r="F40">
        <v>10</v>
      </c>
      <c r="G40" t="s">
        <v>16</v>
      </c>
      <c r="H40" t="s">
        <v>14</v>
      </c>
      <c r="I40" t="s">
        <v>151</v>
      </c>
      <c r="J40" t="s">
        <v>151</v>
      </c>
      <c r="K40" t="s">
        <v>151</v>
      </c>
      <c r="L40">
        <v>5799.9000000000005</v>
      </c>
      <c r="M40">
        <v>6.8362000000000002E-4</v>
      </c>
      <c r="N40">
        <v>5799.9000000000005</v>
      </c>
      <c r="O40">
        <v>4.8322000000000003E-4</v>
      </c>
      <c r="P40"/>
    </row>
    <row r="41" spans="2:16" x14ac:dyDescent="0.25">
      <c r="B41" t="s">
        <v>664</v>
      </c>
      <c r="C41" t="s">
        <v>101</v>
      </c>
      <c r="D41">
        <v>0</v>
      </c>
      <c r="E41">
        <v>3.3000999999999999E-4</v>
      </c>
      <c r="F41">
        <v>1.0000000000000001E-9</v>
      </c>
      <c r="G41" t="s">
        <v>24</v>
      </c>
      <c r="H41" t="s">
        <v>22</v>
      </c>
      <c r="I41" t="s">
        <v>151</v>
      </c>
      <c r="J41" t="s">
        <v>151</v>
      </c>
      <c r="K41" t="s">
        <v>151</v>
      </c>
      <c r="L41">
        <v>2.4E-2</v>
      </c>
      <c r="M41">
        <v>180</v>
      </c>
      <c r="N41">
        <v>2.3106999999999999E-2</v>
      </c>
      <c r="O41">
        <v>175.06</v>
      </c>
      <c r="P41"/>
    </row>
    <row r="42" spans="2:16" x14ac:dyDescent="0.25">
      <c r="B42" t="s">
        <v>665</v>
      </c>
      <c r="C42" t="s">
        <v>101</v>
      </c>
      <c r="D42">
        <v>0</v>
      </c>
      <c r="E42">
        <v>3.3000999999999999E-4</v>
      </c>
      <c r="F42">
        <v>1E-8</v>
      </c>
      <c r="G42" t="s">
        <v>24</v>
      </c>
      <c r="H42" t="s">
        <v>22</v>
      </c>
      <c r="I42" t="s">
        <v>151</v>
      </c>
      <c r="J42" t="s">
        <v>151</v>
      </c>
      <c r="K42" t="s">
        <v>151</v>
      </c>
      <c r="L42">
        <v>2.4E-2</v>
      </c>
      <c r="M42">
        <v>173.53</v>
      </c>
      <c r="N42">
        <v>2.3814000000000002E-2</v>
      </c>
      <c r="O42">
        <v>173.54</v>
      </c>
      <c r="P42"/>
    </row>
    <row r="43" spans="2:16" x14ac:dyDescent="0.25">
      <c r="B43" t="s">
        <v>666</v>
      </c>
      <c r="C43" t="s">
        <v>101</v>
      </c>
      <c r="D43">
        <v>0</v>
      </c>
      <c r="E43">
        <v>3.3000999999999999E-4</v>
      </c>
      <c r="F43">
        <v>9.9999999999999995E-8</v>
      </c>
      <c r="G43" t="s">
        <v>24</v>
      </c>
      <c r="H43" t="s">
        <v>22</v>
      </c>
      <c r="I43" t="s">
        <v>151</v>
      </c>
      <c r="J43" t="s">
        <v>151</v>
      </c>
      <c r="K43" t="s">
        <v>151</v>
      </c>
      <c r="L43">
        <v>6.2453000000000002E-2</v>
      </c>
      <c r="M43">
        <v>112.75</v>
      </c>
      <c r="N43">
        <v>6.2384000000000002E-2</v>
      </c>
      <c r="O43">
        <v>112.54</v>
      </c>
      <c r="P43"/>
    </row>
    <row r="44" spans="2:16" x14ac:dyDescent="0.25">
      <c r="B44" t="s">
        <v>667</v>
      </c>
      <c r="C44" t="s">
        <v>101</v>
      </c>
      <c r="D44">
        <v>0</v>
      </c>
      <c r="E44">
        <v>3.3000999999999999E-4</v>
      </c>
      <c r="F44">
        <v>9.9999999999999995E-7</v>
      </c>
      <c r="G44" t="s">
        <v>24</v>
      </c>
      <c r="H44" t="s">
        <v>22</v>
      </c>
      <c r="I44" t="s">
        <v>151</v>
      </c>
      <c r="J44" t="s">
        <v>151</v>
      </c>
      <c r="K44" t="s">
        <v>151</v>
      </c>
      <c r="L44">
        <v>0.58048</v>
      </c>
      <c r="M44">
        <v>15.83</v>
      </c>
      <c r="N44">
        <v>0.58044999999999991</v>
      </c>
      <c r="O44">
        <v>15.636999999999999</v>
      </c>
      <c r="P44"/>
    </row>
    <row r="45" spans="2:16" x14ac:dyDescent="0.25">
      <c r="B45" t="s">
        <v>663</v>
      </c>
      <c r="C45" t="s">
        <v>101</v>
      </c>
      <c r="D45">
        <v>0</v>
      </c>
      <c r="E45">
        <v>3.3000999999999999E-4</v>
      </c>
      <c r="F45">
        <v>9.9999999999999991E-6</v>
      </c>
      <c r="G45" t="s">
        <v>24</v>
      </c>
      <c r="H45" t="s">
        <v>22</v>
      </c>
      <c r="I45" t="s">
        <v>151</v>
      </c>
      <c r="J45" t="s">
        <v>151</v>
      </c>
      <c r="K45" t="s">
        <v>151</v>
      </c>
      <c r="L45">
        <v>5.8000999999999996</v>
      </c>
      <c r="M45">
        <v>1.6501000000000001</v>
      </c>
      <c r="N45">
        <v>5.8000999999999996</v>
      </c>
      <c r="O45">
        <v>1.5717999999999999</v>
      </c>
      <c r="P45"/>
    </row>
    <row r="46" spans="2:16" x14ac:dyDescent="0.25">
      <c r="B46" t="s">
        <v>668</v>
      </c>
      <c r="C46" t="s">
        <v>101</v>
      </c>
      <c r="D46">
        <v>0</v>
      </c>
      <c r="E46">
        <v>3.3000999999999999E-4</v>
      </c>
      <c r="F46">
        <v>9.9999999999999991E-5</v>
      </c>
      <c r="G46" t="s">
        <v>24</v>
      </c>
      <c r="H46" t="s">
        <v>22</v>
      </c>
      <c r="I46" t="s">
        <v>151</v>
      </c>
      <c r="J46" t="s">
        <v>151</v>
      </c>
      <c r="K46" t="s">
        <v>151</v>
      </c>
      <c r="L46">
        <v>58</v>
      </c>
      <c r="M46">
        <v>0.18851999999999999</v>
      </c>
      <c r="N46">
        <v>58</v>
      </c>
      <c r="O46">
        <v>0.15719</v>
      </c>
      <c r="P46"/>
    </row>
    <row r="47" spans="2:16" x14ac:dyDescent="0.25">
      <c r="B47" t="s">
        <v>1612</v>
      </c>
      <c r="C47" t="s">
        <v>101</v>
      </c>
      <c r="D47">
        <v>0</v>
      </c>
      <c r="E47">
        <v>3.3000999999999999E-4</v>
      </c>
      <c r="F47">
        <v>1E-3</v>
      </c>
      <c r="G47" t="s">
        <v>24</v>
      </c>
      <c r="H47" t="s">
        <v>22</v>
      </c>
      <c r="I47" t="s">
        <v>151</v>
      </c>
      <c r="J47" t="s">
        <v>151</v>
      </c>
      <c r="K47" t="s">
        <v>151</v>
      </c>
      <c r="L47">
        <v>580</v>
      </c>
      <c r="M47">
        <v>2.8251999999999999E-2</v>
      </c>
      <c r="N47">
        <v>580</v>
      </c>
      <c r="O47">
        <v>1.5719E-2</v>
      </c>
      <c r="P47"/>
    </row>
    <row r="48" spans="2:16" x14ac:dyDescent="0.25">
      <c r="B48" t="s">
        <v>1613</v>
      </c>
      <c r="C48" t="s">
        <v>101</v>
      </c>
      <c r="D48">
        <v>0</v>
      </c>
      <c r="E48">
        <v>3.3000999999999999E-4</v>
      </c>
      <c r="F48">
        <v>0.01</v>
      </c>
      <c r="G48" t="s">
        <v>24</v>
      </c>
      <c r="H48" t="s">
        <v>23</v>
      </c>
      <c r="I48" t="s">
        <v>151</v>
      </c>
      <c r="J48" t="s">
        <v>151</v>
      </c>
      <c r="K48" t="s">
        <v>151</v>
      </c>
      <c r="L48">
        <v>5.8</v>
      </c>
      <c r="M48">
        <v>6.5851000000000007E-6</v>
      </c>
      <c r="N48">
        <v>5.8</v>
      </c>
      <c r="O48">
        <v>1.5718999999999999E-6</v>
      </c>
      <c r="P48"/>
    </row>
    <row r="49" spans="2:16" x14ac:dyDescent="0.25">
      <c r="B49" t="s">
        <v>1614</v>
      </c>
      <c r="C49" t="s">
        <v>101</v>
      </c>
      <c r="D49">
        <v>0</v>
      </c>
      <c r="E49">
        <v>3.3000999999999999E-4</v>
      </c>
      <c r="F49">
        <v>9.9999999999999992E-2</v>
      </c>
      <c r="G49" t="s">
        <v>24</v>
      </c>
      <c r="H49" t="s">
        <v>23</v>
      </c>
      <c r="I49" t="s">
        <v>151</v>
      </c>
      <c r="J49" t="s">
        <v>151</v>
      </c>
      <c r="K49" t="s">
        <v>151</v>
      </c>
      <c r="L49">
        <v>58</v>
      </c>
      <c r="M49">
        <v>2.1625E-6</v>
      </c>
      <c r="N49">
        <v>58</v>
      </c>
      <c r="O49">
        <v>1.572E-7</v>
      </c>
      <c r="P49"/>
    </row>
    <row r="50" spans="2:16" x14ac:dyDescent="0.25">
      <c r="B50" t="s">
        <v>669</v>
      </c>
      <c r="C50" t="s">
        <v>101</v>
      </c>
      <c r="D50">
        <v>3.3E-4</v>
      </c>
      <c r="E50">
        <v>3.3001000000000003E-3</v>
      </c>
      <c r="F50">
        <v>1E-8</v>
      </c>
      <c r="G50" t="s">
        <v>24</v>
      </c>
      <c r="H50" t="s">
        <v>22</v>
      </c>
      <c r="I50" t="s">
        <v>151</v>
      </c>
      <c r="J50" t="s">
        <v>151</v>
      </c>
      <c r="K50" t="s">
        <v>151</v>
      </c>
      <c r="L50">
        <v>6.8000000000000005E-2</v>
      </c>
      <c r="M50">
        <v>150</v>
      </c>
      <c r="N50">
        <v>5.7598000000000003E-2</v>
      </c>
      <c r="O50">
        <v>152.88999999999999</v>
      </c>
      <c r="P50"/>
    </row>
    <row r="51" spans="2:16" x14ac:dyDescent="0.25">
      <c r="B51" t="s">
        <v>670</v>
      </c>
      <c r="C51" t="s">
        <v>101</v>
      </c>
      <c r="D51">
        <v>3.3E-4</v>
      </c>
      <c r="E51">
        <v>3.3001000000000003E-3</v>
      </c>
      <c r="F51">
        <v>1.0000000000000001E-7</v>
      </c>
      <c r="G51" t="s">
        <v>24</v>
      </c>
      <c r="H51" t="s">
        <v>22</v>
      </c>
      <c r="I51" t="s">
        <v>151</v>
      </c>
      <c r="J51" t="s">
        <v>151</v>
      </c>
      <c r="K51" t="s">
        <v>151</v>
      </c>
      <c r="L51">
        <v>7.6187000000000005E-2</v>
      </c>
      <c r="M51">
        <v>148.47</v>
      </c>
      <c r="N51">
        <v>7.3319999999999996E-2</v>
      </c>
      <c r="O51">
        <v>149.02000000000001</v>
      </c>
      <c r="P51"/>
    </row>
    <row r="52" spans="2:16" x14ac:dyDescent="0.25">
      <c r="B52" t="s">
        <v>671</v>
      </c>
      <c r="C52" t="s">
        <v>101</v>
      </c>
      <c r="D52">
        <v>3.3E-4</v>
      </c>
      <c r="E52">
        <v>3.3001000000000003E-3</v>
      </c>
      <c r="F52">
        <v>9.9999999999999995E-7</v>
      </c>
      <c r="G52" t="s">
        <v>24</v>
      </c>
      <c r="H52" t="s">
        <v>22</v>
      </c>
      <c r="I52" t="s">
        <v>151</v>
      </c>
      <c r="J52" t="s">
        <v>151</v>
      </c>
      <c r="K52" t="s">
        <v>151</v>
      </c>
      <c r="L52">
        <v>0.56791999999999998</v>
      </c>
      <c r="M52">
        <v>73.551000000000002</v>
      </c>
      <c r="N52">
        <v>0.56575999999999993</v>
      </c>
      <c r="O52">
        <v>73.311999999999998</v>
      </c>
      <c r="P52"/>
    </row>
    <row r="53" spans="2:16" x14ac:dyDescent="0.25">
      <c r="B53" t="s">
        <v>672</v>
      </c>
      <c r="C53" t="s">
        <v>101</v>
      </c>
      <c r="D53">
        <v>3.3E-4</v>
      </c>
      <c r="E53">
        <v>3.3001000000000003E-3</v>
      </c>
      <c r="F53">
        <v>1.0000000000000001E-5</v>
      </c>
      <c r="G53" t="s">
        <v>24</v>
      </c>
      <c r="H53" t="s">
        <v>22</v>
      </c>
      <c r="I53" t="s">
        <v>151</v>
      </c>
      <c r="J53" t="s">
        <v>151</v>
      </c>
      <c r="K53" t="s">
        <v>151</v>
      </c>
      <c r="L53">
        <v>5.7988999999999997</v>
      </c>
      <c r="M53">
        <v>9.0556999999999999</v>
      </c>
      <c r="N53">
        <v>5.7980999999999998</v>
      </c>
      <c r="O53">
        <v>8.8115999999999985</v>
      </c>
      <c r="P53"/>
    </row>
    <row r="54" spans="2:16" x14ac:dyDescent="0.25">
      <c r="B54" t="s">
        <v>673</v>
      </c>
      <c r="C54" t="s">
        <v>101</v>
      </c>
      <c r="D54">
        <v>3.3E-4</v>
      </c>
      <c r="E54">
        <v>3.3001000000000003E-3</v>
      </c>
      <c r="F54">
        <v>1E-4</v>
      </c>
      <c r="G54" t="s">
        <v>24</v>
      </c>
      <c r="H54" t="s">
        <v>22</v>
      </c>
      <c r="I54" t="s">
        <v>151</v>
      </c>
      <c r="J54" t="s">
        <v>151</v>
      </c>
      <c r="K54" t="s">
        <v>151</v>
      </c>
      <c r="L54">
        <v>58</v>
      </c>
      <c r="M54">
        <v>0.98192000000000002</v>
      </c>
      <c r="N54">
        <v>58</v>
      </c>
      <c r="O54">
        <v>0.88327999999999995</v>
      </c>
      <c r="P54"/>
    </row>
    <row r="55" spans="2:16" x14ac:dyDescent="0.25">
      <c r="B55" t="s">
        <v>674</v>
      </c>
      <c r="C55" t="s">
        <v>101</v>
      </c>
      <c r="D55">
        <v>3.3E-3</v>
      </c>
      <c r="E55">
        <v>3.3000999999999996E-2</v>
      </c>
      <c r="F55">
        <v>1.0000000000000001E-7</v>
      </c>
      <c r="G55" t="s">
        <v>24</v>
      </c>
      <c r="H55" t="s">
        <v>22</v>
      </c>
      <c r="I55" t="s">
        <v>151</v>
      </c>
      <c r="J55" t="s">
        <v>151</v>
      </c>
      <c r="K55" t="s">
        <v>151</v>
      </c>
      <c r="L55">
        <v>0.21000000000000002</v>
      </c>
      <c r="M55">
        <v>150</v>
      </c>
      <c r="N55">
        <v>0.20100000000000001</v>
      </c>
      <c r="O55">
        <v>145.79</v>
      </c>
      <c r="P55"/>
    </row>
    <row r="56" spans="2:16" x14ac:dyDescent="0.25">
      <c r="B56" t="s">
        <v>675</v>
      </c>
      <c r="C56" t="s">
        <v>101</v>
      </c>
      <c r="D56">
        <v>3.3E-3</v>
      </c>
      <c r="E56">
        <v>3.3000999999999996E-2</v>
      </c>
      <c r="F56">
        <v>9.9999999999999995E-7</v>
      </c>
      <c r="G56" t="s">
        <v>24</v>
      </c>
      <c r="H56" t="s">
        <v>22</v>
      </c>
      <c r="I56" t="s">
        <v>151</v>
      </c>
      <c r="J56" t="s">
        <v>151</v>
      </c>
      <c r="K56" t="s">
        <v>151</v>
      </c>
      <c r="L56">
        <v>0.44201000000000001</v>
      </c>
      <c r="M56">
        <v>139.58000000000001</v>
      </c>
      <c r="N56">
        <v>0.43215999999999999</v>
      </c>
      <c r="O56">
        <v>139.79</v>
      </c>
      <c r="P56"/>
    </row>
    <row r="57" spans="2:16" x14ac:dyDescent="0.25">
      <c r="B57" t="s">
        <v>676</v>
      </c>
      <c r="C57" t="s">
        <v>101</v>
      </c>
      <c r="D57">
        <v>3.3E-3</v>
      </c>
      <c r="E57">
        <v>3.3000999999999996E-2</v>
      </c>
      <c r="F57">
        <v>1.0000000000000001E-5</v>
      </c>
      <c r="G57" t="s">
        <v>24</v>
      </c>
      <c r="H57" t="s">
        <v>22</v>
      </c>
      <c r="I57" t="s">
        <v>151</v>
      </c>
      <c r="J57" t="s">
        <v>151</v>
      </c>
      <c r="K57" t="s">
        <v>151</v>
      </c>
      <c r="L57">
        <v>5.6421999999999999</v>
      </c>
      <c r="M57">
        <v>61.544000000000004</v>
      </c>
      <c r="N57">
        <v>5.6368999999999998</v>
      </c>
      <c r="O57">
        <v>61.47</v>
      </c>
      <c r="P57"/>
    </row>
    <row r="58" spans="2:16" x14ac:dyDescent="0.25">
      <c r="B58" t="s">
        <v>677</v>
      </c>
      <c r="C58" t="s">
        <v>101</v>
      </c>
      <c r="D58">
        <v>3.3E-3</v>
      </c>
      <c r="E58">
        <v>3.3000999999999996E-2</v>
      </c>
      <c r="F58">
        <v>1E-4</v>
      </c>
      <c r="G58" t="s">
        <v>24</v>
      </c>
      <c r="H58" t="s">
        <v>22</v>
      </c>
      <c r="I58" t="s">
        <v>151</v>
      </c>
      <c r="J58" t="s">
        <v>151</v>
      </c>
      <c r="K58" t="s">
        <v>151</v>
      </c>
      <c r="L58">
        <v>57.982999999999997</v>
      </c>
      <c r="M58">
        <v>7.2053000000000003</v>
      </c>
      <c r="N58">
        <v>57.980999999999995</v>
      </c>
      <c r="O58">
        <v>7.1429999999999998</v>
      </c>
      <c r="P58"/>
    </row>
    <row r="59" spans="2:16" x14ac:dyDescent="0.25">
      <c r="B59" t="s">
        <v>678</v>
      </c>
      <c r="C59" t="s">
        <v>101</v>
      </c>
      <c r="D59">
        <v>3.3E-3</v>
      </c>
      <c r="E59">
        <v>3.3000999999999996E-2</v>
      </c>
      <c r="F59">
        <v>1E-3</v>
      </c>
      <c r="G59" t="s">
        <v>24</v>
      </c>
      <c r="H59" t="s">
        <v>22</v>
      </c>
      <c r="I59" t="s">
        <v>151</v>
      </c>
      <c r="J59" t="s">
        <v>151</v>
      </c>
      <c r="K59" t="s">
        <v>151</v>
      </c>
      <c r="L59">
        <v>580</v>
      </c>
      <c r="M59">
        <v>0.74076000000000009</v>
      </c>
      <c r="N59">
        <v>580</v>
      </c>
      <c r="O59">
        <v>0.71564000000000005</v>
      </c>
      <c r="P59"/>
    </row>
    <row r="60" spans="2:16" x14ac:dyDescent="0.25">
      <c r="B60" t="s">
        <v>679</v>
      </c>
      <c r="C60" t="s">
        <v>101</v>
      </c>
      <c r="D60">
        <v>3.3000000000000002E-2</v>
      </c>
      <c r="E60">
        <v>0.33000999999999997</v>
      </c>
      <c r="F60">
        <v>9.9999999999999995E-7</v>
      </c>
      <c r="G60" t="s">
        <v>24</v>
      </c>
      <c r="H60" t="s">
        <v>22</v>
      </c>
      <c r="I60" t="s">
        <v>151</v>
      </c>
      <c r="J60" t="s">
        <v>151</v>
      </c>
      <c r="K60" t="s">
        <v>151</v>
      </c>
      <c r="L60">
        <v>3</v>
      </c>
      <c r="M60">
        <v>120</v>
      </c>
      <c r="N60">
        <v>2.9413999999999998</v>
      </c>
      <c r="O60">
        <v>115.33</v>
      </c>
      <c r="P60"/>
    </row>
    <row r="61" spans="2:16" x14ac:dyDescent="0.25">
      <c r="B61" t="s">
        <v>680</v>
      </c>
      <c r="C61" t="s">
        <v>101</v>
      </c>
      <c r="D61">
        <v>3.3000000000000002E-2</v>
      </c>
      <c r="E61">
        <v>0.33000999999999997</v>
      </c>
      <c r="F61">
        <v>1.0000000000000001E-5</v>
      </c>
      <c r="G61" t="s">
        <v>24</v>
      </c>
      <c r="H61" t="s">
        <v>22</v>
      </c>
      <c r="I61" t="s">
        <v>151</v>
      </c>
      <c r="J61" t="s">
        <v>151</v>
      </c>
      <c r="K61" t="s">
        <v>151</v>
      </c>
      <c r="L61">
        <v>5.2852999999999994</v>
      </c>
      <c r="M61">
        <v>109.47999999999999</v>
      </c>
      <c r="N61">
        <v>5.266</v>
      </c>
      <c r="O61">
        <v>109.50999999999999</v>
      </c>
      <c r="P61"/>
    </row>
    <row r="62" spans="2:16" x14ac:dyDescent="0.25">
      <c r="B62" t="s">
        <v>681</v>
      </c>
      <c r="C62" t="s">
        <v>101</v>
      </c>
      <c r="D62">
        <v>3.3000000000000002E-2</v>
      </c>
      <c r="E62">
        <v>0.33000999999999997</v>
      </c>
      <c r="F62">
        <v>1E-4</v>
      </c>
      <c r="G62" t="s">
        <v>24</v>
      </c>
      <c r="H62" t="s">
        <v>22</v>
      </c>
      <c r="I62" t="s">
        <v>151</v>
      </c>
      <c r="J62" t="s">
        <v>151</v>
      </c>
      <c r="K62" t="s">
        <v>151</v>
      </c>
      <c r="L62">
        <v>56.994999999999997</v>
      </c>
      <c r="M62">
        <v>42.585000000000001</v>
      </c>
      <c r="N62">
        <v>56.983999999999995</v>
      </c>
      <c r="O62">
        <v>42.551000000000002</v>
      </c>
      <c r="P62"/>
    </row>
    <row r="63" spans="2:16" x14ac:dyDescent="0.25">
      <c r="B63" t="s">
        <v>682</v>
      </c>
      <c r="C63" t="s">
        <v>101</v>
      </c>
      <c r="D63">
        <v>3.3000000000000002E-2</v>
      </c>
      <c r="E63">
        <v>0.33000999999999997</v>
      </c>
      <c r="F63">
        <v>1E-3</v>
      </c>
      <c r="G63" t="s">
        <v>24</v>
      </c>
      <c r="H63" t="s">
        <v>22</v>
      </c>
      <c r="I63" t="s">
        <v>151</v>
      </c>
      <c r="J63" t="s">
        <v>151</v>
      </c>
      <c r="K63" t="s">
        <v>151</v>
      </c>
      <c r="L63">
        <v>579.89</v>
      </c>
      <c r="M63">
        <v>4.7609999999999992</v>
      </c>
      <c r="N63">
        <v>579.88</v>
      </c>
      <c r="O63">
        <v>4.7410999999999994</v>
      </c>
      <c r="P63"/>
    </row>
    <row r="64" spans="2:16" x14ac:dyDescent="0.25">
      <c r="B64" t="s">
        <v>683</v>
      </c>
      <c r="C64" t="s">
        <v>101</v>
      </c>
      <c r="D64">
        <v>3.3000000000000002E-2</v>
      </c>
      <c r="E64">
        <v>0.33000999999999997</v>
      </c>
      <c r="F64">
        <v>0.01</v>
      </c>
      <c r="G64" t="s">
        <v>24</v>
      </c>
      <c r="H64" t="s">
        <v>22</v>
      </c>
      <c r="I64" t="s">
        <v>151</v>
      </c>
      <c r="J64" t="s">
        <v>151</v>
      </c>
      <c r="K64" t="s">
        <v>151</v>
      </c>
      <c r="L64">
        <v>5800</v>
      </c>
      <c r="M64">
        <v>0.48270000000000002</v>
      </c>
      <c r="N64">
        <v>5800</v>
      </c>
      <c r="O64">
        <v>0.47470999999999997</v>
      </c>
      <c r="P64"/>
    </row>
    <row r="65" spans="2:16" x14ac:dyDescent="0.25">
      <c r="B65" t="s">
        <v>180</v>
      </c>
      <c r="C65" t="s">
        <v>101</v>
      </c>
      <c r="D65">
        <v>0.33</v>
      </c>
      <c r="E65">
        <v>3.0001000000000002</v>
      </c>
      <c r="F65">
        <v>1.0000000000000001E-5</v>
      </c>
      <c r="G65" t="s">
        <v>24</v>
      </c>
      <c r="H65" t="s">
        <v>23</v>
      </c>
      <c r="I65" t="s">
        <v>151</v>
      </c>
      <c r="J65" t="s">
        <v>151</v>
      </c>
      <c r="K65" t="s">
        <v>151</v>
      </c>
      <c r="L65">
        <v>5.2000000000000005E-2</v>
      </c>
      <c r="M65">
        <v>0.44</v>
      </c>
      <c r="N65">
        <v>5.1000000000000004E-2</v>
      </c>
      <c r="O65">
        <v>0.43873000000000001</v>
      </c>
      <c r="P65"/>
    </row>
    <row r="66" spans="2:16" x14ac:dyDescent="0.25">
      <c r="B66" t="s">
        <v>181</v>
      </c>
      <c r="C66" t="s">
        <v>101</v>
      </c>
      <c r="D66">
        <v>0.33</v>
      </c>
      <c r="E66">
        <v>3.0001000000000002</v>
      </c>
      <c r="F66">
        <v>1E-4</v>
      </c>
      <c r="G66" t="s">
        <v>24</v>
      </c>
      <c r="H66" t="s">
        <v>23</v>
      </c>
      <c r="I66" t="s">
        <v>151</v>
      </c>
      <c r="J66" t="s">
        <v>151</v>
      </c>
      <c r="K66" t="s">
        <v>151</v>
      </c>
      <c r="L66">
        <v>6.0248999999999997E-2</v>
      </c>
      <c r="M66">
        <v>0.43613999999999997</v>
      </c>
      <c r="N66">
        <v>6.0204000000000001E-2</v>
      </c>
      <c r="O66">
        <v>0.43607000000000001</v>
      </c>
      <c r="P66"/>
    </row>
    <row r="67" spans="2:16" x14ac:dyDescent="0.25">
      <c r="B67" t="s">
        <v>182</v>
      </c>
      <c r="C67" t="s">
        <v>101</v>
      </c>
      <c r="D67">
        <v>0.33</v>
      </c>
      <c r="E67">
        <v>3.0001000000000002</v>
      </c>
      <c r="F67">
        <v>1E-3</v>
      </c>
      <c r="G67" t="s">
        <v>24</v>
      </c>
      <c r="H67" t="s">
        <v>23</v>
      </c>
      <c r="I67" t="s">
        <v>151</v>
      </c>
      <c r="J67" t="s">
        <v>151</v>
      </c>
      <c r="K67" t="s">
        <v>151</v>
      </c>
      <c r="L67">
        <v>0.50420999999999994</v>
      </c>
      <c r="M67">
        <v>0.32729000000000003</v>
      </c>
      <c r="N67">
        <v>0.50424000000000002</v>
      </c>
      <c r="O67">
        <v>0.32695999999999997</v>
      </c>
      <c r="P67"/>
    </row>
    <row r="68" spans="2:16" x14ac:dyDescent="0.25">
      <c r="B68" t="s">
        <v>183</v>
      </c>
      <c r="C68" t="s">
        <v>101</v>
      </c>
      <c r="D68">
        <v>0.33</v>
      </c>
      <c r="E68">
        <v>3.0001000000000002</v>
      </c>
      <c r="F68">
        <v>0.01</v>
      </c>
      <c r="G68" t="s">
        <v>24</v>
      </c>
      <c r="H68" t="s">
        <v>23</v>
      </c>
      <c r="I68" t="s">
        <v>151</v>
      </c>
      <c r="J68" t="s">
        <v>151</v>
      </c>
      <c r="K68" t="s">
        <v>151</v>
      </c>
      <c r="L68">
        <v>5.7839999999999998</v>
      </c>
      <c r="M68">
        <v>5.8643000000000001E-2</v>
      </c>
      <c r="N68">
        <v>5.7841000000000005</v>
      </c>
      <c r="O68">
        <v>5.8299000000000004E-2</v>
      </c>
      <c r="P68"/>
    </row>
    <row r="69" spans="2:16" x14ac:dyDescent="0.25">
      <c r="B69" t="s">
        <v>184</v>
      </c>
      <c r="C69" t="s">
        <v>101</v>
      </c>
      <c r="D69">
        <v>0.33</v>
      </c>
      <c r="E69">
        <v>3.0001000000000002</v>
      </c>
      <c r="F69">
        <v>0.1</v>
      </c>
      <c r="G69" t="s">
        <v>24</v>
      </c>
      <c r="H69" t="s">
        <v>23</v>
      </c>
      <c r="I69" t="s">
        <v>151</v>
      </c>
      <c r="J69" t="s">
        <v>151</v>
      </c>
      <c r="K69" t="s">
        <v>151</v>
      </c>
      <c r="L69">
        <v>57.998000000000005</v>
      </c>
      <c r="M69">
        <v>6.0523E-3</v>
      </c>
      <c r="N69">
        <v>57.998000000000005</v>
      </c>
      <c r="O69">
        <v>5.9105999999999994E-3</v>
      </c>
      <c r="P69"/>
    </row>
    <row r="70" spans="2:16" x14ac:dyDescent="0.25">
      <c r="B70" t="s">
        <v>185</v>
      </c>
      <c r="C70" t="s">
        <v>101</v>
      </c>
      <c r="D70">
        <v>3</v>
      </c>
      <c r="E70">
        <v>11.000999999999999</v>
      </c>
      <c r="F70">
        <v>1E-4</v>
      </c>
      <c r="G70" t="s">
        <v>24</v>
      </c>
      <c r="H70" t="s">
        <v>23</v>
      </c>
      <c r="I70" t="s">
        <v>151</v>
      </c>
      <c r="J70" t="s">
        <v>151</v>
      </c>
      <c r="K70" t="s">
        <v>151</v>
      </c>
      <c r="L70">
        <v>-2.4E-2</v>
      </c>
      <c r="M70">
        <v>0.92</v>
      </c>
      <c r="N70">
        <v>-2.4618999999999999E-2</v>
      </c>
      <c r="O70">
        <v>0.91522999999999999</v>
      </c>
      <c r="P70"/>
    </row>
    <row r="71" spans="2:16" x14ac:dyDescent="0.25">
      <c r="B71" t="s">
        <v>186</v>
      </c>
      <c r="C71" t="s">
        <v>101</v>
      </c>
      <c r="D71">
        <v>3</v>
      </c>
      <c r="E71">
        <v>11.000999999999999</v>
      </c>
      <c r="F71">
        <v>1E-3</v>
      </c>
      <c r="G71" t="s">
        <v>24</v>
      </c>
      <c r="H71" t="s">
        <v>23</v>
      </c>
      <c r="I71" t="s">
        <v>151</v>
      </c>
      <c r="J71" t="s">
        <v>151</v>
      </c>
      <c r="K71" t="s">
        <v>151</v>
      </c>
      <c r="L71">
        <v>5.5271000000000001E-2</v>
      </c>
      <c r="M71">
        <v>0.90973000000000004</v>
      </c>
      <c r="N71">
        <v>5.2344000000000002E-2</v>
      </c>
      <c r="O71">
        <v>0.90973999999999999</v>
      </c>
      <c r="P71"/>
    </row>
    <row r="72" spans="2:16" x14ac:dyDescent="0.25">
      <c r="B72" t="s">
        <v>187</v>
      </c>
      <c r="C72" t="s">
        <v>101</v>
      </c>
      <c r="D72">
        <v>3</v>
      </c>
      <c r="E72">
        <v>11.000999999999999</v>
      </c>
      <c r="F72">
        <v>0.01</v>
      </c>
      <c r="G72" t="s">
        <v>24</v>
      </c>
      <c r="H72" t="s">
        <v>23</v>
      </c>
      <c r="I72" t="s">
        <v>151</v>
      </c>
      <c r="J72" t="s">
        <v>151</v>
      </c>
      <c r="K72" t="s">
        <v>151</v>
      </c>
      <c r="L72">
        <v>4.4628999999999994</v>
      </c>
      <c r="M72">
        <v>0.64946999999999999</v>
      </c>
      <c r="N72">
        <v>4.4596999999999998</v>
      </c>
      <c r="O72">
        <v>0.64886999999999995</v>
      </c>
      <c r="P72"/>
    </row>
    <row r="73" spans="2:16" x14ac:dyDescent="0.25">
      <c r="B73" t="s">
        <v>188</v>
      </c>
      <c r="C73" t="s">
        <v>101</v>
      </c>
      <c r="D73">
        <v>3</v>
      </c>
      <c r="E73">
        <v>11.000999999999999</v>
      </c>
      <c r="F73">
        <v>0.1</v>
      </c>
      <c r="G73" t="s">
        <v>24</v>
      </c>
      <c r="H73" t="s">
        <v>23</v>
      </c>
      <c r="I73" t="s">
        <v>151</v>
      </c>
      <c r="J73" t="s">
        <v>151</v>
      </c>
      <c r="K73" t="s">
        <v>151</v>
      </c>
      <c r="L73">
        <v>57.763999999999996</v>
      </c>
      <c r="M73">
        <v>0.10059999999999999</v>
      </c>
      <c r="N73">
        <v>57.763999999999996</v>
      </c>
      <c r="O73">
        <v>9.9908999999999998E-2</v>
      </c>
      <c r="P73"/>
    </row>
    <row r="74" spans="2:16" x14ac:dyDescent="0.25">
      <c r="B74" t="s">
        <v>189</v>
      </c>
      <c r="C74" t="s">
        <v>101</v>
      </c>
      <c r="D74">
        <v>11</v>
      </c>
      <c r="E74">
        <v>20.5</v>
      </c>
      <c r="F74">
        <v>1E-4</v>
      </c>
      <c r="G74" t="s">
        <v>24</v>
      </c>
      <c r="H74" t="s">
        <v>23</v>
      </c>
      <c r="I74" t="s">
        <v>151</v>
      </c>
      <c r="J74" t="s">
        <v>151</v>
      </c>
      <c r="K74" t="s">
        <v>151</v>
      </c>
      <c r="L74">
        <v>2.7</v>
      </c>
      <c r="M74">
        <v>1.1000000000000001</v>
      </c>
      <c r="N74">
        <v>2.6473</v>
      </c>
      <c r="O74">
        <v>1.1008</v>
      </c>
      <c r="P74"/>
    </row>
    <row r="75" spans="2:16" x14ac:dyDescent="0.25">
      <c r="B75" t="s">
        <v>190</v>
      </c>
      <c r="C75" t="s">
        <v>101</v>
      </c>
      <c r="D75">
        <v>11</v>
      </c>
      <c r="E75">
        <v>20.5</v>
      </c>
      <c r="F75">
        <v>1E-3</v>
      </c>
      <c r="G75" t="s">
        <v>24</v>
      </c>
      <c r="H75" t="s">
        <v>23</v>
      </c>
      <c r="I75" t="s">
        <v>151</v>
      </c>
      <c r="J75" t="s">
        <v>151</v>
      </c>
      <c r="K75" t="s">
        <v>151</v>
      </c>
      <c r="L75">
        <v>2.7</v>
      </c>
      <c r="M75">
        <v>1.1006</v>
      </c>
      <c r="N75">
        <v>2.6626000000000003</v>
      </c>
      <c r="O75">
        <v>1.1004</v>
      </c>
      <c r="P75"/>
    </row>
    <row r="76" spans="2:16" x14ac:dyDescent="0.25">
      <c r="B76" t="s">
        <v>191</v>
      </c>
      <c r="C76" t="s">
        <v>101</v>
      </c>
      <c r="D76">
        <v>11</v>
      </c>
      <c r="E76">
        <v>20.5</v>
      </c>
      <c r="F76">
        <v>0.01</v>
      </c>
      <c r="G76" t="s">
        <v>24</v>
      </c>
      <c r="H76" t="s">
        <v>23</v>
      </c>
      <c r="I76" t="s">
        <v>151</v>
      </c>
      <c r="J76" t="s">
        <v>151</v>
      </c>
      <c r="K76" t="s">
        <v>151</v>
      </c>
      <c r="L76">
        <v>4.2515999999999998</v>
      </c>
      <c r="M76">
        <v>1.0555000000000001</v>
      </c>
      <c r="N76">
        <v>4.2550999999999997</v>
      </c>
      <c r="O76">
        <v>1.0545</v>
      </c>
      <c r="P76"/>
    </row>
    <row r="77" spans="2:16" x14ac:dyDescent="0.25">
      <c r="B77" t="s">
        <v>192</v>
      </c>
      <c r="C77" t="s">
        <v>101</v>
      </c>
      <c r="D77">
        <v>11</v>
      </c>
      <c r="E77">
        <v>20.5</v>
      </c>
      <c r="F77">
        <v>0.1</v>
      </c>
      <c r="G77" t="s">
        <v>24</v>
      </c>
      <c r="H77" t="s">
        <v>23</v>
      </c>
      <c r="I77" t="s">
        <v>151</v>
      </c>
      <c r="J77" t="s">
        <v>151</v>
      </c>
      <c r="K77" t="s">
        <v>151</v>
      </c>
      <c r="L77">
        <v>55.899000000000001</v>
      </c>
      <c r="M77">
        <v>0.35962</v>
      </c>
      <c r="N77">
        <v>55.915999999999997</v>
      </c>
      <c r="O77">
        <v>0.35746</v>
      </c>
      <c r="P77"/>
    </row>
    <row r="78" spans="2:16" x14ac:dyDescent="0.25">
      <c r="B78" t="s">
        <v>2206</v>
      </c>
      <c r="C78" t="s">
        <v>101</v>
      </c>
      <c r="D78">
        <v>20.5</v>
      </c>
      <c r="E78">
        <v>20.6</v>
      </c>
      <c r="F78">
        <v>1E-4</v>
      </c>
      <c r="G78" t="s">
        <v>24</v>
      </c>
      <c r="H78" t="s">
        <v>23</v>
      </c>
      <c r="I78" t="s">
        <v>151</v>
      </c>
      <c r="J78" t="s">
        <v>151</v>
      </c>
      <c r="K78" t="s">
        <v>151</v>
      </c>
      <c r="L78">
        <v>2.7</v>
      </c>
      <c r="M78">
        <v>1.1000000000000001</v>
      </c>
      <c r="N78">
        <v>2.6473</v>
      </c>
      <c r="O78">
        <v>1.1008</v>
      </c>
      <c r="P78"/>
    </row>
    <row r="79" spans="2:16" x14ac:dyDescent="0.25">
      <c r="B79" t="s">
        <v>2207</v>
      </c>
      <c r="C79" t="s">
        <v>101</v>
      </c>
      <c r="D79">
        <v>20.5</v>
      </c>
      <c r="E79">
        <v>20.6</v>
      </c>
      <c r="F79">
        <v>1E-3</v>
      </c>
      <c r="G79" t="s">
        <v>24</v>
      </c>
      <c r="H79" t="s">
        <v>23</v>
      </c>
      <c r="I79" t="s">
        <v>151</v>
      </c>
      <c r="J79" t="s">
        <v>151</v>
      </c>
      <c r="K79" t="s">
        <v>151</v>
      </c>
      <c r="L79">
        <v>2.7</v>
      </c>
      <c r="M79">
        <v>1.1006</v>
      </c>
      <c r="N79">
        <v>2.6626000000000003</v>
      </c>
      <c r="O79">
        <v>1.1004</v>
      </c>
      <c r="P79"/>
    </row>
    <row r="80" spans="2:16" x14ac:dyDescent="0.25">
      <c r="B80" t="s">
        <v>2208</v>
      </c>
      <c r="C80" t="s">
        <v>101</v>
      </c>
      <c r="D80">
        <v>20.5</v>
      </c>
      <c r="E80">
        <v>20.6</v>
      </c>
      <c r="F80">
        <v>0.01</v>
      </c>
      <c r="G80" t="s">
        <v>24</v>
      </c>
      <c r="H80" t="s">
        <v>23</v>
      </c>
      <c r="I80" t="s">
        <v>151</v>
      </c>
      <c r="J80" t="s">
        <v>151</v>
      </c>
      <c r="K80" t="s">
        <v>151</v>
      </c>
      <c r="L80">
        <v>4.2515999999999998</v>
      </c>
      <c r="M80">
        <v>1.0555000000000001</v>
      </c>
      <c r="N80">
        <v>4.2550999999999997</v>
      </c>
      <c r="O80">
        <v>1.0545</v>
      </c>
      <c r="P80"/>
    </row>
    <row r="81" spans="2:16" x14ac:dyDescent="0.25">
      <c r="B81" t="s">
        <v>2209</v>
      </c>
      <c r="C81" t="s">
        <v>101</v>
      </c>
      <c r="D81">
        <v>20.5</v>
      </c>
      <c r="E81">
        <v>20.6</v>
      </c>
      <c r="F81">
        <v>0.1</v>
      </c>
      <c r="G81" t="s">
        <v>24</v>
      </c>
      <c r="H81" t="s">
        <v>23</v>
      </c>
      <c r="I81" t="s">
        <v>151</v>
      </c>
      <c r="J81" t="s">
        <v>151</v>
      </c>
      <c r="K81" t="s">
        <v>151</v>
      </c>
      <c r="L81">
        <v>55.899000000000001</v>
      </c>
      <c r="M81">
        <v>0.35962</v>
      </c>
      <c r="N81">
        <v>55.915999999999997</v>
      </c>
      <c r="O81">
        <v>0.35746</v>
      </c>
      <c r="P81"/>
    </row>
    <row r="82" spans="2:16" x14ac:dyDescent="0.25">
      <c r="B82" t="s">
        <v>242</v>
      </c>
      <c r="C82" t="s">
        <v>136</v>
      </c>
      <c r="D82">
        <v>1</v>
      </c>
      <c r="E82">
        <v>11.000999999999999</v>
      </c>
      <c r="F82">
        <v>1E-4</v>
      </c>
      <c r="G82" t="s">
        <v>24</v>
      </c>
      <c r="H82" t="s">
        <v>23</v>
      </c>
      <c r="I82" t="s">
        <v>151</v>
      </c>
      <c r="J82" t="s">
        <v>151</v>
      </c>
      <c r="K82" t="s">
        <v>151</v>
      </c>
      <c r="L82">
        <v>8.2000000000000003E-2</v>
      </c>
      <c r="M82">
        <v>2</v>
      </c>
      <c r="N82">
        <v>8.0875000000000002E-2</v>
      </c>
      <c r="O82">
        <v>1.9946999999999999</v>
      </c>
      <c r="P82"/>
    </row>
    <row r="83" spans="2:16" x14ac:dyDescent="0.25">
      <c r="B83" t="s">
        <v>243</v>
      </c>
      <c r="C83" t="s">
        <v>136</v>
      </c>
      <c r="D83">
        <v>1</v>
      </c>
      <c r="E83">
        <v>11.000999999999999</v>
      </c>
      <c r="F83">
        <v>1E-3</v>
      </c>
      <c r="G83" t="s">
        <v>24</v>
      </c>
      <c r="H83" t="s">
        <v>23</v>
      </c>
      <c r="I83" t="s">
        <v>151</v>
      </c>
      <c r="J83" t="s">
        <v>151</v>
      </c>
      <c r="K83" t="s">
        <v>151</v>
      </c>
      <c r="L83">
        <v>0.16836000000000001</v>
      </c>
      <c r="M83">
        <v>1.9875</v>
      </c>
      <c r="N83">
        <v>0.16627</v>
      </c>
      <c r="O83">
        <v>1.9876</v>
      </c>
      <c r="P83"/>
    </row>
    <row r="84" spans="2:16" x14ac:dyDescent="0.25">
      <c r="B84" t="s">
        <v>244</v>
      </c>
      <c r="C84" t="s">
        <v>136</v>
      </c>
      <c r="D84">
        <v>1</v>
      </c>
      <c r="E84">
        <v>11.000999999999999</v>
      </c>
      <c r="F84">
        <v>0.01</v>
      </c>
      <c r="G84" t="s">
        <v>24</v>
      </c>
      <c r="H84" t="s">
        <v>23</v>
      </c>
      <c r="I84" t="s">
        <v>151</v>
      </c>
      <c r="J84" t="s">
        <v>151</v>
      </c>
      <c r="K84" t="s">
        <v>151</v>
      </c>
      <c r="L84">
        <v>4.4750999999999994</v>
      </c>
      <c r="M84">
        <v>1.6631</v>
      </c>
      <c r="N84">
        <v>4.4718</v>
      </c>
      <c r="O84">
        <v>1.6632</v>
      </c>
      <c r="P84"/>
    </row>
    <row r="85" spans="2:16" x14ac:dyDescent="0.25">
      <c r="B85" t="s">
        <v>245</v>
      </c>
      <c r="C85" t="s">
        <v>136</v>
      </c>
      <c r="D85">
        <v>1</v>
      </c>
      <c r="E85">
        <v>11.000999999999999</v>
      </c>
      <c r="F85">
        <v>0.1</v>
      </c>
      <c r="G85" t="s">
        <v>24</v>
      </c>
      <c r="H85" t="s">
        <v>23</v>
      </c>
      <c r="I85" t="s">
        <v>151</v>
      </c>
      <c r="J85" t="s">
        <v>151</v>
      </c>
      <c r="K85" t="s">
        <v>151</v>
      </c>
      <c r="L85">
        <v>57.372</v>
      </c>
      <c r="M85">
        <v>0.40227000000000002</v>
      </c>
      <c r="N85">
        <v>57.370999999999995</v>
      </c>
      <c r="O85">
        <v>0.40201999999999999</v>
      </c>
      <c r="P85"/>
    </row>
    <row r="86" spans="2:16" x14ac:dyDescent="0.25">
      <c r="B86" t="s">
        <v>246</v>
      </c>
      <c r="C86" t="s">
        <v>136</v>
      </c>
      <c r="D86">
        <v>1</v>
      </c>
      <c r="E86">
        <v>11.000999999999999</v>
      </c>
      <c r="F86">
        <v>1</v>
      </c>
      <c r="G86" t="s">
        <v>24</v>
      </c>
      <c r="H86" t="s">
        <v>23</v>
      </c>
      <c r="I86" t="s">
        <v>151</v>
      </c>
      <c r="J86" t="s">
        <v>151</v>
      </c>
      <c r="K86" t="s">
        <v>151</v>
      </c>
      <c r="L86">
        <v>577.31999999999994</v>
      </c>
      <c r="M86">
        <v>4.1721000000000001E-2</v>
      </c>
      <c r="N86">
        <v>577.31999999999994</v>
      </c>
      <c r="O86">
        <v>4.1612999999999997E-2</v>
      </c>
      <c r="P86"/>
    </row>
    <row r="87" spans="2:16" x14ac:dyDescent="0.25">
      <c r="B87" t="s">
        <v>193</v>
      </c>
      <c r="C87" t="s">
        <v>136</v>
      </c>
      <c r="D87">
        <v>11</v>
      </c>
      <c r="E87">
        <v>30.001000000000001</v>
      </c>
      <c r="F87">
        <v>1E-3</v>
      </c>
      <c r="G87" t="s">
        <v>24</v>
      </c>
      <c r="H87" t="s">
        <v>23</v>
      </c>
      <c r="I87" t="s">
        <v>151</v>
      </c>
      <c r="J87" t="s">
        <v>151</v>
      </c>
      <c r="K87" t="s">
        <v>151</v>
      </c>
      <c r="L87">
        <v>1.6</v>
      </c>
      <c r="M87">
        <v>2</v>
      </c>
      <c r="N87">
        <v>0.12764</v>
      </c>
      <c r="O87">
        <v>2.0470999999999999</v>
      </c>
      <c r="P87"/>
    </row>
    <row r="88" spans="2:16" x14ac:dyDescent="0.25">
      <c r="B88" t="s">
        <v>194</v>
      </c>
      <c r="C88" t="s">
        <v>136</v>
      </c>
      <c r="D88">
        <v>11</v>
      </c>
      <c r="E88">
        <v>30.001000000000001</v>
      </c>
      <c r="F88">
        <v>0.01</v>
      </c>
      <c r="G88" t="s">
        <v>24</v>
      </c>
      <c r="H88" t="s">
        <v>23</v>
      </c>
      <c r="I88" t="s">
        <v>151</v>
      </c>
      <c r="J88" t="s">
        <v>151</v>
      </c>
      <c r="K88" t="s">
        <v>151</v>
      </c>
      <c r="L88">
        <v>1.6</v>
      </c>
      <c r="M88">
        <v>2.0127000000000002</v>
      </c>
      <c r="N88">
        <v>1.1037999999999999</v>
      </c>
      <c r="O88">
        <v>2.0234999999999999</v>
      </c>
      <c r="P88"/>
    </row>
    <row r="89" spans="2:16" x14ac:dyDescent="0.25">
      <c r="B89" t="s">
        <v>195</v>
      </c>
      <c r="C89" t="s">
        <v>136</v>
      </c>
      <c r="D89">
        <v>11</v>
      </c>
      <c r="E89">
        <v>30.001000000000001</v>
      </c>
      <c r="F89">
        <v>0.1</v>
      </c>
      <c r="G89" t="s">
        <v>24</v>
      </c>
      <c r="H89" t="s">
        <v>23</v>
      </c>
      <c r="I89" t="s">
        <v>151</v>
      </c>
      <c r="J89" t="s">
        <v>151</v>
      </c>
      <c r="K89" t="s">
        <v>151</v>
      </c>
      <c r="L89">
        <v>49.094000000000001</v>
      </c>
      <c r="M89">
        <v>1.1796</v>
      </c>
      <c r="N89">
        <v>49.065999999999995</v>
      </c>
      <c r="O89">
        <v>1.1772</v>
      </c>
      <c r="P89"/>
    </row>
    <row r="90" spans="2:16" x14ac:dyDescent="0.25">
      <c r="B90" t="s">
        <v>196</v>
      </c>
      <c r="C90" t="s">
        <v>136</v>
      </c>
      <c r="D90">
        <v>11</v>
      </c>
      <c r="E90">
        <v>30.001000000000001</v>
      </c>
      <c r="F90">
        <v>1</v>
      </c>
      <c r="G90" t="s">
        <v>24</v>
      </c>
      <c r="H90" t="s">
        <v>23</v>
      </c>
      <c r="I90" t="s">
        <v>151</v>
      </c>
      <c r="J90" t="s">
        <v>151</v>
      </c>
      <c r="K90" t="s">
        <v>151</v>
      </c>
      <c r="L90">
        <v>576.16999999999996</v>
      </c>
      <c r="M90">
        <v>0.15057999999999999</v>
      </c>
      <c r="N90">
        <v>576.16</v>
      </c>
      <c r="O90">
        <v>0.14877000000000001</v>
      </c>
      <c r="P90"/>
    </row>
    <row r="91" spans="2:16" x14ac:dyDescent="0.25">
      <c r="B91" t="s">
        <v>197</v>
      </c>
      <c r="C91" t="s">
        <v>136</v>
      </c>
      <c r="D91">
        <v>11</v>
      </c>
      <c r="E91">
        <v>30.001000000000001</v>
      </c>
      <c r="F91">
        <v>10</v>
      </c>
      <c r="G91" t="s">
        <v>24</v>
      </c>
      <c r="H91" t="s">
        <v>23</v>
      </c>
      <c r="I91" t="s">
        <v>151</v>
      </c>
      <c r="J91" t="s">
        <v>151</v>
      </c>
      <c r="K91" t="s">
        <v>151</v>
      </c>
      <c r="L91">
        <v>5773.4000000000005</v>
      </c>
      <c r="M91">
        <v>1.5656E-2</v>
      </c>
      <c r="N91">
        <v>5773.4000000000005</v>
      </c>
      <c r="O91">
        <v>1.4925000000000001E-2</v>
      </c>
      <c r="P91"/>
    </row>
    <row r="92" spans="2:16" x14ac:dyDescent="0.25">
      <c r="B92" t="s">
        <v>198</v>
      </c>
      <c r="C92" t="s">
        <v>136</v>
      </c>
      <c r="D92">
        <v>11</v>
      </c>
      <c r="E92">
        <v>30.001000000000001</v>
      </c>
      <c r="F92">
        <v>100</v>
      </c>
      <c r="G92" t="s">
        <v>24</v>
      </c>
      <c r="H92" t="s">
        <v>23</v>
      </c>
      <c r="I92" t="s">
        <v>151</v>
      </c>
      <c r="J92" t="s">
        <v>151</v>
      </c>
      <c r="K92" t="s">
        <v>151</v>
      </c>
      <c r="L92">
        <v>57736</v>
      </c>
      <c r="M92">
        <v>1.7851E-3</v>
      </c>
      <c r="N92">
        <v>57735</v>
      </c>
      <c r="O92">
        <v>1.4924999999999999E-3</v>
      </c>
      <c r="P92"/>
    </row>
    <row r="93" spans="2:16" x14ac:dyDescent="0.25">
      <c r="B93" t="s">
        <v>199</v>
      </c>
      <c r="C93" t="s">
        <v>136</v>
      </c>
      <c r="D93">
        <v>30</v>
      </c>
      <c r="E93">
        <v>110.01</v>
      </c>
      <c r="F93">
        <v>0.01</v>
      </c>
      <c r="G93" t="s">
        <v>24</v>
      </c>
      <c r="H93" t="s">
        <v>23</v>
      </c>
      <c r="I93" t="s">
        <v>151</v>
      </c>
      <c r="J93" t="s">
        <v>151</v>
      </c>
      <c r="K93" t="s">
        <v>151</v>
      </c>
      <c r="L93">
        <v>4</v>
      </c>
      <c r="M93">
        <v>2.1</v>
      </c>
      <c r="N93">
        <v>2.5089999999999999</v>
      </c>
      <c r="O93">
        <v>2.1122000000000001</v>
      </c>
      <c r="P93"/>
    </row>
    <row r="94" spans="2:16" x14ac:dyDescent="0.25">
      <c r="B94" t="s">
        <v>200</v>
      </c>
      <c r="C94" t="s">
        <v>136</v>
      </c>
      <c r="D94">
        <v>30</v>
      </c>
      <c r="E94">
        <v>110.01</v>
      </c>
      <c r="F94">
        <v>0.1</v>
      </c>
      <c r="G94" t="s">
        <v>24</v>
      </c>
      <c r="H94" t="s">
        <v>23</v>
      </c>
      <c r="I94" t="s">
        <v>151</v>
      </c>
      <c r="J94" t="s">
        <v>151</v>
      </c>
      <c r="K94" t="s">
        <v>151</v>
      </c>
      <c r="L94">
        <v>29.551000000000002</v>
      </c>
      <c r="M94">
        <v>1.93</v>
      </c>
      <c r="N94">
        <v>29.511000000000003</v>
      </c>
      <c r="O94">
        <v>1.9297</v>
      </c>
      <c r="P94"/>
    </row>
    <row r="95" spans="2:16" x14ac:dyDescent="0.25">
      <c r="B95" t="s">
        <v>201</v>
      </c>
      <c r="C95" t="s">
        <v>136</v>
      </c>
      <c r="D95">
        <v>30</v>
      </c>
      <c r="E95">
        <v>110.01</v>
      </c>
      <c r="F95">
        <v>1</v>
      </c>
      <c r="G95" t="s">
        <v>24</v>
      </c>
      <c r="H95" t="s">
        <v>23</v>
      </c>
      <c r="I95" t="s">
        <v>151</v>
      </c>
      <c r="J95" t="s">
        <v>151</v>
      </c>
      <c r="K95" t="s">
        <v>151</v>
      </c>
      <c r="L95">
        <v>565.25</v>
      </c>
      <c r="M95">
        <v>0.52854000000000001</v>
      </c>
      <c r="N95">
        <v>565.25</v>
      </c>
      <c r="O95">
        <v>0.52742999999999995</v>
      </c>
      <c r="P95"/>
    </row>
    <row r="96" spans="2:16" x14ac:dyDescent="0.25">
      <c r="B96" t="s">
        <v>202</v>
      </c>
      <c r="C96" t="s">
        <v>136</v>
      </c>
      <c r="D96">
        <v>30</v>
      </c>
      <c r="E96">
        <v>110.01</v>
      </c>
      <c r="F96">
        <v>10</v>
      </c>
      <c r="G96" t="s">
        <v>24</v>
      </c>
      <c r="H96" t="s">
        <v>23</v>
      </c>
      <c r="I96" t="s">
        <v>151</v>
      </c>
      <c r="J96" t="s">
        <v>151</v>
      </c>
      <c r="K96" t="s">
        <v>151</v>
      </c>
      <c r="L96">
        <v>5772.3</v>
      </c>
      <c r="M96">
        <v>5.5474999999999997E-2</v>
      </c>
      <c r="N96">
        <v>5772.3</v>
      </c>
      <c r="O96">
        <v>5.4984999999999999E-2</v>
      </c>
      <c r="P96"/>
    </row>
    <row r="97" spans="2:16" x14ac:dyDescent="0.25">
      <c r="B97" t="s">
        <v>203</v>
      </c>
      <c r="C97" t="s">
        <v>136</v>
      </c>
      <c r="D97">
        <v>30</v>
      </c>
      <c r="E97">
        <v>110.01</v>
      </c>
      <c r="F97">
        <v>100</v>
      </c>
      <c r="G97" t="s">
        <v>24</v>
      </c>
      <c r="H97" t="s">
        <v>23</v>
      </c>
      <c r="I97" t="s">
        <v>151</v>
      </c>
      <c r="J97" t="s">
        <v>151</v>
      </c>
      <c r="K97" t="s">
        <v>151</v>
      </c>
      <c r="L97">
        <v>57735</v>
      </c>
      <c r="M97">
        <v>5.6968000000000001E-3</v>
      </c>
      <c r="N97">
        <v>57735</v>
      </c>
      <c r="O97">
        <v>5.5009999999999998E-3</v>
      </c>
      <c r="P97"/>
    </row>
    <row r="98" spans="2:16" x14ac:dyDescent="0.25">
      <c r="B98" t="s">
        <v>204</v>
      </c>
      <c r="C98" t="s">
        <v>136</v>
      </c>
      <c r="D98">
        <v>110</v>
      </c>
      <c r="E98">
        <v>205</v>
      </c>
      <c r="F98">
        <v>0.01</v>
      </c>
      <c r="G98" t="s">
        <v>24</v>
      </c>
      <c r="H98" t="s">
        <v>23</v>
      </c>
      <c r="I98" t="s">
        <v>151</v>
      </c>
      <c r="J98" t="s">
        <v>151</v>
      </c>
      <c r="K98" t="s">
        <v>151</v>
      </c>
      <c r="L98">
        <v>6.5</v>
      </c>
      <c r="M98">
        <v>2.2999999999999998</v>
      </c>
      <c r="N98">
        <v>4.5922000000000001</v>
      </c>
      <c r="O98">
        <v>2.3086000000000002</v>
      </c>
      <c r="P98"/>
    </row>
    <row r="99" spans="2:16" x14ac:dyDescent="0.25">
      <c r="B99" t="s">
        <v>205</v>
      </c>
      <c r="C99" t="s">
        <v>136</v>
      </c>
      <c r="D99">
        <v>110</v>
      </c>
      <c r="E99">
        <v>205</v>
      </c>
      <c r="F99">
        <v>0.1</v>
      </c>
      <c r="G99" t="s">
        <v>24</v>
      </c>
      <c r="H99" t="s">
        <v>23</v>
      </c>
      <c r="I99" t="s">
        <v>151</v>
      </c>
      <c r="J99" t="s">
        <v>151</v>
      </c>
      <c r="K99" t="s">
        <v>151</v>
      </c>
      <c r="L99">
        <v>14.301</v>
      </c>
      <c r="M99">
        <v>2.2787999999999999</v>
      </c>
      <c r="N99">
        <v>14.221</v>
      </c>
      <c r="O99">
        <v>2.2784</v>
      </c>
      <c r="P99"/>
    </row>
    <row r="100" spans="2:16" x14ac:dyDescent="0.25">
      <c r="B100" t="s">
        <v>206</v>
      </c>
      <c r="C100" t="s">
        <v>136</v>
      </c>
      <c r="D100">
        <v>110</v>
      </c>
      <c r="E100">
        <v>205</v>
      </c>
      <c r="F100">
        <v>1</v>
      </c>
      <c r="G100" t="s">
        <v>24</v>
      </c>
      <c r="H100" t="s">
        <v>23</v>
      </c>
      <c r="I100" t="s">
        <v>151</v>
      </c>
      <c r="J100" t="s">
        <v>151</v>
      </c>
      <c r="K100" t="s">
        <v>151</v>
      </c>
      <c r="L100">
        <v>497.21</v>
      </c>
      <c r="M100">
        <v>1.2323999999999999</v>
      </c>
      <c r="N100">
        <v>497.26</v>
      </c>
      <c r="O100">
        <v>1.2301</v>
      </c>
      <c r="P100"/>
    </row>
    <row r="101" spans="2:16" x14ac:dyDescent="0.25">
      <c r="B101" t="s">
        <v>207</v>
      </c>
      <c r="C101" t="s">
        <v>136</v>
      </c>
      <c r="D101">
        <v>110</v>
      </c>
      <c r="E101">
        <v>205</v>
      </c>
      <c r="F101">
        <v>10</v>
      </c>
      <c r="G101" t="s">
        <v>24</v>
      </c>
      <c r="H101" t="s">
        <v>23</v>
      </c>
      <c r="I101" t="s">
        <v>151</v>
      </c>
      <c r="J101" t="s">
        <v>151</v>
      </c>
      <c r="K101" t="s">
        <v>151</v>
      </c>
      <c r="L101">
        <v>5763.1</v>
      </c>
      <c r="M101">
        <v>0.14824000000000001</v>
      </c>
      <c r="N101">
        <v>5763.2000000000007</v>
      </c>
      <c r="O101">
        <v>0.1469</v>
      </c>
      <c r="P101"/>
    </row>
    <row r="102" spans="2:16" x14ac:dyDescent="0.25">
      <c r="B102" t="s">
        <v>208</v>
      </c>
      <c r="C102" t="s">
        <v>136</v>
      </c>
      <c r="D102">
        <v>110</v>
      </c>
      <c r="E102">
        <v>205</v>
      </c>
      <c r="F102">
        <v>100</v>
      </c>
      <c r="G102" t="s">
        <v>24</v>
      </c>
      <c r="H102" t="s">
        <v>23</v>
      </c>
      <c r="I102" t="s">
        <v>151</v>
      </c>
      <c r="J102" t="s">
        <v>151</v>
      </c>
      <c r="K102" t="s">
        <v>151</v>
      </c>
      <c r="L102">
        <v>57734</v>
      </c>
      <c r="M102">
        <v>1.5259999999999999E-2</v>
      </c>
      <c r="N102">
        <v>57734</v>
      </c>
      <c r="O102">
        <v>1.4722000000000001E-2</v>
      </c>
      <c r="P102"/>
    </row>
    <row r="103" spans="2:16" x14ac:dyDescent="0.25">
      <c r="B103" t="s">
        <v>2210</v>
      </c>
      <c r="C103" t="s">
        <v>136</v>
      </c>
      <c r="D103">
        <v>205</v>
      </c>
      <c r="E103">
        <v>206</v>
      </c>
      <c r="F103">
        <v>0.01</v>
      </c>
      <c r="G103" t="s">
        <v>24</v>
      </c>
      <c r="H103" t="s">
        <v>23</v>
      </c>
      <c r="I103" t="s">
        <v>151</v>
      </c>
      <c r="J103" t="s">
        <v>151</v>
      </c>
      <c r="K103" t="s">
        <v>151</v>
      </c>
      <c r="L103">
        <v>6.5</v>
      </c>
      <c r="M103">
        <v>2.2999999999999998</v>
      </c>
      <c r="N103">
        <v>4.5922000000000001</v>
      </c>
      <c r="O103">
        <v>2.3086000000000002</v>
      </c>
      <c r="P103"/>
    </row>
    <row r="104" spans="2:16" x14ac:dyDescent="0.25">
      <c r="B104" t="s">
        <v>2211</v>
      </c>
      <c r="C104" t="s">
        <v>136</v>
      </c>
      <c r="D104">
        <v>205</v>
      </c>
      <c r="E104">
        <v>206</v>
      </c>
      <c r="F104">
        <v>0.1</v>
      </c>
      <c r="G104" t="s">
        <v>24</v>
      </c>
      <c r="H104" t="s">
        <v>23</v>
      </c>
      <c r="I104" t="s">
        <v>151</v>
      </c>
      <c r="J104" t="s">
        <v>151</v>
      </c>
      <c r="K104" t="s">
        <v>151</v>
      </c>
      <c r="L104">
        <v>14.301</v>
      </c>
      <c r="M104">
        <v>2.2787999999999999</v>
      </c>
      <c r="N104">
        <v>14.221</v>
      </c>
      <c r="O104">
        <v>2.2784</v>
      </c>
      <c r="P104"/>
    </row>
    <row r="105" spans="2:16" x14ac:dyDescent="0.25">
      <c r="B105" t="s">
        <v>2212</v>
      </c>
      <c r="C105" t="s">
        <v>136</v>
      </c>
      <c r="D105">
        <v>205</v>
      </c>
      <c r="E105">
        <v>206</v>
      </c>
      <c r="F105">
        <v>1</v>
      </c>
      <c r="G105" t="s">
        <v>24</v>
      </c>
      <c r="H105" t="s">
        <v>23</v>
      </c>
      <c r="I105" t="s">
        <v>151</v>
      </c>
      <c r="J105" t="s">
        <v>151</v>
      </c>
      <c r="K105" t="s">
        <v>151</v>
      </c>
      <c r="L105">
        <v>497.21</v>
      </c>
      <c r="M105">
        <v>1.2323999999999999</v>
      </c>
      <c r="N105">
        <v>497.26</v>
      </c>
      <c r="O105">
        <v>1.2301</v>
      </c>
      <c r="P105"/>
    </row>
    <row r="106" spans="2:16" x14ac:dyDescent="0.25">
      <c r="B106" t="s">
        <v>2213</v>
      </c>
      <c r="C106" t="s">
        <v>136</v>
      </c>
      <c r="D106">
        <v>205</v>
      </c>
      <c r="E106">
        <v>206</v>
      </c>
      <c r="F106">
        <v>10</v>
      </c>
      <c r="G106" t="s">
        <v>24</v>
      </c>
      <c r="H106" t="s">
        <v>23</v>
      </c>
      <c r="I106" t="s">
        <v>151</v>
      </c>
      <c r="J106" t="s">
        <v>151</v>
      </c>
      <c r="K106" t="s">
        <v>151</v>
      </c>
      <c r="L106">
        <v>5763.1</v>
      </c>
      <c r="M106">
        <v>0.14824000000000001</v>
      </c>
      <c r="N106">
        <v>5763.2000000000007</v>
      </c>
      <c r="O106">
        <v>0.1469</v>
      </c>
      <c r="P106"/>
    </row>
    <row r="107" spans="2:16" x14ac:dyDescent="0.25">
      <c r="B107" t="s">
        <v>2214</v>
      </c>
      <c r="C107" t="s">
        <v>136</v>
      </c>
      <c r="D107">
        <v>205</v>
      </c>
      <c r="E107">
        <v>206</v>
      </c>
      <c r="F107">
        <v>100</v>
      </c>
      <c r="G107" t="s">
        <v>24</v>
      </c>
      <c r="H107" t="s">
        <v>23</v>
      </c>
      <c r="I107" t="s">
        <v>151</v>
      </c>
      <c r="J107" t="s">
        <v>151</v>
      </c>
      <c r="K107" t="s">
        <v>151</v>
      </c>
      <c r="L107">
        <v>57734</v>
      </c>
      <c r="M107">
        <v>1.5259999999999999E-2</v>
      </c>
      <c r="N107">
        <v>57734</v>
      </c>
      <c r="O107">
        <v>1.4722000000000001E-2</v>
      </c>
      <c r="P107"/>
    </row>
    <row r="108" spans="2:16" x14ac:dyDescent="0.25">
      <c r="B108" t="s">
        <v>209</v>
      </c>
      <c r="C108" t="s">
        <v>137</v>
      </c>
      <c r="D108">
        <v>20</v>
      </c>
      <c r="E108">
        <v>60.01</v>
      </c>
      <c r="F108">
        <v>1E-3</v>
      </c>
      <c r="G108" t="s">
        <v>24</v>
      </c>
      <c r="H108" t="s">
        <v>23</v>
      </c>
      <c r="I108" t="s">
        <v>151</v>
      </c>
      <c r="J108" t="s">
        <v>151</v>
      </c>
      <c r="K108" t="s">
        <v>151</v>
      </c>
      <c r="L108">
        <v>3.9</v>
      </c>
      <c r="M108">
        <v>2.1</v>
      </c>
      <c r="N108">
        <v>0.23927999999999999</v>
      </c>
      <c r="O108">
        <v>2.0472999999999999</v>
      </c>
      <c r="P108"/>
    </row>
    <row r="109" spans="2:16" x14ac:dyDescent="0.25">
      <c r="B109" t="s">
        <v>210</v>
      </c>
      <c r="C109" t="s">
        <v>137</v>
      </c>
      <c r="D109">
        <v>20</v>
      </c>
      <c r="E109">
        <v>60.01</v>
      </c>
      <c r="F109">
        <v>0.01</v>
      </c>
      <c r="G109" t="s">
        <v>24</v>
      </c>
      <c r="H109" t="s">
        <v>23</v>
      </c>
      <c r="I109" t="s">
        <v>151</v>
      </c>
      <c r="J109" t="s">
        <v>151</v>
      </c>
      <c r="K109" t="s">
        <v>151</v>
      </c>
      <c r="L109">
        <v>3.9</v>
      </c>
      <c r="M109">
        <v>2.1</v>
      </c>
      <c r="N109">
        <v>0.76998</v>
      </c>
      <c r="O109">
        <v>2.0407000000000002</v>
      </c>
      <c r="P109"/>
    </row>
    <row r="110" spans="2:16" x14ac:dyDescent="0.25">
      <c r="B110" t="s">
        <v>211</v>
      </c>
      <c r="C110" t="s">
        <v>137</v>
      </c>
      <c r="D110">
        <v>20</v>
      </c>
      <c r="E110">
        <v>60.01</v>
      </c>
      <c r="F110">
        <v>0.1</v>
      </c>
      <c r="G110" t="s">
        <v>24</v>
      </c>
      <c r="H110" t="s">
        <v>23</v>
      </c>
      <c r="I110" t="s">
        <v>151</v>
      </c>
      <c r="J110" t="s">
        <v>151</v>
      </c>
      <c r="K110" t="s">
        <v>151</v>
      </c>
      <c r="L110">
        <v>38.446999999999996</v>
      </c>
      <c r="M110">
        <v>1.6259999999999999</v>
      </c>
      <c r="N110">
        <v>38.403999999999996</v>
      </c>
      <c r="O110">
        <v>1.6256999999999999</v>
      </c>
      <c r="P110"/>
    </row>
    <row r="111" spans="2:16" x14ac:dyDescent="0.25">
      <c r="B111" t="s">
        <v>212</v>
      </c>
      <c r="C111" t="s">
        <v>137</v>
      </c>
      <c r="D111">
        <v>20</v>
      </c>
      <c r="E111">
        <v>60.01</v>
      </c>
      <c r="F111">
        <v>1</v>
      </c>
      <c r="G111" t="s">
        <v>24</v>
      </c>
      <c r="H111" t="s">
        <v>23</v>
      </c>
      <c r="I111" t="s">
        <v>151</v>
      </c>
      <c r="J111" t="s">
        <v>151</v>
      </c>
      <c r="K111" t="s">
        <v>151</v>
      </c>
      <c r="L111">
        <v>573.08000000000004</v>
      </c>
      <c r="M111">
        <v>0.28848000000000001</v>
      </c>
      <c r="N111">
        <v>573.06999999999994</v>
      </c>
      <c r="O111">
        <v>0.28764000000000001</v>
      </c>
      <c r="P111"/>
    </row>
    <row r="112" spans="2:16" x14ac:dyDescent="0.25">
      <c r="B112" t="s">
        <v>213</v>
      </c>
      <c r="C112" t="s">
        <v>137</v>
      </c>
      <c r="D112">
        <v>20</v>
      </c>
      <c r="E112">
        <v>60.01</v>
      </c>
      <c r="F112">
        <v>10</v>
      </c>
      <c r="G112" t="s">
        <v>24</v>
      </c>
      <c r="H112" t="s">
        <v>23</v>
      </c>
      <c r="I112" t="s">
        <v>151</v>
      </c>
      <c r="J112" t="s">
        <v>151</v>
      </c>
      <c r="K112" t="s">
        <v>151</v>
      </c>
      <c r="L112">
        <v>5773.1</v>
      </c>
      <c r="M112">
        <v>2.9468000000000001E-2</v>
      </c>
      <c r="N112">
        <v>5773.1</v>
      </c>
      <c r="O112">
        <v>2.912E-2</v>
      </c>
      <c r="P112"/>
    </row>
    <row r="113" spans="2:16" x14ac:dyDescent="0.25">
      <c r="B113" t="s">
        <v>214</v>
      </c>
      <c r="C113" t="s">
        <v>137</v>
      </c>
      <c r="D113">
        <v>20</v>
      </c>
      <c r="E113">
        <v>60.01</v>
      </c>
      <c r="F113">
        <v>100</v>
      </c>
      <c r="G113" t="s">
        <v>24</v>
      </c>
      <c r="H113" t="s">
        <v>23</v>
      </c>
      <c r="I113" t="s">
        <v>151</v>
      </c>
      <c r="J113" t="s">
        <v>151</v>
      </c>
      <c r="K113" t="s">
        <v>151</v>
      </c>
      <c r="L113">
        <v>57735</v>
      </c>
      <c r="M113">
        <v>3.0514000000000001E-3</v>
      </c>
      <c r="N113">
        <v>57735</v>
      </c>
      <c r="O113">
        <v>2.9123999999999999E-3</v>
      </c>
      <c r="P113"/>
    </row>
    <row r="114" spans="2:16" x14ac:dyDescent="0.25">
      <c r="B114" t="s">
        <v>215</v>
      </c>
      <c r="C114" t="s">
        <v>137</v>
      </c>
      <c r="D114">
        <v>60</v>
      </c>
      <c r="E114">
        <v>220.01</v>
      </c>
      <c r="F114">
        <v>1E-3</v>
      </c>
      <c r="G114" t="s">
        <v>24</v>
      </c>
      <c r="H114" t="s">
        <v>23</v>
      </c>
      <c r="I114" t="s">
        <v>151</v>
      </c>
      <c r="J114" t="s">
        <v>151</v>
      </c>
      <c r="K114" t="s">
        <v>151</v>
      </c>
      <c r="L114">
        <v>19</v>
      </c>
      <c r="M114">
        <v>2.2000000000000002</v>
      </c>
      <c r="N114">
        <v>4.5221</v>
      </c>
      <c r="O114">
        <v>2.1139999999999999</v>
      </c>
      <c r="P114"/>
    </row>
    <row r="115" spans="2:16" x14ac:dyDescent="0.25">
      <c r="B115" t="s">
        <v>216</v>
      </c>
      <c r="C115" t="s">
        <v>137</v>
      </c>
      <c r="D115">
        <v>60</v>
      </c>
      <c r="E115">
        <v>220.01</v>
      </c>
      <c r="F115">
        <v>0.01</v>
      </c>
      <c r="G115" t="s">
        <v>24</v>
      </c>
      <c r="H115" t="s">
        <v>23</v>
      </c>
      <c r="I115" t="s">
        <v>151</v>
      </c>
      <c r="J115" t="s">
        <v>151</v>
      </c>
      <c r="K115" t="s">
        <v>151</v>
      </c>
      <c r="L115">
        <v>19</v>
      </c>
      <c r="M115">
        <v>2.2000000000000002</v>
      </c>
      <c r="N115">
        <v>19.726000000000003</v>
      </c>
      <c r="O115">
        <v>2.0608</v>
      </c>
      <c r="P115"/>
    </row>
    <row r="116" spans="2:16" x14ac:dyDescent="0.25">
      <c r="B116" t="s">
        <v>217</v>
      </c>
      <c r="C116" t="s">
        <v>137</v>
      </c>
      <c r="D116">
        <v>60</v>
      </c>
      <c r="E116">
        <v>220.01</v>
      </c>
      <c r="F116">
        <v>0.1</v>
      </c>
      <c r="G116" t="s">
        <v>24</v>
      </c>
      <c r="H116" t="s">
        <v>23</v>
      </c>
      <c r="I116" t="s">
        <v>151</v>
      </c>
      <c r="J116" t="s">
        <v>151</v>
      </c>
      <c r="K116" t="s">
        <v>151</v>
      </c>
      <c r="L116">
        <v>535.04</v>
      </c>
      <c r="M116">
        <v>0.95226</v>
      </c>
      <c r="N116">
        <v>535.04</v>
      </c>
      <c r="O116">
        <v>0.95071000000000006</v>
      </c>
      <c r="P116"/>
    </row>
    <row r="117" spans="2:16" x14ac:dyDescent="0.25">
      <c r="B117" t="s">
        <v>218</v>
      </c>
      <c r="C117" t="s">
        <v>137</v>
      </c>
      <c r="D117">
        <v>60</v>
      </c>
      <c r="E117">
        <v>220.01</v>
      </c>
      <c r="F117">
        <v>1</v>
      </c>
      <c r="G117" t="s">
        <v>24</v>
      </c>
      <c r="H117" t="s">
        <v>23</v>
      </c>
      <c r="I117" t="s">
        <v>151</v>
      </c>
      <c r="J117" t="s">
        <v>151</v>
      </c>
      <c r="K117" t="s">
        <v>151</v>
      </c>
      <c r="L117">
        <v>5768.4000000000005</v>
      </c>
      <c r="M117">
        <v>0.11068</v>
      </c>
      <c r="N117">
        <v>5768.5</v>
      </c>
      <c r="O117">
        <v>0.10982</v>
      </c>
      <c r="P117"/>
    </row>
    <row r="118" spans="2:16" x14ac:dyDescent="0.25">
      <c r="B118" t="s">
        <v>219</v>
      </c>
      <c r="C118" t="s">
        <v>137</v>
      </c>
      <c r="D118">
        <v>60</v>
      </c>
      <c r="E118">
        <v>220.01</v>
      </c>
      <c r="F118">
        <v>10</v>
      </c>
      <c r="G118" t="s">
        <v>24</v>
      </c>
      <c r="H118" t="s">
        <v>23</v>
      </c>
      <c r="I118" t="s">
        <v>151</v>
      </c>
      <c r="J118" t="s">
        <v>151</v>
      </c>
      <c r="K118" t="s">
        <v>151</v>
      </c>
      <c r="L118">
        <v>57735</v>
      </c>
      <c r="M118">
        <v>1.1346999999999999E-2</v>
      </c>
      <c r="N118">
        <v>57735</v>
      </c>
      <c r="O118">
        <v>1.1002E-2</v>
      </c>
      <c r="P118"/>
    </row>
    <row r="119" spans="2:16" x14ac:dyDescent="0.25">
      <c r="B119" t="s">
        <v>220</v>
      </c>
      <c r="C119" t="s">
        <v>137</v>
      </c>
      <c r="D119">
        <v>60</v>
      </c>
      <c r="E119">
        <v>220.01</v>
      </c>
      <c r="F119">
        <v>100</v>
      </c>
      <c r="G119" t="s">
        <v>24</v>
      </c>
      <c r="H119" t="s">
        <v>23</v>
      </c>
      <c r="I119" t="s">
        <v>151</v>
      </c>
      <c r="J119" t="s">
        <v>151</v>
      </c>
      <c r="K119" t="s">
        <v>151</v>
      </c>
      <c r="L119">
        <v>577360</v>
      </c>
      <c r="M119">
        <v>1.2382000000000001E-3</v>
      </c>
      <c r="N119">
        <v>577350</v>
      </c>
      <c r="O119">
        <v>1.1002E-3</v>
      </c>
      <c r="P119"/>
    </row>
    <row r="120" spans="2:16" x14ac:dyDescent="0.25">
      <c r="B120" t="s">
        <v>221</v>
      </c>
      <c r="C120" t="s">
        <v>137</v>
      </c>
      <c r="D120">
        <v>220</v>
      </c>
      <c r="E120">
        <v>410</v>
      </c>
      <c r="F120">
        <v>0.01</v>
      </c>
      <c r="G120" t="s">
        <v>24</v>
      </c>
      <c r="H120" t="s">
        <v>23</v>
      </c>
      <c r="I120" t="s">
        <v>151</v>
      </c>
      <c r="J120" t="s">
        <v>151</v>
      </c>
      <c r="K120" t="s">
        <v>151</v>
      </c>
      <c r="L120">
        <v>13</v>
      </c>
      <c r="M120">
        <v>2.2999999999999998</v>
      </c>
      <c r="N120">
        <v>9.0436999999999994</v>
      </c>
      <c r="O120">
        <v>2.3088000000000002</v>
      </c>
      <c r="P120"/>
    </row>
    <row r="121" spans="2:16" x14ac:dyDescent="0.25">
      <c r="B121" t="s">
        <v>222</v>
      </c>
      <c r="C121" t="s">
        <v>137</v>
      </c>
      <c r="D121">
        <v>220</v>
      </c>
      <c r="E121">
        <v>410</v>
      </c>
      <c r="F121">
        <v>0.1</v>
      </c>
      <c r="G121" t="s">
        <v>24</v>
      </c>
      <c r="H121" t="s">
        <v>23</v>
      </c>
      <c r="I121" t="s">
        <v>151</v>
      </c>
      <c r="J121" t="s">
        <v>151</v>
      </c>
      <c r="K121" t="s">
        <v>151</v>
      </c>
      <c r="L121">
        <v>13.978</v>
      </c>
      <c r="M121">
        <v>2.3014000000000001</v>
      </c>
      <c r="N121">
        <v>13.924999999999999</v>
      </c>
      <c r="O121">
        <v>2.3010999999999999</v>
      </c>
      <c r="P121"/>
    </row>
    <row r="122" spans="2:16" x14ac:dyDescent="0.25">
      <c r="B122" t="s">
        <v>223</v>
      </c>
      <c r="C122" t="s">
        <v>137</v>
      </c>
      <c r="D122">
        <v>220</v>
      </c>
      <c r="E122">
        <v>410</v>
      </c>
      <c r="F122">
        <v>1</v>
      </c>
      <c r="G122" t="s">
        <v>24</v>
      </c>
      <c r="H122" t="s">
        <v>23</v>
      </c>
      <c r="I122" t="s">
        <v>151</v>
      </c>
      <c r="J122" t="s">
        <v>151</v>
      </c>
      <c r="K122" t="s">
        <v>151</v>
      </c>
      <c r="L122">
        <v>379.53999999999996</v>
      </c>
      <c r="M122">
        <v>1.7988999999999999</v>
      </c>
      <c r="N122">
        <v>379.5</v>
      </c>
      <c r="O122">
        <v>1.7976000000000001</v>
      </c>
      <c r="P122"/>
    </row>
    <row r="123" spans="2:16" x14ac:dyDescent="0.25">
      <c r="B123" t="s">
        <v>224</v>
      </c>
      <c r="C123" t="s">
        <v>137</v>
      </c>
      <c r="D123">
        <v>220</v>
      </c>
      <c r="E123">
        <v>410</v>
      </c>
      <c r="F123">
        <v>10</v>
      </c>
      <c r="G123" t="s">
        <v>24</v>
      </c>
      <c r="H123" t="s">
        <v>23</v>
      </c>
      <c r="I123" t="s">
        <v>151</v>
      </c>
      <c r="J123" t="s">
        <v>151</v>
      </c>
      <c r="K123" t="s">
        <v>151</v>
      </c>
      <c r="L123">
        <v>5732.3</v>
      </c>
      <c r="M123">
        <v>0.29332000000000003</v>
      </c>
      <c r="N123">
        <v>5732.4000000000005</v>
      </c>
      <c r="O123">
        <v>0.29187999999999997</v>
      </c>
      <c r="P123"/>
    </row>
    <row r="124" spans="2:16" x14ac:dyDescent="0.25">
      <c r="B124" t="s">
        <v>225</v>
      </c>
      <c r="C124" t="s">
        <v>137</v>
      </c>
      <c r="D124">
        <v>220</v>
      </c>
      <c r="E124">
        <v>410</v>
      </c>
      <c r="F124">
        <v>100</v>
      </c>
      <c r="G124" t="s">
        <v>24</v>
      </c>
      <c r="H124" t="s">
        <v>23</v>
      </c>
      <c r="I124" t="s">
        <v>151</v>
      </c>
      <c r="J124" t="s">
        <v>151</v>
      </c>
      <c r="K124" t="s">
        <v>151</v>
      </c>
      <c r="L124">
        <v>57731</v>
      </c>
      <c r="M124">
        <v>3.0030000000000001E-2</v>
      </c>
      <c r="N124">
        <v>57731</v>
      </c>
      <c r="O124">
        <v>2.9441999999999999E-2</v>
      </c>
      <c r="P124"/>
    </row>
    <row r="125" spans="2:16" x14ac:dyDescent="0.25">
      <c r="B125" t="s">
        <v>2215</v>
      </c>
      <c r="C125" t="s">
        <v>137</v>
      </c>
      <c r="D125">
        <v>410</v>
      </c>
      <c r="E125">
        <v>411</v>
      </c>
      <c r="F125">
        <v>0.01</v>
      </c>
      <c r="G125" t="s">
        <v>24</v>
      </c>
      <c r="H125" t="s">
        <v>23</v>
      </c>
      <c r="I125" t="s">
        <v>151</v>
      </c>
      <c r="J125" t="s">
        <v>151</v>
      </c>
      <c r="K125" t="s">
        <v>151</v>
      </c>
      <c r="L125">
        <v>13</v>
      </c>
      <c r="M125">
        <v>2.2999999999999998</v>
      </c>
      <c r="N125">
        <v>9.0436999999999994</v>
      </c>
      <c r="O125">
        <v>2.3088000000000002</v>
      </c>
      <c r="P125"/>
    </row>
    <row r="126" spans="2:16" x14ac:dyDescent="0.25">
      <c r="B126" t="s">
        <v>2216</v>
      </c>
      <c r="C126" t="s">
        <v>137</v>
      </c>
      <c r="D126">
        <v>410</v>
      </c>
      <c r="E126">
        <v>411</v>
      </c>
      <c r="F126">
        <v>0.1</v>
      </c>
      <c r="G126" t="s">
        <v>24</v>
      </c>
      <c r="H126" t="s">
        <v>23</v>
      </c>
      <c r="I126" t="s">
        <v>151</v>
      </c>
      <c r="J126" t="s">
        <v>151</v>
      </c>
      <c r="K126" t="s">
        <v>151</v>
      </c>
      <c r="L126">
        <v>13.978</v>
      </c>
      <c r="M126">
        <v>2.3014000000000001</v>
      </c>
      <c r="N126">
        <v>13.924999999999999</v>
      </c>
      <c r="O126">
        <v>2.3010999999999999</v>
      </c>
      <c r="P126"/>
    </row>
    <row r="127" spans="2:16" x14ac:dyDescent="0.25">
      <c r="B127" t="s">
        <v>2217</v>
      </c>
      <c r="C127" t="s">
        <v>137</v>
      </c>
      <c r="D127">
        <v>410</v>
      </c>
      <c r="E127">
        <v>411</v>
      </c>
      <c r="F127">
        <v>1</v>
      </c>
      <c r="G127" t="s">
        <v>24</v>
      </c>
      <c r="H127" t="s">
        <v>23</v>
      </c>
      <c r="I127" t="s">
        <v>151</v>
      </c>
      <c r="J127" t="s">
        <v>151</v>
      </c>
      <c r="K127" t="s">
        <v>151</v>
      </c>
      <c r="L127">
        <v>379.53999999999996</v>
      </c>
      <c r="M127">
        <v>1.7988999999999999</v>
      </c>
      <c r="N127">
        <v>379.5</v>
      </c>
      <c r="O127">
        <v>1.7976000000000001</v>
      </c>
      <c r="P127"/>
    </row>
    <row r="128" spans="2:16" x14ac:dyDescent="0.25">
      <c r="B128" t="s">
        <v>2218</v>
      </c>
      <c r="C128" t="s">
        <v>137</v>
      </c>
      <c r="D128">
        <v>410</v>
      </c>
      <c r="E128">
        <v>411</v>
      </c>
      <c r="F128">
        <v>10</v>
      </c>
      <c r="G128" t="s">
        <v>24</v>
      </c>
      <c r="H128" t="s">
        <v>23</v>
      </c>
      <c r="I128" t="s">
        <v>151</v>
      </c>
      <c r="J128" t="s">
        <v>151</v>
      </c>
      <c r="K128" t="s">
        <v>151</v>
      </c>
      <c r="L128">
        <v>5732.3</v>
      </c>
      <c r="M128">
        <v>0.29332000000000003</v>
      </c>
      <c r="N128">
        <v>5732.4000000000005</v>
      </c>
      <c r="O128">
        <v>0.29187999999999997</v>
      </c>
      <c r="P128"/>
    </row>
    <row r="129" spans="2:16" x14ac:dyDescent="0.25">
      <c r="B129" t="s">
        <v>2219</v>
      </c>
      <c r="C129" t="s">
        <v>137</v>
      </c>
      <c r="D129">
        <v>410</v>
      </c>
      <c r="E129">
        <v>411</v>
      </c>
      <c r="F129">
        <v>100</v>
      </c>
      <c r="G129" t="s">
        <v>24</v>
      </c>
      <c r="H129" t="s">
        <v>23</v>
      </c>
      <c r="I129" t="s">
        <v>151</v>
      </c>
      <c r="J129" t="s">
        <v>151</v>
      </c>
      <c r="K129" t="s">
        <v>151</v>
      </c>
      <c r="L129">
        <v>57731</v>
      </c>
      <c r="M129">
        <v>3.0030000000000001E-2</v>
      </c>
      <c r="N129">
        <v>57731</v>
      </c>
      <c r="O129">
        <v>2.9441999999999999E-2</v>
      </c>
      <c r="P129"/>
    </row>
    <row r="130" spans="2:16" x14ac:dyDescent="0.25">
      <c r="B130" t="s">
        <v>226</v>
      </c>
      <c r="C130" t="s">
        <v>138</v>
      </c>
      <c r="D130">
        <v>55</v>
      </c>
      <c r="E130">
        <v>150.01</v>
      </c>
      <c r="F130">
        <v>1E-3</v>
      </c>
      <c r="G130" t="s">
        <v>24</v>
      </c>
      <c r="H130" t="s">
        <v>23</v>
      </c>
      <c r="I130" t="s">
        <v>151</v>
      </c>
      <c r="J130" t="s">
        <v>151</v>
      </c>
      <c r="K130" t="s">
        <v>151</v>
      </c>
      <c r="L130">
        <v>7.7</v>
      </c>
      <c r="M130">
        <v>2</v>
      </c>
      <c r="N130">
        <v>0.58265</v>
      </c>
      <c r="O130">
        <v>2.0474000000000001</v>
      </c>
      <c r="P130"/>
    </row>
    <row r="131" spans="2:16" x14ac:dyDescent="0.25">
      <c r="B131" t="s">
        <v>227</v>
      </c>
      <c r="C131" t="s">
        <v>138</v>
      </c>
      <c r="D131">
        <v>55</v>
      </c>
      <c r="E131">
        <v>150.01</v>
      </c>
      <c r="F131">
        <v>0.01</v>
      </c>
      <c r="G131" t="s">
        <v>24</v>
      </c>
      <c r="H131" t="s">
        <v>23</v>
      </c>
      <c r="I131" t="s">
        <v>151</v>
      </c>
      <c r="J131" t="s">
        <v>151</v>
      </c>
      <c r="K131" t="s">
        <v>151</v>
      </c>
      <c r="L131">
        <v>7.7</v>
      </c>
      <c r="M131">
        <v>2.0005999999999999</v>
      </c>
      <c r="N131">
        <v>0.78383999999999998</v>
      </c>
      <c r="O131">
        <v>2.0464000000000002</v>
      </c>
      <c r="P131"/>
    </row>
    <row r="132" spans="2:16" x14ac:dyDescent="0.25">
      <c r="B132" t="s">
        <v>228</v>
      </c>
      <c r="C132" t="s">
        <v>138</v>
      </c>
      <c r="D132">
        <v>55</v>
      </c>
      <c r="E132">
        <v>150.01</v>
      </c>
      <c r="F132">
        <v>0.1</v>
      </c>
      <c r="G132" t="s">
        <v>24</v>
      </c>
      <c r="H132" t="s">
        <v>23</v>
      </c>
      <c r="I132" t="s">
        <v>151</v>
      </c>
      <c r="J132" t="s">
        <v>151</v>
      </c>
      <c r="K132" t="s">
        <v>151</v>
      </c>
      <c r="L132">
        <v>19.451000000000001</v>
      </c>
      <c r="M132">
        <v>1.9578</v>
      </c>
      <c r="N132">
        <v>19.379000000000001</v>
      </c>
      <c r="O132">
        <v>1.9579</v>
      </c>
      <c r="P132"/>
    </row>
    <row r="133" spans="2:16" x14ac:dyDescent="0.25">
      <c r="B133" t="s">
        <v>229</v>
      </c>
      <c r="C133" t="s">
        <v>138</v>
      </c>
      <c r="D133">
        <v>55</v>
      </c>
      <c r="E133">
        <v>150.01</v>
      </c>
      <c r="F133">
        <v>1</v>
      </c>
      <c r="G133" t="s">
        <v>24</v>
      </c>
      <c r="H133" t="s">
        <v>23</v>
      </c>
      <c r="I133" t="s">
        <v>151</v>
      </c>
      <c r="J133" t="s">
        <v>151</v>
      </c>
      <c r="K133" t="s">
        <v>151</v>
      </c>
      <c r="L133">
        <v>550.23</v>
      </c>
      <c r="M133">
        <v>0.69408000000000003</v>
      </c>
      <c r="N133">
        <v>550.20000000000005</v>
      </c>
      <c r="O133">
        <v>0.69349000000000005</v>
      </c>
      <c r="P133"/>
    </row>
    <row r="134" spans="2:16" x14ac:dyDescent="0.25">
      <c r="B134" t="s">
        <v>230</v>
      </c>
      <c r="C134" t="s">
        <v>138</v>
      </c>
      <c r="D134">
        <v>55</v>
      </c>
      <c r="E134">
        <v>150.01</v>
      </c>
      <c r="F134">
        <v>10</v>
      </c>
      <c r="G134" t="s">
        <v>24</v>
      </c>
      <c r="H134" t="s">
        <v>23</v>
      </c>
      <c r="I134" t="s">
        <v>151</v>
      </c>
      <c r="J134" t="s">
        <v>151</v>
      </c>
      <c r="K134" t="s">
        <v>151</v>
      </c>
      <c r="L134">
        <v>5770.6</v>
      </c>
      <c r="M134">
        <v>7.4861999999999998E-2</v>
      </c>
      <c r="N134">
        <v>5770.6</v>
      </c>
      <c r="O134">
        <v>7.4565000000000006E-2</v>
      </c>
      <c r="P134"/>
    </row>
    <row r="135" spans="2:16" x14ac:dyDescent="0.25">
      <c r="B135" t="s">
        <v>231</v>
      </c>
      <c r="C135" t="s">
        <v>138</v>
      </c>
      <c r="D135">
        <v>55</v>
      </c>
      <c r="E135">
        <v>150.01</v>
      </c>
      <c r="F135">
        <v>100</v>
      </c>
      <c r="G135" t="s">
        <v>24</v>
      </c>
      <c r="H135" t="s">
        <v>23</v>
      </c>
      <c r="I135" t="s">
        <v>151</v>
      </c>
      <c r="J135" t="s">
        <v>151</v>
      </c>
      <c r="K135" t="s">
        <v>151</v>
      </c>
      <c r="L135">
        <v>57735</v>
      </c>
      <c r="M135">
        <v>7.5814999999999997E-3</v>
      </c>
      <c r="N135">
        <v>57732</v>
      </c>
      <c r="O135">
        <v>7.4625000000000004E-3</v>
      </c>
      <c r="P135"/>
    </row>
    <row r="136" spans="2:16" x14ac:dyDescent="0.25">
      <c r="B136" t="s">
        <v>232</v>
      </c>
      <c r="C136" t="s">
        <v>138</v>
      </c>
      <c r="D136">
        <v>150</v>
      </c>
      <c r="E136">
        <v>550.01</v>
      </c>
      <c r="F136">
        <v>0.01</v>
      </c>
      <c r="G136" t="s">
        <v>24</v>
      </c>
      <c r="H136" t="s">
        <v>23</v>
      </c>
      <c r="I136" t="s">
        <v>151</v>
      </c>
      <c r="J136" t="s">
        <v>151</v>
      </c>
      <c r="K136" t="s">
        <v>151</v>
      </c>
      <c r="L136">
        <v>19</v>
      </c>
      <c r="M136">
        <v>2.2000000000000002</v>
      </c>
      <c r="N136">
        <v>-17.053000000000001</v>
      </c>
      <c r="O136">
        <v>2.1654</v>
      </c>
      <c r="P136"/>
    </row>
    <row r="137" spans="2:16" x14ac:dyDescent="0.25">
      <c r="B137" t="s">
        <v>233</v>
      </c>
      <c r="C137" t="s">
        <v>138</v>
      </c>
      <c r="D137">
        <v>150</v>
      </c>
      <c r="E137">
        <v>550.01</v>
      </c>
      <c r="F137">
        <v>0.1</v>
      </c>
      <c r="G137" t="s">
        <v>24</v>
      </c>
      <c r="H137" t="s">
        <v>23</v>
      </c>
      <c r="I137" t="s">
        <v>151</v>
      </c>
      <c r="J137" t="s">
        <v>151</v>
      </c>
      <c r="K137" t="s">
        <v>151</v>
      </c>
      <c r="L137">
        <v>19</v>
      </c>
      <c r="M137">
        <v>2.2000000000000002</v>
      </c>
      <c r="N137">
        <v>-10.260999999999999</v>
      </c>
      <c r="O137">
        <v>2.1556000000000002</v>
      </c>
      <c r="P137"/>
    </row>
    <row r="138" spans="2:16" x14ac:dyDescent="0.25">
      <c r="B138" t="s">
        <v>234</v>
      </c>
      <c r="C138" t="s">
        <v>138</v>
      </c>
      <c r="D138">
        <v>150</v>
      </c>
      <c r="E138">
        <v>550.01</v>
      </c>
      <c r="F138">
        <v>1</v>
      </c>
      <c r="G138" t="s">
        <v>24</v>
      </c>
      <c r="H138" t="s">
        <v>23</v>
      </c>
      <c r="I138" t="s">
        <v>151</v>
      </c>
      <c r="J138" t="s">
        <v>151</v>
      </c>
      <c r="K138" t="s">
        <v>151</v>
      </c>
      <c r="L138">
        <v>409.49</v>
      </c>
      <c r="M138">
        <v>1.6356999999999999</v>
      </c>
      <c r="N138">
        <v>409.01</v>
      </c>
      <c r="O138">
        <v>1.6349</v>
      </c>
      <c r="P138"/>
    </row>
    <row r="139" spans="2:16" x14ac:dyDescent="0.25">
      <c r="B139" t="s">
        <v>235</v>
      </c>
      <c r="C139" t="s">
        <v>138</v>
      </c>
      <c r="D139">
        <v>150</v>
      </c>
      <c r="E139">
        <v>550.01</v>
      </c>
      <c r="F139">
        <v>10</v>
      </c>
      <c r="G139" t="s">
        <v>24</v>
      </c>
      <c r="H139" t="s">
        <v>23</v>
      </c>
      <c r="I139" t="s">
        <v>151</v>
      </c>
      <c r="J139" t="s">
        <v>151</v>
      </c>
      <c r="K139" t="s">
        <v>151</v>
      </c>
      <c r="L139">
        <v>5740.6</v>
      </c>
      <c r="M139">
        <v>0.27617999999999998</v>
      </c>
      <c r="N139">
        <v>5740.5</v>
      </c>
      <c r="O139">
        <v>0.27484999999999998</v>
      </c>
      <c r="P139"/>
    </row>
    <row r="140" spans="2:16" x14ac:dyDescent="0.25">
      <c r="B140" t="s">
        <v>236</v>
      </c>
      <c r="C140" t="s">
        <v>138</v>
      </c>
      <c r="D140">
        <v>150</v>
      </c>
      <c r="E140">
        <v>550.01</v>
      </c>
      <c r="F140">
        <v>100</v>
      </c>
      <c r="G140" t="s">
        <v>24</v>
      </c>
      <c r="H140" t="s">
        <v>23</v>
      </c>
      <c r="I140" t="s">
        <v>151</v>
      </c>
      <c r="J140" t="s">
        <v>151</v>
      </c>
      <c r="K140" t="s">
        <v>151</v>
      </c>
      <c r="L140">
        <v>57732</v>
      </c>
      <c r="M140">
        <v>2.8329E-2</v>
      </c>
      <c r="N140">
        <v>57732</v>
      </c>
      <c r="O140">
        <v>2.7782999999999999E-2</v>
      </c>
      <c r="P140"/>
    </row>
    <row r="141" spans="2:16" x14ac:dyDescent="0.25">
      <c r="B141" t="s">
        <v>237</v>
      </c>
      <c r="C141" t="s">
        <v>138</v>
      </c>
      <c r="D141">
        <v>550</v>
      </c>
      <c r="E141">
        <v>1025</v>
      </c>
      <c r="F141">
        <v>0.01</v>
      </c>
      <c r="G141" t="s">
        <v>24</v>
      </c>
      <c r="H141" t="s">
        <v>23</v>
      </c>
      <c r="I141" t="s">
        <v>151</v>
      </c>
      <c r="J141" t="s">
        <v>151</v>
      </c>
      <c r="K141" t="s">
        <v>151</v>
      </c>
      <c r="L141">
        <v>32</v>
      </c>
      <c r="M141">
        <v>2.2999999999999998</v>
      </c>
      <c r="N141">
        <v>22.486999999999998</v>
      </c>
      <c r="O141">
        <v>2.3089</v>
      </c>
      <c r="P141"/>
    </row>
    <row r="142" spans="2:16" x14ac:dyDescent="0.25">
      <c r="B142" t="s">
        <v>238</v>
      </c>
      <c r="C142" t="s">
        <v>138</v>
      </c>
      <c r="D142">
        <v>550</v>
      </c>
      <c r="E142">
        <v>1025</v>
      </c>
      <c r="F142">
        <v>0.1</v>
      </c>
      <c r="G142" t="s">
        <v>24</v>
      </c>
      <c r="H142" t="s">
        <v>23</v>
      </c>
      <c r="I142" t="s">
        <v>151</v>
      </c>
      <c r="J142" t="s">
        <v>151</v>
      </c>
      <c r="K142" t="s">
        <v>151</v>
      </c>
      <c r="L142">
        <v>32</v>
      </c>
      <c r="M142">
        <v>2.3014000000000001</v>
      </c>
      <c r="N142">
        <v>24.491</v>
      </c>
      <c r="O142">
        <v>2.3075999999999999</v>
      </c>
      <c r="P142"/>
    </row>
    <row r="143" spans="2:16" x14ac:dyDescent="0.25">
      <c r="B143" t="s">
        <v>239</v>
      </c>
      <c r="C143" t="s">
        <v>138</v>
      </c>
      <c r="D143">
        <v>550</v>
      </c>
      <c r="E143">
        <v>1025</v>
      </c>
      <c r="F143">
        <v>1</v>
      </c>
      <c r="G143" t="s">
        <v>24</v>
      </c>
      <c r="H143" t="s">
        <v>23</v>
      </c>
      <c r="I143" t="s">
        <v>151</v>
      </c>
      <c r="J143" t="s">
        <v>151</v>
      </c>
      <c r="K143" t="s">
        <v>151</v>
      </c>
      <c r="L143">
        <v>209.6</v>
      </c>
      <c r="M143">
        <v>2.1949000000000001</v>
      </c>
      <c r="N143">
        <v>208.5</v>
      </c>
      <c r="O143">
        <v>2.1945000000000001</v>
      </c>
      <c r="P143"/>
    </row>
    <row r="144" spans="2:16" x14ac:dyDescent="0.25">
      <c r="B144" t="s">
        <v>240</v>
      </c>
      <c r="C144" t="s">
        <v>138</v>
      </c>
      <c r="D144">
        <v>550</v>
      </c>
      <c r="E144">
        <v>1025</v>
      </c>
      <c r="F144">
        <v>10</v>
      </c>
      <c r="G144" t="s">
        <v>24</v>
      </c>
      <c r="H144" t="s">
        <v>23</v>
      </c>
      <c r="I144" t="s">
        <v>151</v>
      </c>
      <c r="J144" t="s">
        <v>151</v>
      </c>
      <c r="K144" t="s">
        <v>151</v>
      </c>
      <c r="L144">
        <v>5532.1</v>
      </c>
      <c r="M144">
        <v>0.70111000000000001</v>
      </c>
      <c r="N144">
        <v>5532.1</v>
      </c>
      <c r="O144">
        <v>0.69874999999999998</v>
      </c>
      <c r="P144"/>
    </row>
    <row r="145" spans="2:16" x14ac:dyDescent="0.25">
      <c r="B145" t="s">
        <v>241</v>
      </c>
      <c r="C145" t="s">
        <v>138</v>
      </c>
      <c r="D145">
        <v>550</v>
      </c>
      <c r="E145">
        <v>1025</v>
      </c>
      <c r="F145">
        <v>100</v>
      </c>
      <c r="G145" t="s">
        <v>24</v>
      </c>
      <c r="H145" t="s">
        <v>23</v>
      </c>
      <c r="I145" t="s">
        <v>151</v>
      </c>
      <c r="J145" t="s">
        <v>151</v>
      </c>
      <c r="K145" t="s">
        <v>151</v>
      </c>
      <c r="L145">
        <v>57709</v>
      </c>
      <c r="M145">
        <v>7.4653999999999998E-2</v>
      </c>
      <c r="N145">
        <v>57710</v>
      </c>
      <c r="O145">
        <v>7.3570999999999998E-2</v>
      </c>
      <c r="P145"/>
    </row>
    <row r="146" spans="2:16" x14ac:dyDescent="0.25">
      <c r="B146" t="s">
        <v>2220</v>
      </c>
      <c r="C146" t="s">
        <v>138</v>
      </c>
      <c r="D146">
        <v>1025</v>
      </c>
      <c r="E146">
        <v>1026</v>
      </c>
      <c r="F146">
        <v>0.01</v>
      </c>
      <c r="G146" t="s">
        <v>24</v>
      </c>
      <c r="H146" t="s">
        <v>23</v>
      </c>
      <c r="I146" t="s">
        <v>151</v>
      </c>
      <c r="J146" t="s">
        <v>151</v>
      </c>
      <c r="K146" t="s">
        <v>151</v>
      </c>
      <c r="L146">
        <v>32</v>
      </c>
      <c r="M146">
        <v>2.2999999999999998</v>
      </c>
      <c r="N146">
        <v>22.486999999999998</v>
      </c>
      <c r="O146">
        <v>2.3089</v>
      </c>
      <c r="P146"/>
    </row>
    <row r="147" spans="2:16" x14ac:dyDescent="0.25">
      <c r="B147" t="s">
        <v>2221</v>
      </c>
      <c r="C147" t="s">
        <v>138</v>
      </c>
      <c r="D147">
        <v>1025</v>
      </c>
      <c r="E147">
        <v>1026</v>
      </c>
      <c r="F147">
        <v>0.1</v>
      </c>
      <c r="G147" t="s">
        <v>24</v>
      </c>
      <c r="H147" t="s">
        <v>23</v>
      </c>
      <c r="I147" t="s">
        <v>151</v>
      </c>
      <c r="J147" t="s">
        <v>151</v>
      </c>
      <c r="K147" t="s">
        <v>151</v>
      </c>
      <c r="L147">
        <v>32</v>
      </c>
      <c r="M147">
        <v>2.3014000000000001</v>
      </c>
      <c r="N147">
        <v>24.491</v>
      </c>
      <c r="O147">
        <v>2.3075999999999999</v>
      </c>
      <c r="P147"/>
    </row>
    <row r="148" spans="2:16" x14ac:dyDescent="0.25">
      <c r="B148" t="s">
        <v>2222</v>
      </c>
      <c r="C148" t="s">
        <v>138</v>
      </c>
      <c r="D148">
        <v>1025</v>
      </c>
      <c r="E148">
        <v>1026</v>
      </c>
      <c r="F148">
        <v>1</v>
      </c>
      <c r="G148" t="s">
        <v>24</v>
      </c>
      <c r="H148" t="s">
        <v>23</v>
      </c>
      <c r="I148" t="s">
        <v>151</v>
      </c>
      <c r="J148" t="s">
        <v>151</v>
      </c>
      <c r="K148" t="s">
        <v>151</v>
      </c>
      <c r="L148">
        <v>209.6</v>
      </c>
      <c r="M148">
        <v>2.1949000000000001</v>
      </c>
      <c r="N148">
        <v>208.5</v>
      </c>
      <c r="O148">
        <v>2.1945000000000001</v>
      </c>
      <c r="P148"/>
    </row>
    <row r="149" spans="2:16" x14ac:dyDescent="0.25">
      <c r="B149" t="s">
        <v>2223</v>
      </c>
      <c r="C149" t="s">
        <v>138</v>
      </c>
      <c r="D149">
        <v>1025</v>
      </c>
      <c r="E149">
        <v>1026</v>
      </c>
      <c r="F149">
        <v>10</v>
      </c>
      <c r="G149" t="s">
        <v>24</v>
      </c>
      <c r="H149" t="s">
        <v>23</v>
      </c>
      <c r="I149" t="s">
        <v>151</v>
      </c>
      <c r="J149" t="s">
        <v>151</v>
      </c>
      <c r="K149" t="s">
        <v>151</v>
      </c>
      <c r="L149">
        <v>5532.1</v>
      </c>
      <c r="M149">
        <v>0.70111000000000001</v>
      </c>
      <c r="N149">
        <v>5532.1</v>
      </c>
      <c r="O149">
        <v>0.69874999999999998</v>
      </c>
      <c r="P149"/>
    </row>
    <row r="150" spans="2:16" x14ac:dyDescent="0.25">
      <c r="B150" t="s">
        <v>2224</v>
      </c>
      <c r="C150" t="s">
        <v>138</v>
      </c>
      <c r="D150">
        <v>1025</v>
      </c>
      <c r="E150">
        <v>1026</v>
      </c>
      <c r="F150">
        <v>100</v>
      </c>
      <c r="G150" t="s">
        <v>24</v>
      </c>
      <c r="H150" t="s">
        <v>23</v>
      </c>
      <c r="I150" t="s">
        <v>151</v>
      </c>
      <c r="J150" t="s">
        <v>151</v>
      </c>
      <c r="K150" t="s">
        <v>151</v>
      </c>
      <c r="L150">
        <v>57709</v>
      </c>
      <c r="M150">
        <v>7.4653999999999998E-2</v>
      </c>
      <c r="N150">
        <v>57710</v>
      </c>
      <c r="O150">
        <v>7.3570999999999998E-2</v>
      </c>
      <c r="P150"/>
    </row>
    <row r="151" spans="2:16" x14ac:dyDescent="0.25">
      <c r="B151" t="s">
        <v>247</v>
      </c>
      <c r="C151" t="s">
        <v>17</v>
      </c>
      <c r="D151">
        <v>0</v>
      </c>
      <c r="E151">
        <v>1.1001E-2</v>
      </c>
      <c r="F151">
        <v>9.9999999999999995E-7</v>
      </c>
      <c r="G151" t="s">
        <v>18</v>
      </c>
      <c r="H151" t="s">
        <v>103</v>
      </c>
      <c r="I151" t="s">
        <v>151</v>
      </c>
      <c r="J151" t="s">
        <v>151</v>
      </c>
      <c r="K151" t="s">
        <v>151</v>
      </c>
      <c r="L151">
        <v>12</v>
      </c>
      <c r="M151">
        <v>140</v>
      </c>
      <c r="N151">
        <v>11.576000000000001</v>
      </c>
      <c r="O151">
        <v>138.30000000000001</v>
      </c>
      <c r="P151"/>
    </row>
    <row r="152" spans="2:16" x14ac:dyDescent="0.25">
      <c r="B152" t="s">
        <v>248</v>
      </c>
      <c r="C152" t="s">
        <v>17</v>
      </c>
      <c r="D152">
        <v>0</v>
      </c>
      <c r="E152">
        <v>1.1001E-2</v>
      </c>
      <c r="F152">
        <v>1.0000000000000001E-5</v>
      </c>
      <c r="G152" t="s">
        <v>18</v>
      </c>
      <c r="H152" t="s">
        <v>103</v>
      </c>
      <c r="I152" t="s">
        <v>151</v>
      </c>
      <c r="J152" t="s">
        <v>151</v>
      </c>
      <c r="K152" t="s">
        <v>151</v>
      </c>
      <c r="L152">
        <v>12.939</v>
      </c>
      <c r="M152">
        <v>125.81</v>
      </c>
      <c r="N152">
        <v>12.934999999999999</v>
      </c>
      <c r="O152">
        <v>125.25</v>
      </c>
      <c r="P152"/>
    </row>
    <row r="153" spans="2:16" x14ac:dyDescent="0.25">
      <c r="B153" t="s">
        <v>249</v>
      </c>
      <c r="C153" t="s">
        <v>17</v>
      </c>
      <c r="D153">
        <v>0</v>
      </c>
      <c r="E153">
        <v>1.1001E-2</v>
      </c>
      <c r="F153">
        <v>1E-4</v>
      </c>
      <c r="G153" t="s">
        <v>18</v>
      </c>
      <c r="H153" t="s">
        <v>103</v>
      </c>
      <c r="I153" t="s">
        <v>151</v>
      </c>
      <c r="J153" t="s">
        <v>151</v>
      </c>
      <c r="K153" t="s">
        <v>151</v>
      </c>
      <c r="L153">
        <v>59.143999999999998</v>
      </c>
      <c r="M153">
        <v>29.356000000000002</v>
      </c>
      <c r="N153">
        <v>59.140999999999998</v>
      </c>
      <c r="O153">
        <v>28.788</v>
      </c>
      <c r="P153"/>
    </row>
    <row r="154" spans="2:16" x14ac:dyDescent="0.25">
      <c r="B154" t="s">
        <v>250</v>
      </c>
      <c r="C154" t="s">
        <v>17</v>
      </c>
      <c r="D154">
        <v>0</v>
      </c>
      <c r="E154">
        <v>1.1001E-2</v>
      </c>
      <c r="F154">
        <v>1E-3</v>
      </c>
      <c r="G154" t="s">
        <v>18</v>
      </c>
      <c r="H154" t="s">
        <v>103</v>
      </c>
      <c r="I154" t="s">
        <v>151</v>
      </c>
      <c r="J154" t="s">
        <v>151</v>
      </c>
      <c r="K154" t="s">
        <v>151</v>
      </c>
      <c r="L154">
        <v>580.12</v>
      </c>
      <c r="M154">
        <v>3.1760000000000002</v>
      </c>
      <c r="N154">
        <v>580.12</v>
      </c>
      <c r="O154">
        <v>2.9426999999999999</v>
      </c>
      <c r="P154"/>
    </row>
    <row r="155" spans="2:16" x14ac:dyDescent="0.25">
      <c r="B155" t="s">
        <v>1615</v>
      </c>
      <c r="C155" t="s">
        <v>17</v>
      </c>
      <c r="D155">
        <v>0</v>
      </c>
      <c r="E155">
        <v>1.1001E-2</v>
      </c>
      <c r="F155">
        <v>0.01</v>
      </c>
      <c r="G155" t="s">
        <v>18</v>
      </c>
      <c r="H155" t="s">
        <v>103</v>
      </c>
      <c r="I155" t="s">
        <v>151</v>
      </c>
      <c r="J155" t="s">
        <v>151</v>
      </c>
      <c r="K155" t="s">
        <v>151</v>
      </c>
      <c r="L155">
        <v>5800</v>
      </c>
      <c r="M155">
        <v>0.38767000000000001</v>
      </c>
      <c r="N155">
        <v>5800</v>
      </c>
      <c r="O155">
        <v>0.29433999999999999</v>
      </c>
      <c r="P155"/>
    </row>
    <row r="156" spans="2:16" x14ac:dyDescent="0.25">
      <c r="B156" t="s">
        <v>1616</v>
      </c>
      <c r="C156" t="s">
        <v>17</v>
      </c>
      <c r="D156">
        <v>0</v>
      </c>
      <c r="E156">
        <v>1.1001E-2</v>
      </c>
      <c r="F156">
        <v>0.1</v>
      </c>
      <c r="G156" t="s">
        <v>18</v>
      </c>
      <c r="H156" t="s">
        <v>103</v>
      </c>
      <c r="I156" t="s">
        <v>151</v>
      </c>
      <c r="J156" t="s">
        <v>151</v>
      </c>
      <c r="K156" t="s">
        <v>151</v>
      </c>
      <c r="L156">
        <v>58000</v>
      </c>
      <c r="M156">
        <v>6.6765000000000005E-2</v>
      </c>
      <c r="N156">
        <v>58000</v>
      </c>
      <c r="O156">
        <v>2.9433999999999998E-2</v>
      </c>
      <c r="P156"/>
    </row>
    <row r="157" spans="2:16" x14ac:dyDescent="0.25">
      <c r="B157" t="s">
        <v>1617</v>
      </c>
      <c r="C157" t="s">
        <v>17</v>
      </c>
      <c r="D157">
        <v>0</v>
      </c>
      <c r="E157">
        <v>1.1001E-2</v>
      </c>
      <c r="F157">
        <v>1</v>
      </c>
      <c r="G157" t="s">
        <v>18</v>
      </c>
      <c r="H157" t="s">
        <v>103</v>
      </c>
      <c r="I157" t="s">
        <v>151</v>
      </c>
      <c r="J157" t="s">
        <v>151</v>
      </c>
      <c r="K157" t="s">
        <v>151</v>
      </c>
      <c r="L157">
        <v>580000</v>
      </c>
      <c r="M157">
        <v>1.7876E-2</v>
      </c>
      <c r="N157">
        <v>580000</v>
      </c>
      <c r="O157">
        <v>2.9434000000000001E-3</v>
      </c>
      <c r="P157"/>
    </row>
    <row r="158" spans="2:16" x14ac:dyDescent="0.25">
      <c r="B158" t="s">
        <v>1618</v>
      </c>
      <c r="C158" t="s">
        <v>17</v>
      </c>
      <c r="D158">
        <v>0</v>
      </c>
      <c r="E158">
        <v>1.1001E-2</v>
      </c>
      <c r="F158">
        <v>10</v>
      </c>
      <c r="G158" t="s">
        <v>18</v>
      </c>
      <c r="H158" t="s">
        <v>103</v>
      </c>
      <c r="I158" t="s">
        <v>151</v>
      </c>
      <c r="J158" t="s">
        <v>151</v>
      </c>
      <c r="K158" t="s">
        <v>151</v>
      </c>
      <c r="L158">
        <v>5800000</v>
      </c>
      <c r="M158">
        <v>6.2674000000000002E-3</v>
      </c>
      <c r="N158">
        <v>5800000</v>
      </c>
      <c r="O158">
        <v>2.9434999999999997E-4</v>
      </c>
      <c r="P158"/>
    </row>
    <row r="159" spans="2:16" x14ac:dyDescent="0.25">
      <c r="B159" t="s">
        <v>1619</v>
      </c>
      <c r="C159" t="s">
        <v>17</v>
      </c>
      <c r="D159">
        <v>0</v>
      </c>
      <c r="E159">
        <v>1.1001E-2</v>
      </c>
      <c r="F159">
        <v>100</v>
      </c>
      <c r="G159" t="s">
        <v>18</v>
      </c>
      <c r="H159" t="s">
        <v>103</v>
      </c>
      <c r="I159" t="s">
        <v>151</v>
      </c>
      <c r="J159" t="s">
        <v>151</v>
      </c>
      <c r="K159" t="s">
        <v>151</v>
      </c>
      <c r="L159">
        <v>58000000</v>
      </c>
      <c r="M159">
        <v>2.4177000000000001E-3</v>
      </c>
      <c r="N159">
        <v>58000000</v>
      </c>
      <c r="O159">
        <v>2.9391999999999999E-5</v>
      </c>
      <c r="P159"/>
    </row>
    <row r="160" spans="2:16" x14ac:dyDescent="0.25">
      <c r="B160" t="s">
        <v>1620</v>
      </c>
      <c r="C160" t="s">
        <v>17</v>
      </c>
      <c r="D160">
        <v>0</v>
      </c>
      <c r="E160">
        <v>1.1001E-2</v>
      </c>
      <c r="F160">
        <v>1000</v>
      </c>
      <c r="G160" t="s">
        <v>18</v>
      </c>
      <c r="H160" t="s">
        <v>103</v>
      </c>
      <c r="I160" t="s">
        <v>151</v>
      </c>
      <c r="J160" t="s">
        <v>151</v>
      </c>
      <c r="K160" t="s">
        <v>151</v>
      </c>
      <c r="L160">
        <v>580000000</v>
      </c>
      <c r="M160">
        <v>9.5148999999999993E-4</v>
      </c>
      <c r="N160">
        <v>580000000</v>
      </c>
      <c r="O160">
        <v>0</v>
      </c>
      <c r="P160"/>
    </row>
    <row r="161" spans="2:16" x14ac:dyDescent="0.25">
      <c r="B161" t="s">
        <v>1621</v>
      </c>
      <c r="C161" t="s">
        <v>17</v>
      </c>
      <c r="D161">
        <v>0</v>
      </c>
      <c r="E161">
        <v>1.1001E-2</v>
      </c>
      <c r="F161">
        <v>10000</v>
      </c>
      <c r="G161" t="s">
        <v>18</v>
      </c>
      <c r="H161" t="s">
        <v>103</v>
      </c>
      <c r="I161" t="s">
        <v>151</v>
      </c>
      <c r="J161" t="s">
        <v>151</v>
      </c>
      <c r="K161" t="s">
        <v>151</v>
      </c>
      <c r="L161">
        <v>5800000000</v>
      </c>
      <c r="M161">
        <v>0</v>
      </c>
      <c r="N161">
        <v>5800000000</v>
      </c>
      <c r="O161">
        <v>0</v>
      </c>
      <c r="P161"/>
    </row>
    <row r="162" spans="2:16" x14ac:dyDescent="0.25">
      <c r="B162" t="s">
        <v>251</v>
      </c>
      <c r="C162" t="s">
        <v>17</v>
      </c>
      <c r="D162">
        <v>1.0999999999999999E-2</v>
      </c>
      <c r="E162">
        <v>3.3000999999999996E-2</v>
      </c>
      <c r="F162">
        <v>9.9999999999999995E-7</v>
      </c>
      <c r="G162" t="s">
        <v>18</v>
      </c>
      <c r="H162" t="s">
        <v>103</v>
      </c>
      <c r="I162" t="s">
        <v>151</v>
      </c>
      <c r="J162" t="s">
        <v>151</v>
      </c>
      <c r="K162" t="s">
        <v>151</v>
      </c>
      <c r="L162">
        <v>18</v>
      </c>
      <c r="M162">
        <v>140</v>
      </c>
      <c r="N162">
        <v>17.338999999999999</v>
      </c>
      <c r="O162">
        <v>138.85</v>
      </c>
      <c r="P162"/>
    </row>
    <row r="163" spans="2:16" x14ac:dyDescent="0.25">
      <c r="B163" t="s">
        <v>252</v>
      </c>
      <c r="C163" t="s">
        <v>17</v>
      </c>
      <c r="D163">
        <v>1.0999999999999999E-2</v>
      </c>
      <c r="E163">
        <v>3.3000999999999996E-2</v>
      </c>
      <c r="F163">
        <v>1.0000000000000001E-5</v>
      </c>
      <c r="G163" t="s">
        <v>18</v>
      </c>
      <c r="H163" t="s">
        <v>103</v>
      </c>
      <c r="I163" t="s">
        <v>151</v>
      </c>
      <c r="J163" t="s">
        <v>151</v>
      </c>
      <c r="K163" t="s">
        <v>151</v>
      </c>
      <c r="L163">
        <v>18.263000000000002</v>
      </c>
      <c r="M163">
        <v>133.72</v>
      </c>
      <c r="N163">
        <v>18.258000000000003</v>
      </c>
      <c r="O163">
        <v>133.57</v>
      </c>
      <c r="P163"/>
    </row>
    <row r="164" spans="2:16" x14ac:dyDescent="0.25">
      <c r="B164" t="s">
        <v>253</v>
      </c>
      <c r="C164" t="s">
        <v>17</v>
      </c>
      <c r="D164">
        <v>1.0999999999999999E-2</v>
      </c>
      <c r="E164">
        <v>3.3000999999999996E-2</v>
      </c>
      <c r="F164">
        <v>1E-4</v>
      </c>
      <c r="G164" t="s">
        <v>18</v>
      </c>
      <c r="H164" t="s">
        <v>103</v>
      </c>
      <c r="I164" t="s">
        <v>151</v>
      </c>
      <c r="J164" t="s">
        <v>151</v>
      </c>
      <c r="K164" t="s">
        <v>151</v>
      </c>
      <c r="L164">
        <v>60.486999999999995</v>
      </c>
      <c r="M164">
        <v>46.303999999999995</v>
      </c>
      <c r="N164">
        <v>60.480999999999995</v>
      </c>
      <c r="O164">
        <v>46.04</v>
      </c>
      <c r="P164"/>
    </row>
    <row r="165" spans="2:16" x14ac:dyDescent="0.25">
      <c r="B165" t="s">
        <v>254</v>
      </c>
      <c r="C165" t="s">
        <v>17</v>
      </c>
      <c r="D165">
        <v>1.0999999999999999E-2</v>
      </c>
      <c r="E165">
        <v>3.3000999999999996E-2</v>
      </c>
      <c r="F165">
        <v>1E-3</v>
      </c>
      <c r="G165" t="s">
        <v>18</v>
      </c>
      <c r="H165" t="s">
        <v>103</v>
      </c>
      <c r="I165" t="s">
        <v>151</v>
      </c>
      <c r="J165" t="s">
        <v>151</v>
      </c>
      <c r="K165" t="s">
        <v>151</v>
      </c>
      <c r="L165">
        <v>580.26</v>
      </c>
      <c r="M165">
        <v>4.9937999999999994</v>
      </c>
      <c r="N165">
        <v>580.25</v>
      </c>
      <c r="O165">
        <v>4.8783000000000003</v>
      </c>
      <c r="P165"/>
    </row>
    <row r="166" spans="2:16" x14ac:dyDescent="0.25">
      <c r="B166" t="s">
        <v>255</v>
      </c>
      <c r="C166" t="s">
        <v>17</v>
      </c>
      <c r="D166">
        <v>3.3000000000000002E-2</v>
      </c>
      <c r="E166">
        <v>0.11001000000000001</v>
      </c>
      <c r="F166">
        <v>9.9999999999999995E-7</v>
      </c>
      <c r="G166" t="s">
        <v>18</v>
      </c>
      <c r="H166" t="s">
        <v>103</v>
      </c>
      <c r="I166" t="s">
        <v>151</v>
      </c>
      <c r="J166" t="s">
        <v>151</v>
      </c>
      <c r="K166" t="s">
        <v>151</v>
      </c>
      <c r="L166">
        <v>18</v>
      </c>
      <c r="M166">
        <v>100</v>
      </c>
      <c r="N166">
        <v>17.341999999999999</v>
      </c>
      <c r="O166">
        <v>104.06</v>
      </c>
      <c r="P166"/>
    </row>
    <row r="167" spans="2:16" x14ac:dyDescent="0.25">
      <c r="B167" t="s">
        <v>256</v>
      </c>
      <c r="C167" t="s">
        <v>17</v>
      </c>
      <c r="D167">
        <v>3.3000000000000002E-2</v>
      </c>
      <c r="E167">
        <v>0.11001000000000001</v>
      </c>
      <c r="F167">
        <v>1.0000000000000001E-5</v>
      </c>
      <c r="G167" t="s">
        <v>18</v>
      </c>
      <c r="H167" t="s">
        <v>103</v>
      </c>
      <c r="I167" t="s">
        <v>151</v>
      </c>
      <c r="J167" t="s">
        <v>151</v>
      </c>
      <c r="K167" t="s">
        <v>151</v>
      </c>
      <c r="L167">
        <v>18.224</v>
      </c>
      <c r="M167">
        <v>101.51</v>
      </c>
      <c r="N167">
        <v>18.221</v>
      </c>
      <c r="O167">
        <v>101.28</v>
      </c>
      <c r="P167"/>
    </row>
    <row r="168" spans="2:16" x14ac:dyDescent="0.25">
      <c r="B168" t="s">
        <v>257</v>
      </c>
      <c r="C168" t="s">
        <v>17</v>
      </c>
      <c r="D168">
        <v>3.3000000000000002E-2</v>
      </c>
      <c r="E168">
        <v>0.11001000000000001</v>
      </c>
      <c r="F168">
        <v>1E-4</v>
      </c>
      <c r="G168" t="s">
        <v>18</v>
      </c>
      <c r="H168" t="s">
        <v>103</v>
      </c>
      <c r="I168" t="s">
        <v>151</v>
      </c>
      <c r="J168" t="s">
        <v>151</v>
      </c>
      <c r="K168" t="s">
        <v>151</v>
      </c>
      <c r="L168">
        <v>60.259</v>
      </c>
      <c r="M168">
        <v>41.283999999999999</v>
      </c>
      <c r="N168">
        <v>60.259</v>
      </c>
      <c r="O168">
        <v>40.82</v>
      </c>
      <c r="P168"/>
    </row>
    <row r="169" spans="2:16" x14ac:dyDescent="0.25">
      <c r="B169" t="s">
        <v>258</v>
      </c>
      <c r="C169" t="s">
        <v>17</v>
      </c>
      <c r="D169">
        <v>3.3000000000000002E-2</v>
      </c>
      <c r="E169">
        <v>0.11001000000000001</v>
      </c>
      <c r="F169">
        <v>1E-3</v>
      </c>
      <c r="G169" t="s">
        <v>18</v>
      </c>
      <c r="H169" t="s">
        <v>103</v>
      </c>
      <c r="I169" t="s">
        <v>151</v>
      </c>
      <c r="J169" t="s">
        <v>151</v>
      </c>
      <c r="K169" t="s">
        <v>151</v>
      </c>
      <c r="L169">
        <v>580.23</v>
      </c>
      <c r="M169">
        <v>4.6532999999999998</v>
      </c>
      <c r="N169">
        <v>580.23</v>
      </c>
      <c r="O169">
        <v>4.4422000000000006</v>
      </c>
      <c r="P169"/>
    </row>
    <row r="170" spans="2:16" x14ac:dyDescent="0.25">
      <c r="B170" t="s">
        <v>259</v>
      </c>
      <c r="C170" t="s">
        <v>17</v>
      </c>
      <c r="D170">
        <v>0.11</v>
      </c>
      <c r="E170">
        <v>0.33000999999999997</v>
      </c>
      <c r="F170">
        <v>9.9999999999999995E-7</v>
      </c>
      <c r="G170" t="s">
        <v>18</v>
      </c>
      <c r="H170" t="s">
        <v>103</v>
      </c>
      <c r="I170" t="s">
        <v>151</v>
      </c>
      <c r="J170" t="s">
        <v>151</v>
      </c>
      <c r="K170" t="s">
        <v>151</v>
      </c>
      <c r="L170">
        <v>25</v>
      </c>
      <c r="M170">
        <v>300</v>
      </c>
      <c r="N170">
        <v>24.812000000000001</v>
      </c>
      <c r="O170">
        <v>296.87</v>
      </c>
      <c r="P170"/>
    </row>
    <row r="171" spans="2:16" x14ac:dyDescent="0.25">
      <c r="B171" t="s">
        <v>260</v>
      </c>
      <c r="C171" t="s">
        <v>17</v>
      </c>
      <c r="D171">
        <v>0.11</v>
      </c>
      <c r="E171">
        <v>0.33000999999999997</v>
      </c>
      <c r="F171">
        <v>1.0000000000000001E-5</v>
      </c>
      <c r="G171" t="s">
        <v>18</v>
      </c>
      <c r="H171" t="s">
        <v>103</v>
      </c>
      <c r="I171" t="s">
        <v>151</v>
      </c>
      <c r="J171" t="s">
        <v>151</v>
      </c>
      <c r="K171" t="s">
        <v>151</v>
      </c>
      <c r="L171">
        <v>25.358000000000001</v>
      </c>
      <c r="M171">
        <v>294.79000000000002</v>
      </c>
      <c r="N171">
        <v>25.35</v>
      </c>
      <c r="O171">
        <v>294.41000000000003</v>
      </c>
      <c r="P171"/>
    </row>
    <row r="172" spans="2:16" x14ac:dyDescent="0.25">
      <c r="B172" t="s">
        <v>261</v>
      </c>
      <c r="C172" t="s">
        <v>17</v>
      </c>
      <c r="D172">
        <v>0.11</v>
      </c>
      <c r="E172">
        <v>0.33000999999999997</v>
      </c>
      <c r="F172">
        <v>1E-4</v>
      </c>
      <c r="G172" t="s">
        <v>18</v>
      </c>
      <c r="H172" t="s">
        <v>103</v>
      </c>
      <c r="I172" t="s">
        <v>151</v>
      </c>
      <c r="J172" t="s">
        <v>151</v>
      </c>
      <c r="K172" t="s">
        <v>151</v>
      </c>
      <c r="L172">
        <v>61.466000000000001</v>
      </c>
      <c r="M172">
        <v>184.35000000000002</v>
      </c>
      <c r="N172">
        <v>61.46</v>
      </c>
      <c r="O172">
        <v>183.04999999999998</v>
      </c>
      <c r="P172"/>
    </row>
    <row r="173" spans="2:16" x14ac:dyDescent="0.25">
      <c r="B173" t="s">
        <v>262</v>
      </c>
      <c r="C173" t="s">
        <v>17</v>
      </c>
      <c r="D173">
        <v>0.11</v>
      </c>
      <c r="E173">
        <v>0.33000999999999997</v>
      </c>
      <c r="F173">
        <v>1E-3</v>
      </c>
      <c r="G173" t="s">
        <v>18</v>
      </c>
      <c r="H173" t="s">
        <v>103</v>
      </c>
      <c r="I173" t="s">
        <v>151</v>
      </c>
      <c r="J173" t="s">
        <v>151</v>
      </c>
      <c r="K173" t="s">
        <v>151</v>
      </c>
      <c r="L173">
        <v>580.25</v>
      </c>
      <c r="M173">
        <v>24.237000000000002</v>
      </c>
      <c r="N173">
        <v>580.25</v>
      </c>
      <c r="O173">
        <v>23.449000000000002</v>
      </c>
      <c r="P173"/>
    </row>
    <row r="174" spans="2:16" x14ac:dyDescent="0.25">
      <c r="B174" t="s">
        <v>263</v>
      </c>
      <c r="C174" t="s">
        <v>17</v>
      </c>
      <c r="D174">
        <v>0.33</v>
      </c>
      <c r="E174">
        <v>1.1000099999999999</v>
      </c>
      <c r="F174">
        <v>1.0000000000000001E-5</v>
      </c>
      <c r="G174" t="s">
        <v>18</v>
      </c>
      <c r="H174" t="s">
        <v>103</v>
      </c>
      <c r="I174" t="s">
        <v>151</v>
      </c>
      <c r="J174" t="s">
        <v>151</v>
      </c>
      <c r="K174" t="s">
        <v>151</v>
      </c>
      <c r="L174">
        <v>28</v>
      </c>
      <c r="M174">
        <v>100</v>
      </c>
      <c r="N174">
        <v>23.818000000000001</v>
      </c>
      <c r="O174">
        <v>103.66</v>
      </c>
      <c r="P174"/>
    </row>
    <row r="175" spans="2:16" x14ac:dyDescent="0.25">
      <c r="B175" t="s">
        <v>264</v>
      </c>
      <c r="C175" t="s">
        <v>17</v>
      </c>
      <c r="D175">
        <v>0.33</v>
      </c>
      <c r="E175">
        <v>1.1000099999999999</v>
      </c>
      <c r="F175">
        <v>1E-4</v>
      </c>
      <c r="G175" t="s">
        <v>18</v>
      </c>
      <c r="H175" t="s">
        <v>103</v>
      </c>
      <c r="I175" t="s">
        <v>151</v>
      </c>
      <c r="J175" t="s">
        <v>151</v>
      </c>
      <c r="K175" t="s">
        <v>151</v>
      </c>
      <c r="L175">
        <v>52.967999999999996</v>
      </c>
      <c r="M175">
        <v>87.891999999999996</v>
      </c>
      <c r="N175">
        <v>52.866999999999997</v>
      </c>
      <c r="O175">
        <v>87.789000000000001</v>
      </c>
      <c r="P175"/>
    </row>
    <row r="176" spans="2:16" x14ac:dyDescent="0.25">
      <c r="B176" t="s">
        <v>265</v>
      </c>
      <c r="C176" t="s">
        <v>17</v>
      </c>
      <c r="D176">
        <v>0.33</v>
      </c>
      <c r="E176">
        <v>1.1000099999999999</v>
      </c>
      <c r="F176">
        <v>1E-3</v>
      </c>
      <c r="G176" t="s">
        <v>18</v>
      </c>
      <c r="H176" t="s">
        <v>103</v>
      </c>
      <c r="I176" t="s">
        <v>151</v>
      </c>
      <c r="J176" t="s">
        <v>151</v>
      </c>
      <c r="K176" t="s">
        <v>151</v>
      </c>
      <c r="L176">
        <v>577.20000000000005</v>
      </c>
      <c r="M176">
        <v>17.401</v>
      </c>
      <c r="N176">
        <v>577.17999999999995</v>
      </c>
      <c r="O176">
        <v>17.221</v>
      </c>
      <c r="P176"/>
    </row>
    <row r="177" spans="2:16" x14ac:dyDescent="0.25">
      <c r="B177" t="s">
        <v>266</v>
      </c>
      <c r="C177" t="s">
        <v>17</v>
      </c>
      <c r="D177">
        <v>0.33</v>
      </c>
      <c r="E177">
        <v>1.1000099999999999</v>
      </c>
      <c r="F177">
        <v>0.01</v>
      </c>
      <c r="G177" t="s">
        <v>18</v>
      </c>
      <c r="H177" t="s">
        <v>103</v>
      </c>
      <c r="I177" t="s">
        <v>151</v>
      </c>
      <c r="J177" t="s">
        <v>151</v>
      </c>
      <c r="K177" t="s">
        <v>151</v>
      </c>
      <c r="L177">
        <v>5799.7000000000007</v>
      </c>
      <c r="M177">
        <v>1.8248</v>
      </c>
      <c r="N177">
        <v>5799.7000000000007</v>
      </c>
      <c r="O177">
        <v>1.75</v>
      </c>
      <c r="P177"/>
    </row>
    <row r="178" spans="2:16" x14ac:dyDescent="0.25">
      <c r="B178" t="s">
        <v>267</v>
      </c>
      <c r="C178" t="s">
        <v>17</v>
      </c>
      <c r="D178">
        <v>1.1000000000000001</v>
      </c>
      <c r="E178">
        <v>3.3001</v>
      </c>
      <c r="F178">
        <v>1.0000000000000001E-5</v>
      </c>
      <c r="G178" t="s">
        <v>18</v>
      </c>
      <c r="H178" t="s">
        <v>104</v>
      </c>
      <c r="I178" t="s">
        <v>151</v>
      </c>
      <c r="J178" t="s">
        <v>151</v>
      </c>
      <c r="K178" t="s">
        <v>151</v>
      </c>
      <c r="L178">
        <v>0.25</v>
      </c>
      <c r="M178">
        <v>0.1</v>
      </c>
      <c r="N178">
        <v>0.23096</v>
      </c>
      <c r="O178">
        <v>0.10410999999999999</v>
      </c>
      <c r="P178"/>
    </row>
    <row r="179" spans="2:16" x14ac:dyDescent="0.25">
      <c r="B179" t="s">
        <v>268</v>
      </c>
      <c r="C179" t="s">
        <v>17</v>
      </c>
      <c r="D179">
        <v>1.1000000000000001</v>
      </c>
      <c r="E179">
        <v>3.3001</v>
      </c>
      <c r="F179">
        <v>1E-4</v>
      </c>
      <c r="G179" t="s">
        <v>18</v>
      </c>
      <c r="H179" t="s">
        <v>104</v>
      </c>
      <c r="I179" t="s">
        <v>151</v>
      </c>
      <c r="J179" t="s">
        <v>151</v>
      </c>
      <c r="K179" t="s">
        <v>151</v>
      </c>
      <c r="L179">
        <v>0.25</v>
      </c>
      <c r="M179">
        <v>0.10329000000000001</v>
      </c>
      <c r="N179">
        <v>0.23666000000000001</v>
      </c>
      <c r="O179">
        <v>0.10324999999999999</v>
      </c>
      <c r="P179"/>
    </row>
    <row r="180" spans="2:16" x14ac:dyDescent="0.25">
      <c r="B180" t="s">
        <v>269</v>
      </c>
      <c r="C180" t="s">
        <v>17</v>
      </c>
      <c r="D180">
        <v>1.1000000000000001</v>
      </c>
      <c r="E180">
        <v>3.3001</v>
      </c>
      <c r="F180">
        <v>1E-3</v>
      </c>
      <c r="G180" t="s">
        <v>18</v>
      </c>
      <c r="H180" t="s">
        <v>104</v>
      </c>
      <c r="I180" t="s">
        <v>151</v>
      </c>
      <c r="J180" t="s">
        <v>151</v>
      </c>
      <c r="K180" t="s">
        <v>151</v>
      </c>
      <c r="L180">
        <v>0.60486999999999991</v>
      </c>
      <c r="M180">
        <v>6.4429E-2</v>
      </c>
      <c r="N180">
        <v>0.60441</v>
      </c>
      <c r="O180">
        <v>6.4221E-2</v>
      </c>
      <c r="P180"/>
    </row>
    <row r="181" spans="2:16" x14ac:dyDescent="0.25">
      <c r="B181" t="s">
        <v>270</v>
      </c>
      <c r="C181" t="s">
        <v>17</v>
      </c>
      <c r="D181">
        <v>1.1000000000000001</v>
      </c>
      <c r="E181">
        <v>3.3001</v>
      </c>
      <c r="F181">
        <v>0.01</v>
      </c>
      <c r="G181" t="s">
        <v>18</v>
      </c>
      <c r="H181" t="s">
        <v>104</v>
      </c>
      <c r="I181" t="s">
        <v>151</v>
      </c>
      <c r="J181" t="s">
        <v>151</v>
      </c>
      <c r="K181" t="s">
        <v>151</v>
      </c>
      <c r="L181">
        <v>5.8014000000000001</v>
      </c>
      <c r="M181">
        <v>8.3760999999999992E-3</v>
      </c>
      <c r="N181">
        <v>5.8011999999999997</v>
      </c>
      <c r="O181">
        <v>8.2293999999999996E-3</v>
      </c>
      <c r="P181"/>
    </row>
    <row r="182" spans="2:16" x14ac:dyDescent="0.25">
      <c r="B182" t="s">
        <v>271</v>
      </c>
      <c r="C182" t="s">
        <v>17</v>
      </c>
      <c r="D182">
        <v>3.3</v>
      </c>
      <c r="E182">
        <v>11.000999999999999</v>
      </c>
      <c r="F182">
        <v>1E-4</v>
      </c>
      <c r="G182" t="s">
        <v>18</v>
      </c>
      <c r="H182" t="s">
        <v>104</v>
      </c>
      <c r="I182" t="s">
        <v>151</v>
      </c>
      <c r="J182" t="s">
        <v>151</v>
      </c>
      <c r="K182" t="s">
        <v>151</v>
      </c>
      <c r="L182">
        <v>0.17</v>
      </c>
      <c r="M182">
        <v>0.1</v>
      </c>
      <c r="N182">
        <v>0.12474</v>
      </c>
      <c r="O182">
        <v>0.10353</v>
      </c>
      <c r="P182"/>
    </row>
    <row r="183" spans="2:16" x14ac:dyDescent="0.25">
      <c r="B183" t="s">
        <v>272</v>
      </c>
      <c r="C183" t="s">
        <v>17</v>
      </c>
      <c r="D183">
        <v>3.3</v>
      </c>
      <c r="E183">
        <v>11.000999999999999</v>
      </c>
      <c r="F183">
        <v>1E-3</v>
      </c>
      <c r="G183" t="s">
        <v>18</v>
      </c>
      <c r="H183" t="s">
        <v>104</v>
      </c>
      <c r="I183" t="s">
        <v>151</v>
      </c>
      <c r="J183" t="s">
        <v>151</v>
      </c>
      <c r="K183" t="s">
        <v>151</v>
      </c>
      <c r="L183">
        <v>0.46536</v>
      </c>
      <c r="M183">
        <v>8.4151000000000004E-2</v>
      </c>
      <c r="N183">
        <v>0.46464</v>
      </c>
      <c r="O183">
        <v>8.4043999999999994E-2</v>
      </c>
      <c r="P183"/>
    </row>
    <row r="184" spans="2:16" x14ac:dyDescent="0.25">
      <c r="B184" t="s">
        <v>273</v>
      </c>
      <c r="C184" t="s">
        <v>17</v>
      </c>
      <c r="D184">
        <v>3.3</v>
      </c>
      <c r="E184">
        <v>11.000999999999999</v>
      </c>
      <c r="F184">
        <v>0.01</v>
      </c>
      <c r="G184" t="s">
        <v>18</v>
      </c>
      <c r="H184" t="s">
        <v>104</v>
      </c>
      <c r="I184" t="s">
        <v>151</v>
      </c>
      <c r="J184" t="s">
        <v>151</v>
      </c>
      <c r="K184" t="s">
        <v>151</v>
      </c>
      <c r="L184">
        <v>5.7681999999999993</v>
      </c>
      <c r="M184">
        <v>1.5398E-2</v>
      </c>
      <c r="N184">
        <v>5.7681999999999993</v>
      </c>
      <c r="O184">
        <v>1.5238E-2</v>
      </c>
      <c r="P184"/>
    </row>
    <row r="185" spans="2:16" x14ac:dyDescent="0.25">
      <c r="B185" t="s">
        <v>274</v>
      </c>
      <c r="C185" t="s">
        <v>17</v>
      </c>
      <c r="D185">
        <v>3.3</v>
      </c>
      <c r="E185">
        <v>11.000999999999999</v>
      </c>
      <c r="F185">
        <v>0.1</v>
      </c>
      <c r="G185" t="s">
        <v>18</v>
      </c>
      <c r="H185" t="s">
        <v>104</v>
      </c>
      <c r="I185" t="s">
        <v>151</v>
      </c>
      <c r="J185" t="s">
        <v>151</v>
      </c>
      <c r="K185" t="s">
        <v>151</v>
      </c>
      <c r="L185">
        <v>57.997</v>
      </c>
      <c r="M185">
        <v>1.6098E-3</v>
      </c>
      <c r="N185">
        <v>57.997</v>
      </c>
      <c r="O185">
        <v>1.5437999999999999E-3</v>
      </c>
      <c r="P185"/>
    </row>
    <row r="186" spans="2:16" x14ac:dyDescent="0.25">
      <c r="B186" t="s">
        <v>275</v>
      </c>
      <c r="C186" t="s">
        <v>17</v>
      </c>
      <c r="D186">
        <v>11</v>
      </c>
      <c r="E186">
        <v>33.000999999999998</v>
      </c>
      <c r="F186">
        <v>1E-4</v>
      </c>
      <c r="G186" t="s">
        <v>18</v>
      </c>
      <c r="H186" t="s">
        <v>104</v>
      </c>
      <c r="I186" t="s">
        <v>151</v>
      </c>
      <c r="J186" t="s">
        <v>151</v>
      </c>
      <c r="K186" t="s">
        <v>151</v>
      </c>
      <c r="L186">
        <v>1.3</v>
      </c>
      <c r="M186">
        <v>0.1</v>
      </c>
      <c r="N186">
        <v>1.1560999999999999</v>
      </c>
      <c r="O186">
        <v>0.10412</v>
      </c>
      <c r="P186"/>
    </row>
    <row r="187" spans="2:16" x14ac:dyDescent="0.25">
      <c r="B187" t="s">
        <v>276</v>
      </c>
      <c r="C187" t="s">
        <v>17</v>
      </c>
      <c r="D187">
        <v>11</v>
      </c>
      <c r="E187">
        <v>33.000999999999998</v>
      </c>
      <c r="F187">
        <v>1E-3</v>
      </c>
      <c r="G187" t="s">
        <v>18</v>
      </c>
      <c r="H187" t="s">
        <v>104</v>
      </c>
      <c r="I187" t="s">
        <v>151</v>
      </c>
      <c r="J187" t="s">
        <v>151</v>
      </c>
      <c r="K187" t="s">
        <v>151</v>
      </c>
      <c r="L187">
        <v>1.3</v>
      </c>
      <c r="M187">
        <v>0.10253</v>
      </c>
      <c r="N187">
        <v>1.2442</v>
      </c>
      <c r="O187">
        <v>0.10252</v>
      </c>
      <c r="P187"/>
    </row>
    <row r="188" spans="2:16" x14ac:dyDescent="0.25">
      <c r="B188" t="s">
        <v>277</v>
      </c>
      <c r="C188" t="s">
        <v>17</v>
      </c>
      <c r="D188">
        <v>11</v>
      </c>
      <c r="E188">
        <v>33.000999999999998</v>
      </c>
      <c r="F188">
        <v>0.01</v>
      </c>
      <c r="G188" t="s">
        <v>18</v>
      </c>
      <c r="H188" t="s">
        <v>104</v>
      </c>
      <c r="I188" t="s">
        <v>151</v>
      </c>
      <c r="J188" t="s">
        <v>151</v>
      </c>
      <c r="K188" t="s">
        <v>151</v>
      </c>
      <c r="L188">
        <v>5.6613999999999995</v>
      </c>
      <c r="M188">
        <v>5.2694999999999999E-2</v>
      </c>
      <c r="N188">
        <v>5.6604999999999999</v>
      </c>
      <c r="O188">
        <v>5.2621000000000001E-2</v>
      </c>
      <c r="P188"/>
    </row>
    <row r="189" spans="2:16" x14ac:dyDescent="0.25">
      <c r="B189" t="s">
        <v>278</v>
      </c>
      <c r="C189" t="s">
        <v>17</v>
      </c>
      <c r="D189">
        <v>11</v>
      </c>
      <c r="E189">
        <v>33.000999999999998</v>
      </c>
      <c r="F189">
        <v>0.1</v>
      </c>
      <c r="G189" t="s">
        <v>18</v>
      </c>
      <c r="H189" t="s">
        <v>104</v>
      </c>
      <c r="I189" t="s">
        <v>151</v>
      </c>
      <c r="J189" t="s">
        <v>151</v>
      </c>
      <c r="K189" t="s">
        <v>151</v>
      </c>
      <c r="L189">
        <v>57.977999999999994</v>
      </c>
      <c r="M189">
        <v>6.2174999999999999E-3</v>
      </c>
      <c r="N189">
        <v>57.977999999999994</v>
      </c>
      <c r="O189">
        <v>6.1738000000000001E-3</v>
      </c>
      <c r="P189"/>
    </row>
    <row r="190" spans="2:16" x14ac:dyDescent="0.25">
      <c r="B190" t="s">
        <v>279</v>
      </c>
      <c r="C190" t="s">
        <v>17</v>
      </c>
      <c r="D190">
        <v>33</v>
      </c>
      <c r="E190">
        <v>110.01</v>
      </c>
      <c r="F190">
        <v>1E-3</v>
      </c>
      <c r="G190" t="s">
        <v>18</v>
      </c>
      <c r="H190" t="s">
        <v>104</v>
      </c>
      <c r="I190" t="s">
        <v>151</v>
      </c>
      <c r="J190" t="s">
        <v>151</v>
      </c>
      <c r="K190" t="s">
        <v>151</v>
      </c>
      <c r="L190">
        <v>1.3</v>
      </c>
      <c r="M190">
        <v>0.13</v>
      </c>
      <c r="N190">
        <v>1.2346999999999999</v>
      </c>
      <c r="O190">
        <v>0.12665000000000001</v>
      </c>
      <c r="P190"/>
    </row>
    <row r="191" spans="2:16" x14ac:dyDescent="0.25">
      <c r="B191" t="s">
        <v>280</v>
      </c>
      <c r="C191" t="s">
        <v>17</v>
      </c>
      <c r="D191">
        <v>33</v>
      </c>
      <c r="E191">
        <v>110.01</v>
      </c>
      <c r="F191">
        <v>0.01</v>
      </c>
      <c r="G191" t="s">
        <v>18</v>
      </c>
      <c r="H191" t="s">
        <v>104</v>
      </c>
      <c r="I191" t="s">
        <v>151</v>
      </c>
      <c r="J191" t="s">
        <v>151</v>
      </c>
      <c r="K191" t="s">
        <v>151</v>
      </c>
      <c r="L191">
        <v>4.3529999999999998</v>
      </c>
      <c r="M191">
        <v>0.10804999999999999</v>
      </c>
      <c r="N191">
        <v>4.3500999999999994</v>
      </c>
      <c r="O191">
        <v>0.10797</v>
      </c>
      <c r="P191"/>
    </row>
    <row r="192" spans="2:16" x14ac:dyDescent="0.25">
      <c r="B192" t="s">
        <v>281</v>
      </c>
      <c r="C192" t="s">
        <v>17</v>
      </c>
      <c r="D192">
        <v>33</v>
      </c>
      <c r="E192">
        <v>110.01</v>
      </c>
      <c r="F192">
        <v>0.1</v>
      </c>
      <c r="G192" t="s">
        <v>18</v>
      </c>
      <c r="H192" t="s">
        <v>104</v>
      </c>
      <c r="I192" t="s">
        <v>151</v>
      </c>
      <c r="J192" t="s">
        <v>151</v>
      </c>
      <c r="K192" t="s">
        <v>151</v>
      </c>
      <c r="L192">
        <v>57.521000000000001</v>
      </c>
      <c r="M192">
        <v>2.2172999999999998E-2</v>
      </c>
      <c r="N192">
        <v>57.521999999999998</v>
      </c>
      <c r="O192">
        <v>2.2051000000000001E-2</v>
      </c>
      <c r="P192"/>
    </row>
    <row r="193" spans="2:16" x14ac:dyDescent="0.25">
      <c r="B193" t="s">
        <v>282</v>
      </c>
      <c r="C193" t="s">
        <v>17</v>
      </c>
      <c r="D193">
        <v>33</v>
      </c>
      <c r="E193">
        <v>110.01</v>
      </c>
      <c r="F193">
        <v>1</v>
      </c>
      <c r="G193" t="s">
        <v>18</v>
      </c>
      <c r="H193" t="s">
        <v>104</v>
      </c>
      <c r="I193" t="s">
        <v>151</v>
      </c>
      <c r="J193" t="s">
        <v>151</v>
      </c>
      <c r="K193" t="s">
        <v>151</v>
      </c>
      <c r="L193">
        <v>579.95000000000005</v>
      </c>
      <c r="M193">
        <v>2.2970999999999998E-3</v>
      </c>
      <c r="N193">
        <v>579.95000000000005</v>
      </c>
      <c r="O193">
        <v>2.2464999999999998E-3</v>
      </c>
      <c r="P193"/>
    </row>
    <row r="194" spans="2:16" x14ac:dyDescent="0.25">
      <c r="B194" t="s">
        <v>283</v>
      </c>
      <c r="C194" t="s">
        <v>17</v>
      </c>
      <c r="D194">
        <v>110</v>
      </c>
      <c r="E194">
        <v>330.01</v>
      </c>
      <c r="F194">
        <v>1E-3</v>
      </c>
      <c r="G194" t="s">
        <v>18</v>
      </c>
      <c r="H194" t="s">
        <v>104</v>
      </c>
      <c r="I194" t="s">
        <v>151</v>
      </c>
      <c r="J194" t="s">
        <v>151</v>
      </c>
      <c r="K194" t="s">
        <v>151</v>
      </c>
      <c r="L194">
        <v>12</v>
      </c>
      <c r="M194">
        <v>0.14000000000000001</v>
      </c>
      <c r="N194">
        <v>11.565</v>
      </c>
      <c r="O194">
        <v>0.13930000000000001</v>
      </c>
      <c r="P194"/>
    </row>
    <row r="195" spans="2:16" x14ac:dyDescent="0.25">
      <c r="B195" t="s">
        <v>284</v>
      </c>
      <c r="C195" t="s">
        <v>17</v>
      </c>
      <c r="D195">
        <v>110</v>
      </c>
      <c r="E195">
        <v>330.01</v>
      </c>
      <c r="F195">
        <v>0.01</v>
      </c>
      <c r="G195" t="s">
        <v>18</v>
      </c>
      <c r="H195" t="s">
        <v>104</v>
      </c>
      <c r="I195" t="s">
        <v>151</v>
      </c>
      <c r="J195" t="s">
        <v>151</v>
      </c>
      <c r="K195" t="s">
        <v>151</v>
      </c>
      <c r="L195">
        <v>12.289</v>
      </c>
      <c r="M195">
        <v>0.13783999999999999</v>
      </c>
      <c r="N195">
        <v>12.283999999999999</v>
      </c>
      <c r="O195">
        <v>0.13782</v>
      </c>
      <c r="P195"/>
    </row>
    <row r="196" spans="2:16" x14ac:dyDescent="0.25">
      <c r="B196" t="s">
        <v>285</v>
      </c>
      <c r="C196" t="s">
        <v>17</v>
      </c>
      <c r="D196">
        <v>110</v>
      </c>
      <c r="E196">
        <v>330.01</v>
      </c>
      <c r="F196">
        <v>0.1</v>
      </c>
      <c r="G196" t="s">
        <v>18</v>
      </c>
      <c r="H196" t="s">
        <v>104</v>
      </c>
      <c r="I196" t="s">
        <v>151</v>
      </c>
      <c r="J196" t="s">
        <v>151</v>
      </c>
      <c r="K196" t="s">
        <v>151</v>
      </c>
      <c r="L196">
        <v>55.025999999999996</v>
      </c>
      <c r="M196">
        <v>8.0748E-2</v>
      </c>
      <c r="N196">
        <v>55.024000000000001</v>
      </c>
      <c r="O196">
        <v>8.0667000000000003E-2</v>
      </c>
      <c r="P196"/>
    </row>
    <row r="197" spans="2:16" x14ac:dyDescent="0.25">
      <c r="B197" t="s">
        <v>286</v>
      </c>
      <c r="C197" t="s">
        <v>17</v>
      </c>
      <c r="D197">
        <v>110</v>
      </c>
      <c r="E197">
        <v>330.01</v>
      </c>
      <c r="F197">
        <v>1</v>
      </c>
      <c r="G197" t="s">
        <v>18</v>
      </c>
      <c r="H197" t="s">
        <v>104</v>
      </c>
      <c r="I197" t="s">
        <v>151</v>
      </c>
      <c r="J197" t="s">
        <v>151</v>
      </c>
      <c r="K197" t="s">
        <v>151</v>
      </c>
      <c r="L197">
        <v>579.51</v>
      </c>
      <c r="M197">
        <v>1.0142E-2</v>
      </c>
      <c r="N197">
        <v>579.51</v>
      </c>
      <c r="O197">
        <v>1.0090999999999999E-2</v>
      </c>
      <c r="P197"/>
    </row>
    <row r="198" spans="2:16" x14ac:dyDescent="0.25">
      <c r="B198" t="s">
        <v>287</v>
      </c>
      <c r="C198" t="s">
        <v>17</v>
      </c>
      <c r="D198">
        <v>330</v>
      </c>
      <c r="E198">
        <v>1100.01</v>
      </c>
      <c r="F198">
        <v>0.01</v>
      </c>
      <c r="G198" t="s">
        <v>18</v>
      </c>
      <c r="H198" t="s">
        <v>104</v>
      </c>
      <c r="I198" t="s">
        <v>151</v>
      </c>
      <c r="J198" t="s">
        <v>151</v>
      </c>
      <c r="K198" t="s">
        <v>151</v>
      </c>
      <c r="L198">
        <v>16</v>
      </c>
      <c r="M198">
        <v>0.17</v>
      </c>
      <c r="N198">
        <v>12.340999999999999</v>
      </c>
      <c r="O198">
        <v>0.17274</v>
      </c>
      <c r="P198"/>
    </row>
    <row r="199" spans="2:16" x14ac:dyDescent="0.25">
      <c r="B199" t="s">
        <v>288</v>
      </c>
      <c r="C199" t="s">
        <v>17</v>
      </c>
      <c r="D199">
        <v>330</v>
      </c>
      <c r="E199">
        <v>1100.01</v>
      </c>
      <c r="F199">
        <v>0.1</v>
      </c>
      <c r="G199" t="s">
        <v>18</v>
      </c>
      <c r="H199" t="s">
        <v>104</v>
      </c>
      <c r="I199" t="s">
        <v>151</v>
      </c>
      <c r="J199" t="s">
        <v>151</v>
      </c>
      <c r="K199" t="s">
        <v>151</v>
      </c>
      <c r="L199">
        <v>38.744</v>
      </c>
      <c r="M199">
        <v>0.15612999999999999</v>
      </c>
      <c r="N199">
        <v>38.701999999999998</v>
      </c>
      <c r="O199">
        <v>0.15611</v>
      </c>
      <c r="P199"/>
    </row>
    <row r="200" spans="2:16" x14ac:dyDescent="0.25">
      <c r="B200" t="s">
        <v>289</v>
      </c>
      <c r="C200" t="s">
        <v>17</v>
      </c>
      <c r="D200">
        <v>330</v>
      </c>
      <c r="E200">
        <v>1100.01</v>
      </c>
      <c r="F200">
        <v>1</v>
      </c>
      <c r="G200" t="s">
        <v>18</v>
      </c>
      <c r="H200" t="s">
        <v>104</v>
      </c>
      <c r="I200" t="s">
        <v>151</v>
      </c>
      <c r="J200" t="s">
        <v>151</v>
      </c>
      <c r="K200" t="s">
        <v>151</v>
      </c>
      <c r="L200">
        <v>571.17999999999995</v>
      </c>
      <c r="M200">
        <v>3.9240999999999998E-2</v>
      </c>
      <c r="N200">
        <v>571.17999999999995</v>
      </c>
      <c r="O200">
        <v>3.9164999999999998E-2</v>
      </c>
      <c r="P200"/>
    </row>
    <row r="201" spans="2:16" x14ac:dyDescent="0.25">
      <c r="B201" t="s">
        <v>290</v>
      </c>
      <c r="C201" t="s">
        <v>17</v>
      </c>
      <c r="D201">
        <v>330</v>
      </c>
      <c r="E201">
        <v>1100.01</v>
      </c>
      <c r="F201">
        <v>10</v>
      </c>
      <c r="G201" t="s">
        <v>18</v>
      </c>
      <c r="H201" t="s">
        <v>104</v>
      </c>
      <c r="I201" t="s">
        <v>151</v>
      </c>
      <c r="J201" t="s">
        <v>151</v>
      </c>
      <c r="K201" t="s">
        <v>151</v>
      </c>
      <c r="L201">
        <v>5799.1</v>
      </c>
      <c r="M201">
        <v>4.0775999999999998E-3</v>
      </c>
      <c r="N201">
        <v>5799.1</v>
      </c>
      <c r="O201">
        <v>4.0445999999999998E-3</v>
      </c>
      <c r="P201"/>
    </row>
    <row r="202" spans="2:16" x14ac:dyDescent="0.25">
      <c r="B202" t="s">
        <v>291</v>
      </c>
      <c r="C202" t="s">
        <v>17</v>
      </c>
      <c r="D202">
        <v>1100</v>
      </c>
      <c r="E202">
        <v>3301</v>
      </c>
      <c r="F202">
        <v>0.01</v>
      </c>
      <c r="G202" t="s">
        <v>18</v>
      </c>
      <c r="H202" t="s">
        <v>105</v>
      </c>
      <c r="I202" t="s">
        <v>151</v>
      </c>
      <c r="J202" t="s">
        <v>151</v>
      </c>
      <c r="K202" t="s">
        <v>151</v>
      </c>
      <c r="L202">
        <v>0.19</v>
      </c>
      <c r="M202">
        <v>1.7000000000000001E-4</v>
      </c>
      <c r="N202">
        <v>0.17338999999999999</v>
      </c>
      <c r="O202">
        <v>1.7317999999999999E-4</v>
      </c>
      <c r="P202"/>
    </row>
    <row r="203" spans="2:16" x14ac:dyDescent="0.25">
      <c r="B203" t="s">
        <v>292</v>
      </c>
      <c r="C203" t="s">
        <v>17</v>
      </c>
      <c r="D203">
        <v>1100</v>
      </c>
      <c r="E203">
        <v>3301</v>
      </c>
      <c r="F203">
        <v>0.1</v>
      </c>
      <c r="G203" t="s">
        <v>18</v>
      </c>
      <c r="H203" t="s">
        <v>105</v>
      </c>
      <c r="I203" t="s">
        <v>151</v>
      </c>
      <c r="J203" t="s">
        <v>151</v>
      </c>
      <c r="K203" t="s">
        <v>151</v>
      </c>
      <c r="L203">
        <v>0.19</v>
      </c>
      <c r="M203">
        <v>1.7215000000000001E-4</v>
      </c>
      <c r="N203">
        <v>0.17910000000000001</v>
      </c>
      <c r="O203">
        <v>1.7213000000000002E-4</v>
      </c>
      <c r="P203"/>
    </row>
    <row r="204" spans="2:16" x14ac:dyDescent="0.25">
      <c r="B204" t="s">
        <v>293</v>
      </c>
      <c r="C204" t="s">
        <v>17</v>
      </c>
      <c r="D204">
        <v>1100</v>
      </c>
      <c r="E204">
        <v>3301</v>
      </c>
      <c r="F204">
        <v>1</v>
      </c>
      <c r="G204" t="s">
        <v>18</v>
      </c>
      <c r="H204" t="s">
        <v>105</v>
      </c>
      <c r="I204" t="s">
        <v>151</v>
      </c>
      <c r="J204" t="s">
        <v>151</v>
      </c>
      <c r="K204" t="s">
        <v>151</v>
      </c>
      <c r="L204">
        <v>0.55515999999999999</v>
      </c>
      <c r="M204">
        <v>1.1804000000000002E-4</v>
      </c>
      <c r="N204">
        <v>0.55501</v>
      </c>
      <c r="O204">
        <v>1.1789E-4</v>
      </c>
      <c r="P204"/>
    </row>
    <row r="205" spans="2:16" x14ac:dyDescent="0.25">
      <c r="B205" t="s">
        <v>294</v>
      </c>
      <c r="C205" t="s">
        <v>17</v>
      </c>
      <c r="D205">
        <v>1100</v>
      </c>
      <c r="E205">
        <v>3301</v>
      </c>
      <c r="F205">
        <v>10</v>
      </c>
      <c r="G205" t="s">
        <v>18</v>
      </c>
      <c r="H205" t="s">
        <v>105</v>
      </c>
      <c r="I205" t="s">
        <v>151</v>
      </c>
      <c r="J205" t="s">
        <v>151</v>
      </c>
      <c r="K205" t="s">
        <v>151</v>
      </c>
      <c r="L205">
        <v>5.7932999999999995</v>
      </c>
      <c r="M205">
        <v>1.6590000000000002E-5</v>
      </c>
      <c r="N205">
        <v>5.7932999999999995</v>
      </c>
      <c r="O205">
        <v>1.6469000000000001E-5</v>
      </c>
      <c r="P205"/>
    </row>
    <row r="206" spans="2:16" x14ac:dyDescent="0.25">
      <c r="B206" t="s">
        <v>295</v>
      </c>
      <c r="C206" t="s">
        <v>17</v>
      </c>
      <c r="D206">
        <v>3300</v>
      </c>
      <c r="E206">
        <v>11001</v>
      </c>
      <c r="F206">
        <v>0.1</v>
      </c>
      <c r="G206" t="s">
        <v>18</v>
      </c>
      <c r="H206" t="s">
        <v>105</v>
      </c>
      <c r="I206" t="s">
        <v>151</v>
      </c>
      <c r="J206" t="s">
        <v>151</v>
      </c>
      <c r="K206" t="s">
        <v>151</v>
      </c>
      <c r="L206">
        <v>0.33</v>
      </c>
      <c r="M206">
        <v>6.8999999999999997E-4</v>
      </c>
      <c r="N206">
        <v>0.29032999999999998</v>
      </c>
      <c r="O206">
        <v>6.9271999999999997E-4</v>
      </c>
      <c r="P206"/>
    </row>
    <row r="207" spans="2:16" x14ac:dyDescent="0.25">
      <c r="B207" t="s">
        <v>296</v>
      </c>
      <c r="C207" t="s">
        <v>17</v>
      </c>
      <c r="D207">
        <v>3300</v>
      </c>
      <c r="E207">
        <v>11001</v>
      </c>
      <c r="F207">
        <v>1</v>
      </c>
      <c r="G207" t="s">
        <v>18</v>
      </c>
      <c r="H207" t="s">
        <v>105</v>
      </c>
      <c r="I207" t="s">
        <v>151</v>
      </c>
      <c r="J207" t="s">
        <v>151</v>
      </c>
      <c r="K207" t="s">
        <v>151</v>
      </c>
      <c r="L207">
        <v>0.37289</v>
      </c>
      <c r="M207">
        <v>6.8715000000000009E-4</v>
      </c>
      <c r="N207">
        <v>0.37252000000000002</v>
      </c>
      <c r="O207">
        <v>6.8716000000000003E-4</v>
      </c>
      <c r="P207"/>
    </row>
    <row r="208" spans="2:16" x14ac:dyDescent="0.25">
      <c r="B208" t="s">
        <v>297</v>
      </c>
      <c r="C208" t="s">
        <v>17</v>
      </c>
      <c r="D208">
        <v>3300</v>
      </c>
      <c r="E208">
        <v>11001</v>
      </c>
      <c r="F208">
        <v>10</v>
      </c>
      <c r="G208" t="s">
        <v>18</v>
      </c>
      <c r="H208" t="s">
        <v>105</v>
      </c>
      <c r="I208" t="s">
        <v>151</v>
      </c>
      <c r="J208" t="s">
        <v>151</v>
      </c>
      <c r="K208" t="s">
        <v>151</v>
      </c>
      <c r="L208">
        <v>4.8625999999999996</v>
      </c>
      <c r="M208">
        <v>4.4972000000000002E-4</v>
      </c>
      <c r="N208">
        <v>4.8622999999999994</v>
      </c>
      <c r="O208">
        <v>4.4966E-4</v>
      </c>
      <c r="P208"/>
    </row>
    <row r="209" spans="2:16" x14ac:dyDescent="0.25">
      <c r="B209" t="s">
        <v>298</v>
      </c>
      <c r="C209" t="s">
        <v>17</v>
      </c>
      <c r="D209">
        <v>3300</v>
      </c>
      <c r="E209">
        <v>11001</v>
      </c>
      <c r="F209">
        <v>100</v>
      </c>
      <c r="G209" t="s">
        <v>18</v>
      </c>
      <c r="H209" t="s">
        <v>105</v>
      </c>
      <c r="I209" t="s">
        <v>151</v>
      </c>
      <c r="J209" t="s">
        <v>151</v>
      </c>
      <c r="K209" t="s">
        <v>151</v>
      </c>
      <c r="L209">
        <v>57.851999999999997</v>
      </c>
      <c r="M209">
        <v>6.2355999999999997E-5</v>
      </c>
      <c r="N209">
        <v>57.851999999999997</v>
      </c>
      <c r="O209">
        <v>6.2304000000000005E-5</v>
      </c>
      <c r="P209"/>
    </row>
    <row r="210" spans="2:16" x14ac:dyDescent="0.25">
      <c r="B210" t="s">
        <v>299</v>
      </c>
      <c r="C210" t="s">
        <v>17</v>
      </c>
      <c r="D210">
        <v>11000</v>
      </c>
      <c r="E210">
        <v>33001</v>
      </c>
      <c r="F210">
        <v>0.1</v>
      </c>
      <c r="G210" t="s">
        <v>18</v>
      </c>
      <c r="H210" t="s">
        <v>105</v>
      </c>
      <c r="I210" t="s">
        <v>151</v>
      </c>
      <c r="J210" t="s">
        <v>151</v>
      </c>
      <c r="K210" t="s">
        <v>151</v>
      </c>
      <c r="L210">
        <v>2.9</v>
      </c>
      <c r="M210">
        <v>1.1999999999999999E-3</v>
      </c>
      <c r="N210">
        <v>2.8873000000000002</v>
      </c>
      <c r="O210">
        <v>1.1548000000000001E-3</v>
      </c>
      <c r="P210"/>
    </row>
    <row r="211" spans="2:16" x14ac:dyDescent="0.25">
      <c r="B211" t="s">
        <v>300</v>
      </c>
      <c r="C211" t="s">
        <v>17</v>
      </c>
      <c r="D211">
        <v>11000</v>
      </c>
      <c r="E211">
        <v>33001</v>
      </c>
      <c r="F211">
        <v>1</v>
      </c>
      <c r="G211" t="s">
        <v>18</v>
      </c>
      <c r="H211" t="s">
        <v>105</v>
      </c>
      <c r="I211" t="s">
        <v>151</v>
      </c>
      <c r="J211" t="s">
        <v>151</v>
      </c>
      <c r="K211" t="s">
        <v>151</v>
      </c>
      <c r="L211">
        <v>2.9004000000000003</v>
      </c>
      <c r="M211">
        <v>1.1545000000000001E-3</v>
      </c>
      <c r="N211">
        <v>2.9000000000000004</v>
      </c>
      <c r="O211">
        <v>1.1545000000000001E-3</v>
      </c>
      <c r="P211"/>
    </row>
    <row r="212" spans="2:16" x14ac:dyDescent="0.25">
      <c r="B212" t="s">
        <v>106</v>
      </c>
      <c r="C212" t="s">
        <v>17</v>
      </c>
      <c r="D212">
        <v>11000</v>
      </c>
      <c r="E212">
        <v>33001</v>
      </c>
      <c r="F212">
        <v>10</v>
      </c>
      <c r="G212" t="s">
        <v>18</v>
      </c>
      <c r="H212" t="s">
        <v>105</v>
      </c>
      <c r="I212" t="s">
        <v>151</v>
      </c>
      <c r="J212" t="s">
        <v>151</v>
      </c>
      <c r="K212" t="s">
        <v>151</v>
      </c>
      <c r="L212">
        <v>4.2484000000000002</v>
      </c>
      <c r="M212">
        <v>1.1259E-3</v>
      </c>
      <c r="N212">
        <v>4.2477999999999998</v>
      </c>
      <c r="O212">
        <v>1.1259E-3</v>
      </c>
      <c r="P212"/>
    </row>
    <row r="213" spans="2:16" x14ac:dyDescent="0.25">
      <c r="B213" t="s">
        <v>301</v>
      </c>
      <c r="C213" t="s">
        <v>17</v>
      </c>
      <c r="D213">
        <v>11000</v>
      </c>
      <c r="E213">
        <v>33001</v>
      </c>
      <c r="F213">
        <v>100</v>
      </c>
      <c r="G213" t="s">
        <v>18</v>
      </c>
      <c r="H213" t="s">
        <v>105</v>
      </c>
      <c r="I213" t="s">
        <v>151</v>
      </c>
      <c r="J213" t="s">
        <v>151</v>
      </c>
      <c r="K213" t="s">
        <v>151</v>
      </c>
      <c r="L213">
        <v>54.574999999999996</v>
      </c>
      <c r="M213">
        <v>4.9852000000000002E-4</v>
      </c>
      <c r="N213">
        <v>54.574999999999996</v>
      </c>
      <c r="O213">
        <v>4.9846000000000005E-4</v>
      </c>
      <c r="P213"/>
    </row>
    <row r="214" spans="2:16" x14ac:dyDescent="0.25">
      <c r="B214" t="s">
        <v>302</v>
      </c>
      <c r="C214" t="s">
        <v>17</v>
      </c>
      <c r="D214">
        <v>33000</v>
      </c>
      <c r="E214">
        <v>110010</v>
      </c>
      <c r="F214">
        <v>1</v>
      </c>
      <c r="G214" t="s">
        <v>18</v>
      </c>
      <c r="H214" t="s">
        <v>105</v>
      </c>
      <c r="I214" t="s">
        <v>151</v>
      </c>
      <c r="J214" t="s">
        <v>151</v>
      </c>
      <c r="K214" t="s">
        <v>151</v>
      </c>
      <c r="L214">
        <v>3.5</v>
      </c>
      <c r="M214">
        <v>5.7999999999999996E-3</v>
      </c>
      <c r="N214">
        <v>3.4662999999999999</v>
      </c>
      <c r="O214">
        <v>5.7735E-3</v>
      </c>
      <c r="P214"/>
    </row>
    <row r="215" spans="2:16" x14ac:dyDescent="0.25">
      <c r="B215" t="s">
        <v>303</v>
      </c>
      <c r="C215" t="s">
        <v>17</v>
      </c>
      <c r="D215">
        <v>33000</v>
      </c>
      <c r="E215">
        <v>110010</v>
      </c>
      <c r="F215">
        <v>10</v>
      </c>
      <c r="G215" t="s">
        <v>18</v>
      </c>
      <c r="H215" t="s">
        <v>105</v>
      </c>
      <c r="I215" t="s">
        <v>151</v>
      </c>
      <c r="J215" t="s">
        <v>151</v>
      </c>
      <c r="K215" t="s">
        <v>151</v>
      </c>
      <c r="L215">
        <v>3.5803000000000003</v>
      </c>
      <c r="M215">
        <v>5.7727000000000004E-3</v>
      </c>
      <c r="N215">
        <v>3.5792000000000002</v>
      </c>
      <c r="O215">
        <v>5.7727000000000004E-3</v>
      </c>
      <c r="P215"/>
    </row>
    <row r="216" spans="2:16" x14ac:dyDescent="0.25">
      <c r="B216" t="s">
        <v>304</v>
      </c>
      <c r="C216" t="s">
        <v>17</v>
      </c>
      <c r="D216">
        <v>33000</v>
      </c>
      <c r="E216">
        <v>110010</v>
      </c>
      <c r="F216">
        <v>100</v>
      </c>
      <c r="G216" t="s">
        <v>18</v>
      </c>
      <c r="H216" t="s">
        <v>105</v>
      </c>
      <c r="I216" t="s">
        <v>151</v>
      </c>
      <c r="J216" t="s">
        <v>151</v>
      </c>
      <c r="K216" t="s">
        <v>151</v>
      </c>
      <c r="L216">
        <v>14.462999999999999</v>
      </c>
      <c r="M216">
        <v>5.6975000000000003E-3</v>
      </c>
      <c r="N216">
        <v>14.465</v>
      </c>
      <c r="O216">
        <v>5.6974E-3</v>
      </c>
      <c r="P216"/>
    </row>
    <row r="217" spans="2:16" x14ac:dyDescent="0.25">
      <c r="B217" t="s">
        <v>305</v>
      </c>
      <c r="C217" t="s">
        <v>17</v>
      </c>
      <c r="D217">
        <v>33000</v>
      </c>
      <c r="E217">
        <v>110010</v>
      </c>
      <c r="F217">
        <v>1000</v>
      </c>
      <c r="G217" t="s">
        <v>18</v>
      </c>
      <c r="H217" t="s">
        <v>105</v>
      </c>
      <c r="I217" t="s">
        <v>151</v>
      </c>
      <c r="J217" t="s">
        <v>151</v>
      </c>
      <c r="K217" t="s">
        <v>151</v>
      </c>
      <c r="L217">
        <v>503.99</v>
      </c>
      <c r="M217">
        <v>3.2606000000000002E-3</v>
      </c>
      <c r="N217">
        <v>503.99</v>
      </c>
      <c r="O217">
        <v>3.2604999999999999E-3</v>
      </c>
      <c r="P217"/>
    </row>
    <row r="218" spans="2:16" x14ac:dyDescent="0.25">
      <c r="B218" t="s">
        <v>306</v>
      </c>
      <c r="C218" t="s">
        <v>17</v>
      </c>
      <c r="D218">
        <v>110000</v>
      </c>
      <c r="E218">
        <v>330010</v>
      </c>
      <c r="F218">
        <v>1</v>
      </c>
      <c r="G218" t="s">
        <v>18</v>
      </c>
      <c r="H218" t="s">
        <v>105</v>
      </c>
      <c r="I218" t="s">
        <v>151</v>
      </c>
      <c r="J218" t="s">
        <v>151</v>
      </c>
      <c r="K218" t="s">
        <v>151</v>
      </c>
      <c r="L218">
        <v>120</v>
      </c>
      <c r="M218">
        <v>5.7999999999999996E-3</v>
      </c>
      <c r="N218">
        <v>115.47</v>
      </c>
      <c r="O218">
        <v>5.7735E-3</v>
      </c>
      <c r="P218"/>
    </row>
    <row r="219" spans="2:16" x14ac:dyDescent="0.25">
      <c r="B219" t="s">
        <v>307</v>
      </c>
      <c r="C219" t="s">
        <v>17</v>
      </c>
      <c r="D219">
        <v>110000</v>
      </c>
      <c r="E219">
        <v>330010</v>
      </c>
      <c r="F219">
        <v>10</v>
      </c>
      <c r="G219" t="s">
        <v>18</v>
      </c>
      <c r="H219" t="s">
        <v>105</v>
      </c>
      <c r="I219" t="s">
        <v>151</v>
      </c>
      <c r="J219" t="s">
        <v>151</v>
      </c>
      <c r="K219" t="s">
        <v>151</v>
      </c>
      <c r="L219">
        <v>120</v>
      </c>
      <c r="M219">
        <v>5.7733999999999997E-3</v>
      </c>
      <c r="N219">
        <v>115.52000000000001</v>
      </c>
      <c r="O219">
        <v>5.7733999999999997E-3</v>
      </c>
      <c r="P219"/>
    </row>
    <row r="220" spans="2:16" x14ac:dyDescent="0.25">
      <c r="B220" t="s">
        <v>308</v>
      </c>
      <c r="C220" t="s">
        <v>17</v>
      </c>
      <c r="D220">
        <v>110000</v>
      </c>
      <c r="E220">
        <v>330010</v>
      </c>
      <c r="F220">
        <v>100</v>
      </c>
      <c r="G220" t="s">
        <v>18</v>
      </c>
      <c r="H220" t="s">
        <v>105</v>
      </c>
      <c r="I220" t="s">
        <v>151</v>
      </c>
      <c r="J220" t="s">
        <v>151</v>
      </c>
      <c r="K220" t="s">
        <v>151</v>
      </c>
      <c r="L220">
        <v>120</v>
      </c>
      <c r="M220">
        <v>5.7670999999999998E-3</v>
      </c>
      <c r="N220">
        <v>118.42</v>
      </c>
      <c r="O220">
        <v>5.7670999999999998E-3</v>
      </c>
      <c r="P220"/>
    </row>
    <row r="221" spans="2:16" x14ac:dyDescent="0.25">
      <c r="B221" t="s">
        <v>309</v>
      </c>
      <c r="C221" t="s">
        <v>17</v>
      </c>
      <c r="D221">
        <v>110000</v>
      </c>
      <c r="E221">
        <v>330010</v>
      </c>
      <c r="F221">
        <v>1000</v>
      </c>
      <c r="G221" t="s">
        <v>18</v>
      </c>
      <c r="H221" t="s">
        <v>105</v>
      </c>
      <c r="I221" t="s">
        <v>151</v>
      </c>
      <c r="J221" t="s">
        <v>151</v>
      </c>
      <c r="K221" t="s">
        <v>151</v>
      </c>
      <c r="L221">
        <v>371.65999999999997</v>
      </c>
      <c r="M221">
        <v>5.2445000000000009E-3</v>
      </c>
      <c r="N221">
        <v>371.67</v>
      </c>
      <c r="O221">
        <v>5.2443999999999998E-3</v>
      </c>
      <c r="P221"/>
    </row>
    <row r="222" spans="2:16" x14ac:dyDescent="0.25">
      <c r="B222" t="s">
        <v>310</v>
      </c>
      <c r="C222" t="s">
        <v>17</v>
      </c>
      <c r="D222">
        <v>330000</v>
      </c>
      <c r="E222">
        <v>1100010</v>
      </c>
      <c r="F222">
        <v>10</v>
      </c>
      <c r="G222" t="s">
        <v>18</v>
      </c>
      <c r="H222" t="s">
        <v>105</v>
      </c>
      <c r="I222" t="s">
        <v>151</v>
      </c>
      <c r="J222" t="s">
        <v>151</v>
      </c>
      <c r="K222" t="s">
        <v>151</v>
      </c>
      <c r="L222">
        <v>930</v>
      </c>
      <c r="M222">
        <v>1.7000000000000001E-2</v>
      </c>
      <c r="N222">
        <v>577.19000000000005</v>
      </c>
      <c r="O222">
        <v>1.7321000000000003E-2</v>
      </c>
      <c r="P222"/>
    </row>
    <row r="223" spans="2:16" x14ac:dyDescent="0.25">
      <c r="B223" t="s">
        <v>311</v>
      </c>
      <c r="C223" t="s">
        <v>17</v>
      </c>
      <c r="D223">
        <v>330000</v>
      </c>
      <c r="E223">
        <v>1100010</v>
      </c>
      <c r="F223">
        <v>100</v>
      </c>
      <c r="G223" t="s">
        <v>18</v>
      </c>
      <c r="H223" t="s">
        <v>105</v>
      </c>
      <c r="I223" t="s">
        <v>151</v>
      </c>
      <c r="J223" t="s">
        <v>151</v>
      </c>
      <c r="K223" t="s">
        <v>151</v>
      </c>
      <c r="L223">
        <v>930</v>
      </c>
      <c r="M223">
        <v>1.7320000000000002E-2</v>
      </c>
      <c r="N223">
        <v>578</v>
      </c>
      <c r="O223">
        <v>1.7320000000000002E-2</v>
      </c>
      <c r="P223"/>
    </row>
    <row r="224" spans="2:16" x14ac:dyDescent="0.25">
      <c r="B224" t="s">
        <v>312</v>
      </c>
      <c r="C224" t="s">
        <v>17</v>
      </c>
      <c r="D224">
        <v>330000</v>
      </c>
      <c r="E224">
        <v>1100010</v>
      </c>
      <c r="F224">
        <v>1000</v>
      </c>
      <c r="G224" t="s">
        <v>18</v>
      </c>
      <c r="H224" t="s">
        <v>105</v>
      </c>
      <c r="I224" t="s">
        <v>151</v>
      </c>
      <c r="J224" t="s">
        <v>151</v>
      </c>
      <c r="K224" t="s">
        <v>151</v>
      </c>
      <c r="L224">
        <v>930</v>
      </c>
      <c r="M224">
        <v>1.7297E-2</v>
      </c>
      <c r="N224">
        <v>611.79</v>
      </c>
      <c r="O224">
        <v>1.7297E-2</v>
      </c>
      <c r="P224"/>
    </row>
    <row r="225" spans="2:16" x14ac:dyDescent="0.25">
      <c r="B225" t="s">
        <v>313</v>
      </c>
      <c r="C225" t="s">
        <v>17</v>
      </c>
      <c r="D225">
        <v>330000</v>
      </c>
      <c r="E225">
        <v>1100010</v>
      </c>
      <c r="F225">
        <v>10000</v>
      </c>
      <c r="G225" t="s">
        <v>18</v>
      </c>
      <c r="H225" t="s">
        <v>105</v>
      </c>
      <c r="I225" t="s">
        <v>151</v>
      </c>
      <c r="J225" t="s">
        <v>151</v>
      </c>
      <c r="K225" t="s">
        <v>151</v>
      </c>
      <c r="L225">
        <v>3454.2</v>
      </c>
      <c r="M225">
        <v>1.5468000000000001E-2</v>
      </c>
      <c r="N225">
        <v>3454.1</v>
      </c>
      <c r="O225">
        <v>1.5468000000000001E-2</v>
      </c>
      <c r="P225"/>
    </row>
    <row r="226" spans="2:16" x14ac:dyDescent="0.25">
      <c r="B226" t="s">
        <v>2225</v>
      </c>
      <c r="C226" t="s">
        <v>17</v>
      </c>
      <c r="D226">
        <v>1100000</v>
      </c>
      <c r="E226">
        <v>1101000</v>
      </c>
      <c r="F226">
        <v>10</v>
      </c>
      <c r="G226" t="s">
        <v>18</v>
      </c>
      <c r="H226" t="s">
        <v>105</v>
      </c>
      <c r="I226" t="s">
        <v>151</v>
      </c>
      <c r="J226" t="s">
        <v>151</v>
      </c>
      <c r="K226" t="s">
        <v>151</v>
      </c>
      <c r="L226">
        <v>930</v>
      </c>
      <c r="M226">
        <v>1.7000000000000001E-2</v>
      </c>
      <c r="N226">
        <v>577.19000000000005</v>
      </c>
      <c r="O226">
        <v>1.7321000000000003E-2</v>
      </c>
      <c r="P226"/>
    </row>
    <row r="227" spans="2:16" x14ac:dyDescent="0.25">
      <c r="B227" t="s">
        <v>2226</v>
      </c>
      <c r="C227" t="s">
        <v>17</v>
      </c>
      <c r="D227">
        <v>1100000</v>
      </c>
      <c r="E227">
        <v>1101000</v>
      </c>
      <c r="F227">
        <v>100</v>
      </c>
      <c r="G227" t="s">
        <v>18</v>
      </c>
      <c r="H227" t="s">
        <v>105</v>
      </c>
      <c r="I227" t="s">
        <v>151</v>
      </c>
      <c r="J227" t="s">
        <v>151</v>
      </c>
      <c r="K227" t="s">
        <v>151</v>
      </c>
      <c r="L227">
        <v>930</v>
      </c>
      <c r="M227">
        <v>1.7320000000000002E-2</v>
      </c>
      <c r="N227">
        <v>578</v>
      </c>
      <c r="O227">
        <v>1.7320000000000002E-2</v>
      </c>
      <c r="P227"/>
    </row>
    <row r="228" spans="2:16" x14ac:dyDescent="0.25">
      <c r="B228" t="s">
        <v>2227</v>
      </c>
      <c r="C228" t="s">
        <v>17</v>
      </c>
      <c r="D228">
        <v>1100000</v>
      </c>
      <c r="E228">
        <v>1101000</v>
      </c>
      <c r="F228">
        <v>1000</v>
      </c>
      <c r="G228" t="s">
        <v>18</v>
      </c>
      <c r="H228" t="s">
        <v>105</v>
      </c>
      <c r="I228" t="s">
        <v>151</v>
      </c>
      <c r="J228" t="s">
        <v>151</v>
      </c>
      <c r="K228" t="s">
        <v>151</v>
      </c>
      <c r="L228">
        <v>930</v>
      </c>
      <c r="M228">
        <v>1.7297E-2</v>
      </c>
      <c r="N228">
        <v>611.79</v>
      </c>
      <c r="O228">
        <v>1.7297E-2</v>
      </c>
      <c r="P228"/>
    </row>
    <row r="229" spans="2:16" x14ac:dyDescent="0.25">
      <c r="B229" t="s">
        <v>2228</v>
      </c>
      <c r="C229" t="s">
        <v>17</v>
      </c>
      <c r="D229">
        <v>1100000</v>
      </c>
      <c r="E229">
        <v>1101000</v>
      </c>
      <c r="F229">
        <v>10000</v>
      </c>
      <c r="G229" t="s">
        <v>18</v>
      </c>
      <c r="H229" t="s">
        <v>105</v>
      </c>
      <c r="I229" t="s">
        <v>151</v>
      </c>
      <c r="J229" t="s">
        <v>151</v>
      </c>
      <c r="K229" t="s">
        <v>151</v>
      </c>
      <c r="L229">
        <v>3454.2</v>
      </c>
      <c r="M229">
        <v>1.5468000000000001E-2</v>
      </c>
      <c r="N229">
        <v>3454.1</v>
      </c>
      <c r="O229">
        <v>1.5468000000000001E-2</v>
      </c>
      <c r="P229"/>
    </row>
    <row r="230" spans="2:16" x14ac:dyDescent="0.25">
      <c r="B230" t="s">
        <v>803</v>
      </c>
      <c r="C230" t="s">
        <v>19</v>
      </c>
      <c r="D230">
        <v>0</v>
      </c>
      <c r="E230">
        <v>3.3009999999999998E-2</v>
      </c>
      <c r="F230">
        <v>9.9999999999999995E-7</v>
      </c>
      <c r="G230" t="s">
        <v>16</v>
      </c>
      <c r="H230" t="s">
        <v>15</v>
      </c>
      <c r="I230">
        <v>0.01</v>
      </c>
      <c r="J230">
        <v>4.5010000000000001E-2</v>
      </c>
      <c r="K230" t="s">
        <v>20</v>
      </c>
      <c r="L230">
        <v>25</v>
      </c>
      <c r="M230">
        <v>1700</v>
      </c>
      <c r="N230">
        <v>23.181000000000001</v>
      </c>
      <c r="O230">
        <v>1732</v>
      </c>
      <c r="P230"/>
    </row>
    <row r="231" spans="2:16" x14ac:dyDescent="0.25">
      <c r="B231" t="s">
        <v>805</v>
      </c>
      <c r="C231" t="s">
        <v>19</v>
      </c>
      <c r="D231">
        <v>0</v>
      </c>
      <c r="E231">
        <v>3.3009999999999998E-2</v>
      </c>
      <c r="F231">
        <v>1.0000000000000001E-5</v>
      </c>
      <c r="G231" t="s">
        <v>16</v>
      </c>
      <c r="H231" t="s">
        <v>15</v>
      </c>
      <c r="I231">
        <v>0.01</v>
      </c>
      <c r="J231">
        <v>4.5010000000000001E-2</v>
      </c>
      <c r="K231" t="s">
        <v>20</v>
      </c>
      <c r="L231">
        <v>25</v>
      </c>
      <c r="M231">
        <v>1718.2</v>
      </c>
      <c r="N231">
        <v>23.854000000000003</v>
      </c>
      <c r="O231">
        <v>1717.9</v>
      </c>
      <c r="P231"/>
    </row>
    <row r="232" spans="2:16" x14ac:dyDescent="0.25">
      <c r="B232" t="s">
        <v>806</v>
      </c>
      <c r="C232" t="s">
        <v>19</v>
      </c>
      <c r="D232">
        <v>0</v>
      </c>
      <c r="E232">
        <v>3.3009999999999998E-2</v>
      </c>
      <c r="F232">
        <v>1E-4</v>
      </c>
      <c r="G232" t="s">
        <v>16</v>
      </c>
      <c r="H232" t="s">
        <v>15</v>
      </c>
      <c r="I232">
        <v>0.01</v>
      </c>
      <c r="J232">
        <v>4.5010000000000001E-2</v>
      </c>
      <c r="K232" t="s">
        <v>20</v>
      </c>
      <c r="L232">
        <v>62.01</v>
      </c>
      <c r="M232">
        <v>1125.5</v>
      </c>
      <c r="N232">
        <v>61.998999999999995</v>
      </c>
      <c r="O232">
        <v>1123.8</v>
      </c>
      <c r="P232"/>
    </row>
    <row r="233" spans="2:16" x14ac:dyDescent="0.25">
      <c r="B233" t="s">
        <v>807</v>
      </c>
      <c r="C233" t="s">
        <v>19</v>
      </c>
      <c r="D233">
        <v>0</v>
      </c>
      <c r="E233">
        <v>3.3009999999999998E-2</v>
      </c>
      <c r="F233">
        <v>1E-3</v>
      </c>
      <c r="G233" t="s">
        <v>16</v>
      </c>
      <c r="H233" t="s">
        <v>15</v>
      </c>
      <c r="I233">
        <v>0.01</v>
      </c>
      <c r="J233">
        <v>4.5010000000000001E-2</v>
      </c>
      <c r="K233" t="s">
        <v>20</v>
      </c>
      <c r="L233">
        <v>580.38</v>
      </c>
      <c r="M233">
        <v>157.54000000000002</v>
      </c>
      <c r="N233">
        <v>580.38</v>
      </c>
      <c r="O233">
        <v>156.32999999999998</v>
      </c>
      <c r="P233"/>
    </row>
    <row r="234" spans="2:16" x14ac:dyDescent="0.25">
      <c r="B234" t="s">
        <v>808</v>
      </c>
      <c r="C234" t="s">
        <v>19</v>
      </c>
      <c r="D234">
        <v>0</v>
      </c>
      <c r="E234">
        <v>3.3009999999999998E-2</v>
      </c>
      <c r="F234">
        <v>0.01</v>
      </c>
      <c r="G234" t="s">
        <v>16</v>
      </c>
      <c r="H234" t="s">
        <v>15</v>
      </c>
      <c r="I234">
        <v>0.01</v>
      </c>
      <c r="J234">
        <v>4.5010000000000001E-2</v>
      </c>
      <c r="K234" t="s">
        <v>20</v>
      </c>
      <c r="L234">
        <v>5800</v>
      </c>
      <c r="M234">
        <v>16.202000000000002</v>
      </c>
      <c r="N234">
        <v>5800</v>
      </c>
      <c r="O234">
        <v>15.713999999999999</v>
      </c>
      <c r="P234"/>
    </row>
    <row r="235" spans="2:16" x14ac:dyDescent="0.25">
      <c r="B235" t="s">
        <v>1622</v>
      </c>
      <c r="C235" t="s">
        <v>19</v>
      </c>
      <c r="D235">
        <v>0</v>
      </c>
      <c r="E235">
        <v>3.3009999999999998E-2</v>
      </c>
      <c r="F235">
        <v>0.1</v>
      </c>
      <c r="G235" t="s">
        <v>16</v>
      </c>
      <c r="H235" t="s">
        <v>15</v>
      </c>
      <c r="I235">
        <v>0.01</v>
      </c>
      <c r="J235">
        <v>4.5010000000000001E-2</v>
      </c>
      <c r="K235" t="s">
        <v>20</v>
      </c>
      <c r="L235">
        <v>58000</v>
      </c>
      <c r="M235">
        <v>1.7665</v>
      </c>
      <c r="N235">
        <v>58000</v>
      </c>
      <c r="O235">
        <v>1.5714999999999999</v>
      </c>
      <c r="P235"/>
    </row>
    <row r="236" spans="2:16" x14ac:dyDescent="0.25">
      <c r="B236" t="s">
        <v>1623</v>
      </c>
      <c r="C236" t="s">
        <v>19</v>
      </c>
      <c r="D236">
        <v>0</v>
      </c>
      <c r="E236">
        <v>3.3009999999999998E-2</v>
      </c>
      <c r="F236">
        <v>1</v>
      </c>
      <c r="G236" t="s">
        <v>16</v>
      </c>
      <c r="H236" t="s">
        <v>15</v>
      </c>
      <c r="I236">
        <v>0.01</v>
      </c>
      <c r="J236">
        <v>4.5010000000000001E-2</v>
      </c>
      <c r="K236" t="s">
        <v>20</v>
      </c>
      <c r="L236">
        <v>580000</v>
      </c>
      <c r="M236">
        <v>0.23514000000000002</v>
      </c>
      <c r="N236">
        <v>580000</v>
      </c>
      <c r="O236">
        <v>0.15715000000000001</v>
      </c>
      <c r="P236"/>
    </row>
    <row r="237" spans="2:16" x14ac:dyDescent="0.25">
      <c r="B237" t="s">
        <v>1624</v>
      </c>
      <c r="C237" t="s">
        <v>19</v>
      </c>
      <c r="D237">
        <v>0</v>
      </c>
      <c r="E237">
        <v>3.3009999999999998E-2</v>
      </c>
      <c r="F237">
        <v>10</v>
      </c>
      <c r="G237" t="s">
        <v>16</v>
      </c>
      <c r="H237" t="s">
        <v>15</v>
      </c>
      <c r="I237">
        <v>0.01</v>
      </c>
      <c r="J237">
        <v>4.5010000000000001E-2</v>
      </c>
      <c r="K237" t="s">
        <v>20</v>
      </c>
      <c r="L237">
        <v>5800000</v>
      </c>
      <c r="M237">
        <v>4.6912000000000002E-2</v>
      </c>
      <c r="N237">
        <v>5800000</v>
      </c>
      <c r="O237">
        <v>1.5715E-2</v>
      </c>
      <c r="P237"/>
    </row>
    <row r="238" spans="2:16" x14ac:dyDescent="0.25">
      <c r="B238" t="s">
        <v>1625</v>
      </c>
      <c r="C238" t="s">
        <v>19</v>
      </c>
      <c r="D238">
        <v>0</v>
      </c>
      <c r="E238">
        <v>3.3009999999999998E-2</v>
      </c>
      <c r="F238">
        <v>9.9999999999999995E-7</v>
      </c>
      <c r="G238" t="s">
        <v>16</v>
      </c>
      <c r="H238" t="s">
        <v>15</v>
      </c>
      <c r="I238">
        <v>4.4999999999999998E-2</v>
      </c>
      <c r="J238">
        <v>10.00001</v>
      </c>
      <c r="K238" t="s">
        <v>20</v>
      </c>
      <c r="L238">
        <v>24</v>
      </c>
      <c r="M238">
        <v>1200</v>
      </c>
      <c r="N238">
        <v>23.184999999999999</v>
      </c>
      <c r="O238">
        <v>1155.4000000000001</v>
      </c>
      <c r="P238"/>
    </row>
    <row r="239" spans="2:16" x14ac:dyDescent="0.25">
      <c r="B239" t="s">
        <v>1626</v>
      </c>
      <c r="C239" t="s">
        <v>19</v>
      </c>
      <c r="D239">
        <v>0</v>
      </c>
      <c r="E239">
        <v>3.3009999999999998E-2</v>
      </c>
      <c r="F239">
        <v>1.0000000000000001E-5</v>
      </c>
      <c r="G239" t="s">
        <v>16</v>
      </c>
      <c r="H239" t="s">
        <v>15</v>
      </c>
      <c r="I239">
        <v>4.4999999999999998E-2</v>
      </c>
      <c r="J239">
        <v>10.00001</v>
      </c>
      <c r="K239" t="s">
        <v>20</v>
      </c>
      <c r="L239">
        <v>24</v>
      </c>
      <c r="M239">
        <v>1143.3999999999999</v>
      </c>
      <c r="N239">
        <v>23.87</v>
      </c>
      <c r="O239">
        <v>1142.8</v>
      </c>
      <c r="P239"/>
    </row>
    <row r="240" spans="2:16" x14ac:dyDescent="0.25">
      <c r="B240" t="s">
        <v>1627</v>
      </c>
      <c r="C240" t="s">
        <v>19</v>
      </c>
      <c r="D240">
        <v>0</v>
      </c>
      <c r="E240">
        <v>3.3009999999999998E-2</v>
      </c>
      <c r="F240">
        <v>1E-4</v>
      </c>
      <c r="G240" t="s">
        <v>16</v>
      </c>
      <c r="H240" t="s">
        <v>15</v>
      </c>
      <c r="I240">
        <v>4.4999999999999998E-2</v>
      </c>
      <c r="J240">
        <v>10.00001</v>
      </c>
      <c r="K240" t="s">
        <v>20</v>
      </c>
      <c r="L240">
        <v>62.236999999999995</v>
      </c>
      <c r="M240">
        <v>673.84</v>
      </c>
      <c r="N240">
        <v>62.224999999999994</v>
      </c>
      <c r="O240">
        <v>671.86</v>
      </c>
      <c r="P240"/>
    </row>
    <row r="241" spans="2:16" x14ac:dyDescent="0.25">
      <c r="B241" t="s">
        <v>1628</v>
      </c>
      <c r="C241" t="s">
        <v>19</v>
      </c>
      <c r="D241">
        <v>0</v>
      </c>
      <c r="E241">
        <v>3.3009999999999998E-2</v>
      </c>
      <c r="F241">
        <v>1E-3</v>
      </c>
      <c r="G241" t="s">
        <v>16</v>
      </c>
      <c r="H241" t="s">
        <v>15</v>
      </c>
      <c r="I241">
        <v>4.4999999999999998E-2</v>
      </c>
      <c r="J241">
        <v>10.00001</v>
      </c>
      <c r="K241" t="s">
        <v>20</v>
      </c>
      <c r="L241">
        <v>580.42999999999995</v>
      </c>
      <c r="M241">
        <v>86.247</v>
      </c>
      <c r="N241">
        <v>580.42999999999995</v>
      </c>
      <c r="O241">
        <v>85.036000000000001</v>
      </c>
      <c r="P241"/>
    </row>
    <row r="242" spans="2:16" x14ac:dyDescent="0.25">
      <c r="B242" t="s">
        <v>1629</v>
      </c>
      <c r="C242" t="s">
        <v>19</v>
      </c>
      <c r="D242">
        <v>0</v>
      </c>
      <c r="E242">
        <v>3.3009999999999998E-2</v>
      </c>
      <c r="F242">
        <v>0.01</v>
      </c>
      <c r="G242" t="s">
        <v>16</v>
      </c>
      <c r="H242" t="s">
        <v>15</v>
      </c>
      <c r="I242">
        <v>4.4999999999999998E-2</v>
      </c>
      <c r="J242">
        <v>10.00001</v>
      </c>
      <c r="K242" t="s">
        <v>20</v>
      </c>
      <c r="L242">
        <v>5800.1</v>
      </c>
      <c r="M242">
        <v>9.0180999999999987</v>
      </c>
      <c r="N242">
        <v>5800.1</v>
      </c>
      <c r="O242">
        <v>8.5307000000000013</v>
      </c>
      <c r="P242"/>
    </row>
    <row r="243" spans="2:16" x14ac:dyDescent="0.25">
      <c r="B243" t="s">
        <v>1630</v>
      </c>
      <c r="C243" t="s">
        <v>19</v>
      </c>
      <c r="D243">
        <v>0</v>
      </c>
      <c r="E243">
        <v>3.3009999999999998E-2</v>
      </c>
      <c r="F243">
        <v>0.1</v>
      </c>
      <c r="G243" t="s">
        <v>16</v>
      </c>
      <c r="H243" t="s">
        <v>15</v>
      </c>
      <c r="I243">
        <v>4.4999999999999998E-2</v>
      </c>
      <c r="J243">
        <v>10.00001</v>
      </c>
      <c r="K243" t="s">
        <v>20</v>
      </c>
      <c r="L243">
        <v>58000</v>
      </c>
      <c r="M243">
        <v>1.0481</v>
      </c>
      <c r="N243">
        <v>58000</v>
      </c>
      <c r="O243">
        <v>0.85309999999999997</v>
      </c>
      <c r="P243"/>
    </row>
    <row r="244" spans="2:16" x14ac:dyDescent="0.25">
      <c r="B244" t="s">
        <v>1631</v>
      </c>
      <c r="C244" t="s">
        <v>19</v>
      </c>
      <c r="D244">
        <v>0</v>
      </c>
      <c r="E244">
        <v>3.3009999999999998E-2</v>
      </c>
      <c r="F244">
        <v>1</v>
      </c>
      <c r="G244" t="s">
        <v>16</v>
      </c>
      <c r="H244" t="s">
        <v>15</v>
      </c>
      <c r="I244">
        <v>4.4999999999999998E-2</v>
      </c>
      <c r="J244">
        <v>10.00001</v>
      </c>
      <c r="K244" t="s">
        <v>20</v>
      </c>
      <c r="L244">
        <v>580000</v>
      </c>
      <c r="M244">
        <v>0.1633</v>
      </c>
      <c r="N244">
        <v>580000</v>
      </c>
      <c r="O244">
        <v>8.5309999999999997E-2</v>
      </c>
      <c r="P244"/>
    </row>
    <row r="245" spans="2:16" x14ac:dyDescent="0.25">
      <c r="B245" t="s">
        <v>1632</v>
      </c>
      <c r="C245" t="s">
        <v>19</v>
      </c>
      <c r="D245">
        <v>0</v>
      </c>
      <c r="E245">
        <v>3.3009999999999998E-2</v>
      </c>
      <c r="F245">
        <v>10</v>
      </c>
      <c r="G245" t="s">
        <v>16</v>
      </c>
      <c r="H245" t="s">
        <v>15</v>
      </c>
      <c r="I245">
        <v>4.4999999999999998E-2</v>
      </c>
      <c r="J245">
        <v>10.00001</v>
      </c>
      <c r="K245" t="s">
        <v>20</v>
      </c>
      <c r="L245">
        <v>5800000</v>
      </c>
      <c r="M245">
        <v>3.9728000000000006E-2</v>
      </c>
      <c r="N245">
        <v>5800000</v>
      </c>
      <c r="O245">
        <v>8.5310000000000004E-3</v>
      </c>
      <c r="P245"/>
    </row>
    <row r="246" spans="2:16" x14ac:dyDescent="0.25">
      <c r="B246" t="s">
        <v>1633</v>
      </c>
      <c r="C246" t="s">
        <v>19</v>
      </c>
      <c r="D246">
        <v>0</v>
      </c>
      <c r="E246">
        <v>3.3009999999999998E-2</v>
      </c>
      <c r="F246">
        <v>9.9999999999999995E-7</v>
      </c>
      <c r="G246" t="s">
        <v>16</v>
      </c>
      <c r="H246" t="s">
        <v>15</v>
      </c>
      <c r="I246">
        <v>10</v>
      </c>
      <c r="J246">
        <v>20.010000000000002</v>
      </c>
      <c r="K246" t="s">
        <v>21</v>
      </c>
      <c r="L246">
        <v>25</v>
      </c>
      <c r="M246">
        <v>1700</v>
      </c>
      <c r="N246">
        <v>23.181000000000001</v>
      </c>
      <c r="O246">
        <v>1732</v>
      </c>
      <c r="P246"/>
    </row>
    <row r="247" spans="2:16" x14ac:dyDescent="0.25">
      <c r="B247" t="s">
        <v>1634</v>
      </c>
      <c r="C247" t="s">
        <v>19</v>
      </c>
      <c r="D247">
        <v>0</v>
      </c>
      <c r="E247">
        <v>3.3009999999999998E-2</v>
      </c>
      <c r="F247">
        <v>1.0000000000000001E-5</v>
      </c>
      <c r="G247" t="s">
        <v>16</v>
      </c>
      <c r="H247" t="s">
        <v>15</v>
      </c>
      <c r="I247">
        <v>10</v>
      </c>
      <c r="J247">
        <v>20.010000000000002</v>
      </c>
      <c r="K247" t="s">
        <v>21</v>
      </c>
      <c r="L247">
        <v>25</v>
      </c>
      <c r="M247">
        <v>1718.2</v>
      </c>
      <c r="N247">
        <v>23.854000000000003</v>
      </c>
      <c r="O247">
        <v>1717.9</v>
      </c>
      <c r="P247"/>
    </row>
    <row r="248" spans="2:16" x14ac:dyDescent="0.25">
      <c r="B248" t="s">
        <v>1635</v>
      </c>
      <c r="C248" t="s">
        <v>19</v>
      </c>
      <c r="D248">
        <v>0</v>
      </c>
      <c r="E248">
        <v>3.3009999999999998E-2</v>
      </c>
      <c r="F248">
        <v>1E-4</v>
      </c>
      <c r="G248" t="s">
        <v>16</v>
      </c>
      <c r="H248" t="s">
        <v>15</v>
      </c>
      <c r="I248">
        <v>10</v>
      </c>
      <c r="J248">
        <v>20.010000000000002</v>
      </c>
      <c r="K248" t="s">
        <v>21</v>
      </c>
      <c r="L248">
        <v>62.01</v>
      </c>
      <c r="M248">
        <v>1125.5</v>
      </c>
      <c r="N248">
        <v>61.998999999999995</v>
      </c>
      <c r="O248">
        <v>1123.8</v>
      </c>
      <c r="P248"/>
    </row>
    <row r="249" spans="2:16" x14ac:dyDescent="0.25">
      <c r="B249" t="s">
        <v>1636</v>
      </c>
      <c r="C249" t="s">
        <v>19</v>
      </c>
      <c r="D249">
        <v>0</v>
      </c>
      <c r="E249">
        <v>3.3009999999999998E-2</v>
      </c>
      <c r="F249">
        <v>1E-3</v>
      </c>
      <c r="G249" t="s">
        <v>16</v>
      </c>
      <c r="H249" t="s">
        <v>15</v>
      </c>
      <c r="I249">
        <v>10</v>
      </c>
      <c r="J249">
        <v>20.010000000000002</v>
      </c>
      <c r="K249" t="s">
        <v>21</v>
      </c>
      <c r="L249">
        <v>580.38</v>
      </c>
      <c r="M249">
        <v>157.54000000000002</v>
      </c>
      <c r="N249">
        <v>580.38</v>
      </c>
      <c r="O249">
        <v>156.32999999999998</v>
      </c>
      <c r="P249"/>
    </row>
    <row r="250" spans="2:16" x14ac:dyDescent="0.25">
      <c r="B250" t="s">
        <v>1637</v>
      </c>
      <c r="C250" t="s">
        <v>19</v>
      </c>
      <c r="D250">
        <v>0</v>
      </c>
      <c r="E250">
        <v>3.3009999999999998E-2</v>
      </c>
      <c r="F250">
        <v>0.01</v>
      </c>
      <c r="G250" t="s">
        <v>16</v>
      </c>
      <c r="H250" t="s">
        <v>15</v>
      </c>
      <c r="I250">
        <v>10</v>
      </c>
      <c r="J250">
        <v>20.010000000000002</v>
      </c>
      <c r="K250" t="s">
        <v>21</v>
      </c>
      <c r="L250">
        <v>5800</v>
      </c>
      <c r="M250">
        <v>16.202000000000002</v>
      </c>
      <c r="N250">
        <v>5800</v>
      </c>
      <c r="O250">
        <v>15.713999999999999</v>
      </c>
      <c r="P250"/>
    </row>
    <row r="251" spans="2:16" x14ac:dyDescent="0.25">
      <c r="B251" t="s">
        <v>1638</v>
      </c>
      <c r="C251" t="s">
        <v>19</v>
      </c>
      <c r="D251">
        <v>0</v>
      </c>
      <c r="E251">
        <v>3.3009999999999998E-2</v>
      </c>
      <c r="F251">
        <v>0.1</v>
      </c>
      <c r="G251" t="s">
        <v>16</v>
      </c>
      <c r="H251" t="s">
        <v>15</v>
      </c>
      <c r="I251">
        <v>10</v>
      </c>
      <c r="J251">
        <v>20.010000000000002</v>
      </c>
      <c r="K251" t="s">
        <v>21</v>
      </c>
      <c r="L251">
        <v>58000</v>
      </c>
      <c r="M251">
        <v>1.7665</v>
      </c>
      <c r="N251">
        <v>58000</v>
      </c>
      <c r="O251">
        <v>1.5714999999999999</v>
      </c>
      <c r="P251"/>
    </row>
    <row r="252" spans="2:16" x14ac:dyDescent="0.25">
      <c r="B252" t="s">
        <v>1639</v>
      </c>
      <c r="C252" t="s">
        <v>19</v>
      </c>
      <c r="D252">
        <v>0</v>
      </c>
      <c r="E252">
        <v>3.3009999999999998E-2</v>
      </c>
      <c r="F252">
        <v>1</v>
      </c>
      <c r="G252" t="s">
        <v>16</v>
      </c>
      <c r="H252" t="s">
        <v>15</v>
      </c>
      <c r="I252">
        <v>10</v>
      </c>
      <c r="J252">
        <v>20.010000000000002</v>
      </c>
      <c r="K252" t="s">
        <v>21</v>
      </c>
      <c r="L252">
        <v>580000</v>
      </c>
      <c r="M252">
        <v>0.23514000000000002</v>
      </c>
      <c r="N252">
        <v>580000</v>
      </c>
      <c r="O252">
        <v>0.15715000000000001</v>
      </c>
      <c r="P252"/>
    </row>
    <row r="253" spans="2:16" x14ac:dyDescent="0.25">
      <c r="B253" t="s">
        <v>1640</v>
      </c>
      <c r="C253" t="s">
        <v>19</v>
      </c>
      <c r="D253">
        <v>0</v>
      </c>
      <c r="E253">
        <v>3.3009999999999998E-2</v>
      </c>
      <c r="F253">
        <v>10</v>
      </c>
      <c r="G253" t="s">
        <v>16</v>
      </c>
      <c r="H253" t="s">
        <v>15</v>
      </c>
      <c r="I253">
        <v>10</v>
      </c>
      <c r="J253">
        <v>20.010000000000002</v>
      </c>
      <c r="K253" t="s">
        <v>21</v>
      </c>
      <c r="L253">
        <v>5800000</v>
      </c>
      <c r="M253">
        <v>4.6912000000000002E-2</v>
      </c>
      <c r="N253">
        <v>5800000</v>
      </c>
      <c r="O253">
        <v>1.5715E-2</v>
      </c>
      <c r="P253"/>
    </row>
    <row r="254" spans="2:16" x14ac:dyDescent="0.25">
      <c r="B254" t="s">
        <v>1482</v>
      </c>
      <c r="C254" t="s">
        <v>19</v>
      </c>
      <c r="D254">
        <v>0</v>
      </c>
      <c r="E254">
        <v>3.3009999999999998E-2</v>
      </c>
      <c r="F254">
        <v>9.9999999999999995E-7</v>
      </c>
      <c r="G254" t="s">
        <v>16</v>
      </c>
      <c r="H254" t="s">
        <v>15</v>
      </c>
      <c r="I254">
        <v>20</v>
      </c>
      <c r="J254">
        <v>50.01</v>
      </c>
      <c r="K254" t="s">
        <v>21</v>
      </c>
      <c r="L254">
        <v>24</v>
      </c>
      <c r="M254">
        <v>2300</v>
      </c>
      <c r="N254">
        <v>23.565000000000001</v>
      </c>
      <c r="O254">
        <v>2300.9</v>
      </c>
      <c r="P254"/>
    </row>
    <row r="255" spans="2:16" x14ac:dyDescent="0.25">
      <c r="B255" t="s">
        <v>1483</v>
      </c>
      <c r="C255" t="s">
        <v>19</v>
      </c>
      <c r="D255">
        <v>0</v>
      </c>
      <c r="E255">
        <v>3.3009999999999998E-2</v>
      </c>
      <c r="F255">
        <v>1.0000000000000001E-5</v>
      </c>
      <c r="G255" t="s">
        <v>16</v>
      </c>
      <c r="H255" t="s">
        <v>15</v>
      </c>
      <c r="I255">
        <v>20</v>
      </c>
      <c r="J255">
        <v>50.01</v>
      </c>
      <c r="K255" t="s">
        <v>21</v>
      </c>
      <c r="L255">
        <v>24.224</v>
      </c>
      <c r="M255">
        <v>2286.5</v>
      </c>
      <c r="N255">
        <v>24.216000000000001</v>
      </c>
      <c r="O255">
        <v>2286.3000000000002</v>
      </c>
      <c r="P255"/>
    </row>
    <row r="256" spans="2:16" x14ac:dyDescent="0.25">
      <c r="B256" t="s">
        <v>1484</v>
      </c>
      <c r="C256" t="s">
        <v>19</v>
      </c>
      <c r="D256">
        <v>0</v>
      </c>
      <c r="E256">
        <v>3.3009999999999998E-2</v>
      </c>
      <c r="F256">
        <v>1E-4</v>
      </c>
      <c r="G256" t="s">
        <v>16</v>
      </c>
      <c r="H256" t="s">
        <v>15</v>
      </c>
      <c r="I256">
        <v>20</v>
      </c>
      <c r="J256">
        <v>50.01</v>
      </c>
      <c r="K256" t="s">
        <v>21</v>
      </c>
      <c r="L256">
        <v>61.903999999999996</v>
      </c>
      <c r="M256">
        <v>1615.6999999999998</v>
      </c>
      <c r="N256">
        <v>61.89</v>
      </c>
      <c r="O256">
        <v>1614.4</v>
      </c>
      <c r="P256"/>
    </row>
    <row r="257" spans="2:16" x14ac:dyDescent="0.25">
      <c r="B257" t="s">
        <v>1485</v>
      </c>
      <c r="C257" t="s">
        <v>19</v>
      </c>
      <c r="D257">
        <v>0</v>
      </c>
      <c r="E257">
        <v>3.3009999999999998E-2</v>
      </c>
      <c r="F257">
        <v>1E-3</v>
      </c>
      <c r="G257" t="s">
        <v>16</v>
      </c>
      <c r="H257" t="s">
        <v>15</v>
      </c>
      <c r="I257">
        <v>20</v>
      </c>
      <c r="J257">
        <v>50.01</v>
      </c>
      <c r="K257" t="s">
        <v>21</v>
      </c>
      <c r="L257">
        <v>580.34</v>
      </c>
      <c r="M257">
        <v>247.93</v>
      </c>
      <c r="N257">
        <v>580.33000000000004</v>
      </c>
      <c r="O257">
        <v>246.73000000000002</v>
      </c>
      <c r="P257"/>
    </row>
    <row r="258" spans="2:16" x14ac:dyDescent="0.25">
      <c r="B258" t="s">
        <v>1641</v>
      </c>
      <c r="C258" t="s">
        <v>19</v>
      </c>
      <c r="D258">
        <v>0</v>
      </c>
      <c r="E258">
        <v>3.3009999999999998E-2</v>
      </c>
      <c r="F258">
        <v>0.01</v>
      </c>
      <c r="G258" t="s">
        <v>16</v>
      </c>
      <c r="H258" t="s">
        <v>15</v>
      </c>
      <c r="I258">
        <v>20</v>
      </c>
      <c r="J258">
        <v>50.01</v>
      </c>
      <c r="K258" t="s">
        <v>21</v>
      </c>
      <c r="L258">
        <v>5800</v>
      </c>
      <c r="M258">
        <v>25.350999999999999</v>
      </c>
      <c r="N258">
        <v>5800</v>
      </c>
      <c r="O258">
        <v>24.864000000000001</v>
      </c>
      <c r="P258"/>
    </row>
    <row r="259" spans="2:16" x14ac:dyDescent="0.25">
      <c r="B259" t="s">
        <v>1642</v>
      </c>
      <c r="C259" t="s">
        <v>19</v>
      </c>
      <c r="D259">
        <v>0</v>
      </c>
      <c r="E259">
        <v>3.3009999999999998E-2</v>
      </c>
      <c r="F259">
        <v>0.1</v>
      </c>
      <c r="G259" t="s">
        <v>16</v>
      </c>
      <c r="H259" t="s">
        <v>15</v>
      </c>
      <c r="I259">
        <v>20</v>
      </c>
      <c r="J259">
        <v>50.01</v>
      </c>
      <c r="K259" t="s">
        <v>21</v>
      </c>
      <c r="L259">
        <v>58000</v>
      </c>
      <c r="M259">
        <v>2.6816</v>
      </c>
      <c r="N259">
        <v>58000</v>
      </c>
      <c r="O259">
        <v>2.4865999999999997</v>
      </c>
      <c r="P259"/>
    </row>
    <row r="260" spans="2:16" x14ac:dyDescent="0.25">
      <c r="B260" t="s">
        <v>1643</v>
      </c>
      <c r="C260" t="s">
        <v>19</v>
      </c>
      <c r="D260">
        <v>0</v>
      </c>
      <c r="E260">
        <v>3.3009999999999998E-2</v>
      </c>
      <c r="F260">
        <v>1</v>
      </c>
      <c r="G260" t="s">
        <v>16</v>
      </c>
      <c r="H260" t="s">
        <v>15</v>
      </c>
      <c r="I260">
        <v>20</v>
      </c>
      <c r="J260">
        <v>50.01</v>
      </c>
      <c r="K260" t="s">
        <v>21</v>
      </c>
      <c r="L260">
        <v>580000</v>
      </c>
      <c r="M260">
        <v>0.32665</v>
      </c>
      <c r="N260">
        <v>580000</v>
      </c>
      <c r="O260">
        <v>0.24865999999999999</v>
      </c>
      <c r="P260"/>
    </row>
    <row r="261" spans="2:16" x14ac:dyDescent="0.25">
      <c r="B261" t="s">
        <v>1644</v>
      </c>
      <c r="C261" t="s">
        <v>19</v>
      </c>
      <c r="D261">
        <v>0</v>
      </c>
      <c r="E261">
        <v>3.3009999999999998E-2</v>
      </c>
      <c r="F261">
        <v>10</v>
      </c>
      <c r="G261" t="s">
        <v>16</v>
      </c>
      <c r="H261" t="s">
        <v>15</v>
      </c>
      <c r="I261">
        <v>20</v>
      </c>
      <c r="J261">
        <v>50.01</v>
      </c>
      <c r="K261" t="s">
        <v>21</v>
      </c>
      <c r="L261">
        <v>5800000</v>
      </c>
      <c r="M261">
        <v>5.6063000000000002E-2</v>
      </c>
      <c r="N261">
        <v>5800000</v>
      </c>
      <c r="O261">
        <v>2.4865999999999999E-2</v>
      </c>
      <c r="P261"/>
    </row>
    <row r="262" spans="2:16" x14ac:dyDescent="0.25">
      <c r="B262" t="s">
        <v>1486</v>
      </c>
      <c r="C262" t="s">
        <v>19</v>
      </c>
      <c r="D262">
        <v>0</v>
      </c>
      <c r="E262">
        <v>3.3009999999999998E-2</v>
      </c>
      <c r="F262">
        <v>9.9999999999999995E-7</v>
      </c>
      <c r="G262" t="s">
        <v>16</v>
      </c>
      <c r="H262" t="s">
        <v>15</v>
      </c>
      <c r="I262">
        <v>50</v>
      </c>
      <c r="J262">
        <v>100</v>
      </c>
      <c r="K262" t="s">
        <v>21</v>
      </c>
      <c r="L262">
        <v>40</v>
      </c>
      <c r="M262">
        <v>4000</v>
      </c>
      <c r="N262">
        <v>38.936999999999998</v>
      </c>
      <c r="O262">
        <v>4027</v>
      </c>
      <c r="P262"/>
    </row>
    <row r="263" spans="2:16" x14ac:dyDescent="0.25">
      <c r="B263" t="s">
        <v>1487</v>
      </c>
      <c r="C263" t="s">
        <v>19</v>
      </c>
      <c r="D263">
        <v>0</v>
      </c>
      <c r="E263">
        <v>3.3009999999999998E-2</v>
      </c>
      <c r="F263">
        <v>1.0000000000000001E-5</v>
      </c>
      <c r="G263" t="s">
        <v>16</v>
      </c>
      <c r="H263" t="s">
        <v>15</v>
      </c>
      <c r="I263">
        <v>50</v>
      </c>
      <c r="J263">
        <v>100.01</v>
      </c>
      <c r="K263" t="s">
        <v>21</v>
      </c>
      <c r="L263">
        <v>40</v>
      </c>
      <c r="M263">
        <v>4017.5</v>
      </c>
      <c r="N263">
        <v>39.332000000000001</v>
      </c>
      <c r="O263">
        <v>4018</v>
      </c>
      <c r="P263"/>
    </row>
    <row r="264" spans="2:16" x14ac:dyDescent="0.25">
      <c r="B264" t="s">
        <v>1488</v>
      </c>
      <c r="C264" t="s">
        <v>19</v>
      </c>
      <c r="D264">
        <v>0</v>
      </c>
      <c r="E264">
        <v>3.3009999999999998E-2</v>
      </c>
      <c r="F264">
        <v>1E-4</v>
      </c>
      <c r="G264" t="s">
        <v>16</v>
      </c>
      <c r="H264" t="s">
        <v>15</v>
      </c>
      <c r="I264">
        <v>50</v>
      </c>
      <c r="J264">
        <v>100.01</v>
      </c>
      <c r="K264" t="s">
        <v>21</v>
      </c>
      <c r="L264">
        <v>68.858000000000004</v>
      </c>
      <c r="M264">
        <v>3411.4</v>
      </c>
      <c r="N264">
        <v>68.766000000000005</v>
      </c>
      <c r="O264">
        <v>3411.7000000000003</v>
      </c>
      <c r="P264"/>
    </row>
    <row r="265" spans="2:16" x14ac:dyDescent="0.25">
      <c r="B265" t="s">
        <v>1489</v>
      </c>
      <c r="C265" t="s">
        <v>19</v>
      </c>
      <c r="D265">
        <v>0</v>
      </c>
      <c r="E265">
        <v>3.3009999999999998E-2</v>
      </c>
      <c r="F265">
        <v>1E-3</v>
      </c>
      <c r="G265" t="s">
        <v>16</v>
      </c>
      <c r="H265" t="s">
        <v>15</v>
      </c>
      <c r="I265">
        <v>50</v>
      </c>
      <c r="J265">
        <v>100.01</v>
      </c>
      <c r="K265" t="s">
        <v>21</v>
      </c>
      <c r="L265">
        <v>580.9</v>
      </c>
      <c r="M265">
        <v>730.68999999999994</v>
      </c>
      <c r="N265">
        <v>580.86</v>
      </c>
      <c r="O265">
        <v>729</v>
      </c>
      <c r="P265"/>
    </row>
    <row r="266" spans="2:16" x14ac:dyDescent="0.25">
      <c r="B266" t="s">
        <v>1645</v>
      </c>
      <c r="C266" t="s">
        <v>19</v>
      </c>
      <c r="D266">
        <v>0</v>
      </c>
      <c r="E266">
        <v>3.3009999999999998E-2</v>
      </c>
      <c r="F266">
        <v>0.01</v>
      </c>
      <c r="G266" t="s">
        <v>16</v>
      </c>
      <c r="H266" t="s">
        <v>15</v>
      </c>
      <c r="I266">
        <v>50</v>
      </c>
      <c r="J266">
        <v>100.01</v>
      </c>
      <c r="K266" t="s">
        <v>21</v>
      </c>
      <c r="L266">
        <v>5800.1</v>
      </c>
      <c r="M266">
        <v>75.274999999999991</v>
      </c>
      <c r="N266">
        <v>5800.1</v>
      </c>
      <c r="O266">
        <v>74.549000000000007</v>
      </c>
      <c r="P266"/>
    </row>
    <row r="267" spans="2:16" x14ac:dyDescent="0.25">
      <c r="B267" t="s">
        <v>1646</v>
      </c>
      <c r="C267" t="s">
        <v>19</v>
      </c>
      <c r="D267">
        <v>0</v>
      </c>
      <c r="E267">
        <v>3.3009999999999998E-2</v>
      </c>
      <c r="F267">
        <v>0.1</v>
      </c>
      <c r="G267" t="s">
        <v>16</v>
      </c>
      <c r="H267" t="s">
        <v>15</v>
      </c>
      <c r="I267">
        <v>50</v>
      </c>
      <c r="J267">
        <v>100.01</v>
      </c>
      <c r="K267" t="s">
        <v>21</v>
      </c>
      <c r="L267">
        <v>58000</v>
      </c>
      <c r="M267">
        <v>7.7473999999999998</v>
      </c>
      <c r="N267">
        <v>58000</v>
      </c>
      <c r="O267">
        <v>7.4565999999999999</v>
      </c>
      <c r="P267"/>
    </row>
    <row r="268" spans="2:16" x14ac:dyDescent="0.25">
      <c r="B268" t="s">
        <v>1647</v>
      </c>
      <c r="C268" t="s">
        <v>19</v>
      </c>
      <c r="D268">
        <v>0</v>
      </c>
      <c r="E268">
        <v>3.3009999999999998E-2</v>
      </c>
      <c r="F268">
        <v>1</v>
      </c>
      <c r="G268" t="s">
        <v>16</v>
      </c>
      <c r="H268" t="s">
        <v>15</v>
      </c>
      <c r="I268">
        <v>50</v>
      </c>
      <c r="J268">
        <v>100.01</v>
      </c>
      <c r="K268" t="s">
        <v>21</v>
      </c>
      <c r="L268">
        <v>580000</v>
      </c>
      <c r="M268">
        <v>0.86197000000000001</v>
      </c>
      <c r="N268">
        <v>580000</v>
      </c>
      <c r="O268">
        <v>0.74565999999999999</v>
      </c>
      <c r="P268"/>
    </row>
    <row r="269" spans="2:16" x14ac:dyDescent="0.25">
      <c r="B269" t="s">
        <v>1648</v>
      </c>
      <c r="C269" t="s">
        <v>19</v>
      </c>
      <c r="D269">
        <v>0</v>
      </c>
      <c r="E269">
        <v>3.3009999999999998E-2</v>
      </c>
      <c r="F269">
        <v>10</v>
      </c>
      <c r="G269" t="s">
        <v>16</v>
      </c>
      <c r="H269" t="s">
        <v>15</v>
      </c>
      <c r="I269">
        <v>50</v>
      </c>
      <c r="J269">
        <v>100.01</v>
      </c>
      <c r="K269" t="s">
        <v>21</v>
      </c>
      <c r="L269">
        <v>5800000</v>
      </c>
      <c r="M269">
        <v>0.12108999999999999</v>
      </c>
      <c r="N269">
        <v>5800000</v>
      </c>
      <c r="O269">
        <v>7.4566000000000007E-2</v>
      </c>
      <c r="P269"/>
    </row>
    <row r="270" spans="2:16" x14ac:dyDescent="0.25">
      <c r="B270" t="s">
        <v>1490</v>
      </c>
      <c r="C270" t="s">
        <v>19</v>
      </c>
      <c r="D270">
        <v>0</v>
      </c>
      <c r="E270">
        <v>3.3009999999999998E-2</v>
      </c>
      <c r="F270">
        <v>9.9999999999999995E-7</v>
      </c>
      <c r="G270" t="s">
        <v>16</v>
      </c>
      <c r="H270" t="s">
        <v>15</v>
      </c>
      <c r="I270">
        <v>100</v>
      </c>
      <c r="J270">
        <v>500</v>
      </c>
      <c r="K270" t="s">
        <v>21</v>
      </c>
      <c r="L270">
        <v>89</v>
      </c>
      <c r="M270">
        <v>11000</v>
      </c>
      <c r="N270">
        <v>72.86</v>
      </c>
      <c r="O270">
        <v>11473</v>
      </c>
      <c r="P270"/>
    </row>
    <row r="271" spans="2:16" x14ac:dyDescent="0.25">
      <c r="B271" t="s">
        <v>1491</v>
      </c>
      <c r="C271" t="s">
        <v>19</v>
      </c>
      <c r="D271">
        <v>0</v>
      </c>
      <c r="E271">
        <v>3.3009999999999998E-2</v>
      </c>
      <c r="F271">
        <v>1.0000000000000001E-5</v>
      </c>
      <c r="G271" t="s">
        <v>16</v>
      </c>
      <c r="H271" t="s">
        <v>15</v>
      </c>
      <c r="I271">
        <v>100</v>
      </c>
      <c r="J271">
        <v>500</v>
      </c>
      <c r="K271" t="s">
        <v>21</v>
      </c>
      <c r="L271">
        <v>89</v>
      </c>
      <c r="M271">
        <v>11468</v>
      </c>
      <c r="N271">
        <v>73.063000000000002</v>
      </c>
      <c r="O271">
        <v>11468</v>
      </c>
      <c r="P271"/>
    </row>
    <row r="272" spans="2:16" x14ac:dyDescent="0.25">
      <c r="B272" t="s">
        <v>1492</v>
      </c>
      <c r="C272" t="s">
        <v>19</v>
      </c>
      <c r="D272">
        <v>0</v>
      </c>
      <c r="E272">
        <v>3.3009999999999998E-2</v>
      </c>
      <c r="F272">
        <v>1E-4</v>
      </c>
      <c r="G272" t="s">
        <v>16</v>
      </c>
      <c r="H272" t="s">
        <v>15</v>
      </c>
      <c r="I272">
        <v>100</v>
      </c>
      <c r="J272">
        <v>500</v>
      </c>
      <c r="K272" t="s">
        <v>21</v>
      </c>
      <c r="L272">
        <v>91.463999999999999</v>
      </c>
      <c r="M272">
        <v>11024</v>
      </c>
      <c r="N272">
        <v>91.322000000000003</v>
      </c>
      <c r="O272">
        <v>11026</v>
      </c>
      <c r="P272"/>
    </row>
    <row r="273" spans="2:16" x14ac:dyDescent="0.25">
      <c r="B273" t="s">
        <v>1493</v>
      </c>
      <c r="C273" t="s">
        <v>19</v>
      </c>
      <c r="D273">
        <v>0</v>
      </c>
      <c r="E273">
        <v>3.3009999999999998E-2</v>
      </c>
      <c r="F273">
        <v>1E-3</v>
      </c>
      <c r="G273" t="s">
        <v>16</v>
      </c>
      <c r="H273" t="s">
        <v>15</v>
      </c>
      <c r="I273">
        <v>100</v>
      </c>
      <c r="J273">
        <v>500</v>
      </c>
      <c r="K273" t="s">
        <v>21</v>
      </c>
      <c r="L273">
        <v>581.54</v>
      </c>
      <c r="M273">
        <v>4655.8999999999996</v>
      </c>
      <c r="N273">
        <v>581.45000000000005</v>
      </c>
      <c r="O273">
        <v>4653.2</v>
      </c>
      <c r="P273"/>
    </row>
    <row r="274" spans="2:16" x14ac:dyDescent="0.25">
      <c r="B274" t="s">
        <v>1649</v>
      </c>
      <c r="C274" t="s">
        <v>19</v>
      </c>
      <c r="D274">
        <v>0</v>
      </c>
      <c r="E274">
        <v>3.3009999999999998E-2</v>
      </c>
      <c r="F274">
        <v>0.01</v>
      </c>
      <c r="G274" t="s">
        <v>16</v>
      </c>
      <c r="H274" t="s">
        <v>15</v>
      </c>
      <c r="I274">
        <v>100</v>
      </c>
      <c r="J274">
        <v>500</v>
      </c>
      <c r="K274" t="s">
        <v>21</v>
      </c>
      <c r="L274">
        <v>5800.1</v>
      </c>
      <c r="M274">
        <v>530.77</v>
      </c>
      <c r="N274">
        <v>5800.1</v>
      </c>
      <c r="O274">
        <v>529.12</v>
      </c>
      <c r="P274"/>
    </row>
    <row r="275" spans="2:16" x14ac:dyDescent="0.25">
      <c r="B275" t="s">
        <v>1650</v>
      </c>
      <c r="C275" t="s">
        <v>19</v>
      </c>
      <c r="D275">
        <v>0</v>
      </c>
      <c r="E275">
        <v>3.3009999999999998E-2</v>
      </c>
      <c r="F275">
        <v>0.1</v>
      </c>
      <c r="G275" t="s">
        <v>16</v>
      </c>
      <c r="H275" t="s">
        <v>15</v>
      </c>
      <c r="I275">
        <v>100</v>
      </c>
      <c r="J275">
        <v>500</v>
      </c>
      <c r="K275" t="s">
        <v>21</v>
      </c>
      <c r="L275">
        <v>58000</v>
      </c>
      <c r="M275">
        <v>53.658999999999999</v>
      </c>
      <c r="N275">
        <v>58000</v>
      </c>
      <c r="O275">
        <v>52.994</v>
      </c>
      <c r="P275"/>
    </row>
    <row r="276" spans="2:16" x14ac:dyDescent="0.25">
      <c r="B276" t="s">
        <v>1651</v>
      </c>
      <c r="C276" t="s">
        <v>19</v>
      </c>
      <c r="D276">
        <v>0</v>
      </c>
      <c r="E276">
        <v>3.3009999999999998E-2</v>
      </c>
      <c r="F276">
        <v>1</v>
      </c>
      <c r="G276" t="s">
        <v>16</v>
      </c>
      <c r="H276" t="s">
        <v>15</v>
      </c>
      <c r="I276">
        <v>100</v>
      </c>
      <c r="J276">
        <v>500</v>
      </c>
      <c r="K276" t="s">
        <v>21</v>
      </c>
      <c r="L276">
        <v>580000</v>
      </c>
      <c r="M276">
        <v>5.5656999999999996</v>
      </c>
      <c r="N276">
        <v>580000</v>
      </c>
      <c r="O276">
        <v>5.2995000000000001</v>
      </c>
      <c r="P276"/>
    </row>
    <row r="277" spans="2:16" x14ac:dyDescent="0.25">
      <c r="B277" t="s">
        <v>2229</v>
      </c>
      <c r="C277" t="s">
        <v>19</v>
      </c>
      <c r="D277">
        <v>0</v>
      </c>
      <c r="E277">
        <v>3.3009999999999998E-2</v>
      </c>
      <c r="F277">
        <v>9.9999999999999995E-7</v>
      </c>
      <c r="G277" t="s">
        <v>16</v>
      </c>
      <c r="H277" t="s">
        <v>15</v>
      </c>
      <c r="I277">
        <v>500</v>
      </c>
      <c r="J277">
        <v>501</v>
      </c>
      <c r="K277" t="s">
        <v>21</v>
      </c>
      <c r="L277">
        <v>89</v>
      </c>
      <c r="M277">
        <v>11000</v>
      </c>
      <c r="N277">
        <v>72.86</v>
      </c>
      <c r="O277">
        <v>11473</v>
      </c>
      <c r="P277"/>
    </row>
    <row r="278" spans="2:16" x14ac:dyDescent="0.25">
      <c r="B278" t="s">
        <v>2230</v>
      </c>
      <c r="C278" t="s">
        <v>19</v>
      </c>
      <c r="D278">
        <v>0</v>
      </c>
      <c r="E278">
        <v>3.3009999999999998E-2</v>
      </c>
      <c r="F278">
        <v>1.0000000000000001E-5</v>
      </c>
      <c r="G278" t="s">
        <v>16</v>
      </c>
      <c r="H278" t="s">
        <v>15</v>
      </c>
      <c r="I278">
        <v>500</v>
      </c>
      <c r="J278">
        <v>501</v>
      </c>
      <c r="K278" t="s">
        <v>21</v>
      </c>
      <c r="L278">
        <v>89</v>
      </c>
      <c r="M278">
        <v>11468</v>
      </c>
      <c r="N278">
        <v>73.063000000000002</v>
      </c>
      <c r="O278">
        <v>11468</v>
      </c>
      <c r="P278"/>
    </row>
    <row r="279" spans="2:16" x14ac:dyDescent="0.25">
      <c r="B279" t="s">
        <v>2231</v>
      </c>
      <c r="C279" t="s">
        <v>19</v>
      </c>
      <c r="D279">
        <v>0</v>
      </c>
      <c r="E279">
        <v>3.3009999999999998E-2</v>
      </c>
      <c r="F279">
        <v>1E-4</v>
      </c>
      <c r="G279" t="s">
        <v>16</v>
      </c>
      <c r="H279" t="s">
        <v>15</v>
      </c>
      <c r="I279">
        <v>500</v>
      </c>
      <c r="J279">
        <v>501</v>
      </c>
      <c r="K279" t="s">
        <v>21</v>
      </c>
      <c r="L279">
        <v>91.463999999999999</v>
      </c>
      <c r="M279">
        <v>11024</v>
      </c>
      <c r="N279">
        <v>91.322000000000003</v>
      </c>
      <c r="O279">
        <v>11026</v>
      </c>
      <c r="P279"/>
    </row>
    <row r="280" spans="2:16" x14ac:dyDescent="0.25">
      <c r="B280" t="s">
        <v>2232</v>
      </c>
      <c r="C280" t="s">
        <v>19</v>
      </c>
      <c r="D280">
        <v>0</v>
      </c>
      <c r="E280">
        <v>3.3009999999999998E-2</v>
      </c>
      <c r="F280">
        <v>1E-3</v>
      </c>
      <c r="G280" t="s">
        <v>16</v>
      </c>
      <c r="H280" t="s">
        <v>15</v>
      </c>
      <c r="I280">
        <v>500</v>
      </c>
      <c r="J280">
        <v>501</v>
      </c>
      <c r="K280" t="s">
        <v>21</v>
      </c>
      <c r="L280">
        <v>581.54</v>
      </c>
      <c r="M280">
        <v>4655.8999999999996</v>
      </c>
      <c r="N280">
        <v>581.45000000000005</v>
      </c>
      <c r="O280">
        <v>4653.2</v>
      </c>
      <c r="P280"/>
    </row>
    <row r="281" spans="2:16" x14ac:dyDescent="0.25">
      <c r="B281" t="s">
        <v>2233</v>
      </c>
      <c r="C281" t="s">
        <v>19</v>
      </c>
      <c r="D281">
        <v>0</v>
      </c>
      <c r="E281">
        <v>3.3009999999999998E-2</v>
      </c>
      <c r="F281">
        <v>0.01</v>
      </c>
      <c r="G281" t="s">
        <v>16</v>
      </c>
      <c r="H281" t="s">
        <v>15</v>
      </c>
      <c r="I281">
        <v>500</v>
      </c>
      <c r="J281">
        <v>501</v>
      </c>
      <c r="K281" t="s">
        <v>21</v>
      </c>
      <c r="L281">
        <v>5800.1</v>
      </c>
      <c r="M281">
        <v>530.77</v>
      </c>
      <c r="N281">
        <v>5800.1</v>
      </c>
      <c r="O281">
        <v>529.12</v>
      </c>
      <c r="P281"/>
    </row>
    <row r="282" spans="2:16" x14ac:dyDescent="0.25">
      <c r="B282" t="s">
        <v>2234</v>
      </c>
      <c r="C282" t="s">
        <v>19</v>
      </c>
      <c r="D282">
        <v>0</v>
      </c>
      <c r="E282">
        <v>3.3009999999999998E-2</v>
      </c>
      <c r="F282">
        <v>0.1</v>
      </c>
      <c r="G282" t="s">
        <v>16</v>
      </c>
      <c r="H282" t="s">
        <v>15</v>
      </c>
      <c r="I282">
        <v>500</v>
      </c>
      <c r="J282">
        <v>501</v>
      </c>
      <c r="K282" t="s">
        <v>21</v>
      </c>
      <c r="L282">
        <v>58000</v>
      </c>
      <c r="M282">
        <v>53.658999999999999</v>
      </c>
      <c r="N282">
        <v>58000</v>
      </c>
      <c r="O282">
        <v>52.994</v>
      </c>
      <c r="P282"/>
    </row>
    <row r="283" spans="2:16" x14ac:dyDescent="0.25">
      <c r="B283" t="s">
        <v>2235</v>
      </c>
      <c r="C283" t="s">
        <v>19</v>
      </c>
      <c r="D283">
        <v>0</v>
      </c>
      <c r="E283">
        <v>3.3009999999999998E-2</v>
      </c>
      <c r="F283">
        <v>1</v>
      </c>
      <c r="G283" t="s">
        <v>16</v>
      </c>
      <c r="H283" t="s">
        <v>15</v>
      </c>
      <c r="I283">
        <v>500</v>
      </c>
      <c r="J283">
        <v>501</v>
      </c>
      <c r="K283" t="s">
        <v>21</v>
      </c>
      <c r="L283">
        <v>580000</v>
      </c>
      <c r="M283">
        <v>5.5656999999999996</v>
      </c>
      <c r="N283">
        <v>580000</v>
      </c>
      <c r="O283">
        <v>5.2995000000000001</v>
      </c>
      <c r="P283"/>
    </row>
    <row r="284" spans="2:16" x14ac:dyDescent="0.25">
      <c r="B284" t="s">
        <v>1652</v>
      </c>
      <c r="C284" t="s">
        <v>19</v>
      </c>
      <c r="D284">
        <v>0</v>
      </c>
      <c r="E284">
        <v>3.3009999999999998E-2</v>
      </c>
      <c r="F284">
        <v>10</v>
      </c>
      <c r="G284" t="s">
        <v>16</v>
      </c>
      <c r="H284" t="s">
        <v>15</v>
      </c>
      <c r="I284">
        <v>100</v>
      </c>
      <c r="J284">
        <v>500.01</v>
      </c>
      <c r="K284" t="s">
        <v>21</v>
      </c>
      <c r="L284">
        <v>5800000</v>
      </c>
      <c r="M284">
        <v>0.63641999999999999</v>
      </c>
      <c r="N284">
        <v>5800000</v>
      </c>
      <c r="O284">
        <v>0.52994999999999992</v>
      </c>
      <c r="P284"/>
    </row>
    <row r="285" spans="2:16" x14ac:dyDescent="0.25">
      <c r="B285" t="s">
        <v>314</v>
      </c>
      <c r="C285" t="s">
        <v>19</v>
      </c>
      <c r="D285">
        <v>3.3000000000000002E-2</v>
      </c>
      <c r="E285">
        <v>0.33000999999999997</v>
      </c>
      <c r="F285">
        <v>9.9999999999999995E-7</v>
      </c>
      <c r="G285" t="s">
        <v>16</v>
      </c>
      <c r="H285" t="s">
        <v>15</v>
      </c>
      <c r="I285">
        <v>0.01</v>
      </c>
      <c r="J285">
        <v>4.5010000000000001E-2</v>
      </c>
      <c r="K285" t="s">
        <v>20</v>
      </c>
      <c r="L285">
        <v>33</v>
      </c>
      <c r="M285">
        <v>550</v>
      </c>
      <c r="N285">
        <v>23.236000000000001</v>
      </c>
      <c r="O285">
        <v>577.94999999999993</v>
      </c>
      <c r="P285"/>
    </row>
    <row r="286" spans="2:16" x14ac:dyDescent="0.25">
      <c r="B286" t="s">
        <v>315</v>
      </c>
      <c r="C286" t="s">
        <v>19</v>
      </c>
      <c r="D286">
        <v>3.3000000000000002E-2</v>
      </c>
      <c r="E286">
        <v>0.33000999999999997</v>
      </c>
      <c r="F286">
        <v>1.0000000000000001E-5</v>
      </c>
      <c r="G286" t="s">
        <v>16</v>
      </c>
      <c r="H286" t="s">
        <v>15</v>
      </c>
      <c r="I286">
        <v>0.01</v>
      </c>
      <c r="J286">
        <v>4.5010000000000001E-2</v>
      </c>
      <c r="K286" t="s">
        <v>20</v>
      </c>
      <c r="L286">
        <v>33</v>
      </c>
      <c r="M286">
        <v>550.17999999999995</v>
      </c>
      <c r="N286">
        <v>23.663</v>
      </c>
      <c r="O286">
        <v>576.89</v>
      </c>
      <c r="P286"/>
    </row>
    <row r="287" spans="2:16" x14ac:dyDescent="0.25">
      <c r="B287" t="s">
        <v>316</v>
      </c>
      <c r="C287" t="s">
        <v>19</v>
      </c>
      <c r="D287">
        <v>3.3000000000000002E-2</v>
      </c>
      <c r="E287">
        <v>0.33000999999999997</v>
      </c>
      <c r="F287">
        <v>1E-4</v>
      </c>
      <c r="G287" t="s">
        <v>16</v>
      </c>
      <c r="H287" t="s">
        <v>15</v>
      </c>
      <c r="I287">
        <v>0.01</v>
      </c>
      <c r="J287">
        <v>4.5010000000000001E-2</v>
      </c>
      <c r="K287" t="s">
        <v>20</v>
      </c>
      <c r="L287">
        <v>55.233999999999995</v>
      </c>
      <c r="M287">
        <v>504.46999999999997</v>
      </c>
      <c r="N287">
        <v>55.134999999999998</v>
      </c>
      <c r="O287">
        <v>504.68</v>
      </c>
      <c r="P287"/>
    </row>
    <row r="288" spans="2:16" x14ac:dyDescent="0.25">
      <c r="B288" t="s">
        <v>317</v>
      </c>
      <c r="C288" t="s">
        <v>19</v>
      </c>
      <c r="D288">
        <v>3.3000000000000002E-2</v>
      </c>
      <c r="E288">
        <v>0.33000999999999997</v>
      </c>
      <c r="F288">
        <v>1E-3</v>
      </c>
      <c r="G288" t="s">
        <v>16</v>
      </c>
      <c r="H288" t="s">
        <v>15</v>
      </c>
      <c r="I288">
        <v>0.01</v>
      </c>
      <c r="J288">
        <v>4.5010000000000001E-2</v>
      </c>
      <c r="K288" t="s">
        <v>20</v>
      </c>
      <c r="L288">
        <v>577.51</v>
      </c>
      <c r="M288">
        <v>123.44</v>
      </c>
      <c r="N288">
        <v>577.47</v>
      </c>
      <c r="O288">
        <v>123.45</v>
      </c>
      <c r="P288"/>
    </row>
    <row r="289" spans="2:16" x14ac:dyDescent="0.25">
      <c r="B289" t="s">
        <v>318</v>
      </c>
      <c r="C289" t="s">
        <v>19</v>
      </c>
      <c r="D289">
        <v>3.3000000000000002E-2</v>
      </c>
      <c r="E289">
        <v>0.33000999999999997</v>
      </c>
      <c r="F289">
        <v>0.01</v>
      </c>
      <c r="G289" t="s">
        <v>16</v>
      </c>
      <c r="H289" t="s">
        <v>15</v>
      </c>
      <c r="I289">
        <v>0.01</v>
      </c>
      <c r="J289">
        <v>4.5010000000000001E-2</v>
      </c>
      <c r="K289" t="s">
        <v>20</v>
      </c>
      <c r="L289">
        <v>5799.8</v>
      </c>
      <c r="M289">
        <v>12.763</v>
      </c>
      <c r="N289">
        <v>577.47</v>
      </c>
      <c r="O289">
        <v>12.763</v>
      </c>
      <c r="P289"/>
    </row>
    <row r="290" spans="2:16" x14ac:dyDescent="0.25">
      <c r="B290" t="s">
        <v>319</v>
      </c>
      <c r="C290" t="s">
        <v>19</v>
      </c>
      <c r="D290">
        <v>3.3000000000000002E-2</v>
      </c>
      <c r="E290">
        <v>0.33000999999999997</v>
      </c>
      <c r="F290">
        <v>9.9999999999999995E-7</v>
      </c>
      <c r="G290" t="s">
        <v>16</v>
      </c>
      <c r="H290" t="s">
        <v>15</v>
      </c>
      <c r="I290">
        <v>4.4999999999999998E-2</v>
      </c>
      <c r="J290">
        <v>10.00001</v>
      </c>
      <c r="K290" t="s">
        <v>20</v>
      </c>
      <c r="L290">
        <v>24</v>
      </c>
      <c r="M290">
        <v>350</v>
      </c>
      <c r="N290">
        <v>23.254000000000001</v>
      </c>
      <c r="O290">
        <v>347.52</v>
      </c>
      <c r="P290"/>
    </row>
    <row r="291" spans="2:16" x14ac:dyDescent="0.25">
      <c r="B291" t="s">
        <v>320</v>
      </c>
      <c r="C291" t="s">
        <v>19</v>
      </c>
      <c r="D291">
        <v>3.3000000000000002E-2</v>
      </c>
      <c r="E291">
        <v>0.33000999999999997</v>
      </c>
      <c r="F291">
        <v>1.0000000000000001E-5</v>
      </c>
      <c r="G291" t="s">
        <v>16</v>
      </c>
      <c r="H291" t="s">
        <v>15</v>
      </c>
      <c r="I291">
        <v>4.4999999999999998E-2</v>
      </c>
      <c r="J291">
        <v>10.00001</v>
      </c>
      <c r="K291" t="s">
        <v>20</v>
      </c>
      <c r="L291">
        <v>24</v>
      </c>
      <c r="M291">
        <v>346.2</v>
      </c>
      <c r="N291">
        <v>23.771000000000001</v>
      </c>
      <c r="O291">
        <v>346.32</v>
      </c>
      <c r="P291"/>
    </row>
    <row r="292" spans="2:16" x14ac:dyDescent="0.25">
      <c r="B292" t="s">
        <v>321</v>
      </c>
      <c r="C292" t="s">
        <v>19</v>
      </c>
      <c r="D292">
        <v>3.3000000000000002E-2</v>
      </c>
      <c r="E292">
        <v>0.33000999999999997</v>
      </c>
      <c r="F292">
        <v>1E-4</v>
      </c>
      <c r="G292" t="s">
        <v>16</v>
      </c>
      <c r="H292" t="s">
        <v>15</v>
      </c>
      <c r="I292">
        <v>4.4999999999999998E-2</v>
      </c>
      <c r="J292">
        <v>10.00001</v>
      </c>
      <c r="K292" t="s">
        <v>20</v>
      </c>
      <c r="L292">
        <v>58.585999999999999</v>
      </c>
      <c r="M292">
        <v>276.02999999999997</v>
      </c>
      <c r="N292">
        <v>58.482999999999997</v>
      </c>
      <c r="O292">
        <v>276.21000000000004</v>
      </c>
      <c r="P292"/>
    </row>
    <row r="293" spans="2:16" x14ac:dyDescent="0.25">
      <c r="B293" t="s">
        <v>322</v>
      </c>
      <c r="C293" t="s">
        <v>19</v>
      </c>
      <c r="D293">
        <v>3.3000000000000002E-2</v>
      </c>
      <c r="E293">
        <v>0.33000999999999997</v>
      </c>
      <c r="F293">
        <v>1E-3</v>
      </c>
      <c r="G293" t="s">
        <v>16</v>
      </c>
      <c r="H293" t="s">
        <v>15</v>
      </c>
      <c r="I293">
        <v>4.4999999999999998E-2</v>
      </c>
      <c r="J293">
        <v>10.00001</v>
      </c>
      <c r="K293" t="s">
        <v>20</v>
      </c>
      <c r="L293">
        <v>579.4</v>
      </c>
      <c r="M293">
        <v>50.965000000000003</v>
      </c>
      <c r="N293">
        <v>579.36</v>
      </c>
      <c r="O293">
        <v>50.969000000000001</v>
      </c>
      <c r="P293"/>
    </row>
    <row r="294" spans="2:16" x14ac:dyDescent="0.25">
      <c r="B294" t="s">
        <v>323</v>
      </c>
      <c r="C294" t="s">
        <v>19</v>
      </c>
      <c r="D294">
        <v>3.3000000000000002E-2</v>
      </c>
      <c r="E294">
        <v>0.33000999999999997</v>
      </c>
      <c r="F294">
        <v>0.01</v>
      </c>
      <c r="G294" t="s">
        <v>16</v>
      </c>
      <c r="H294" t="s">
        <v>15</v>
      </c>
      <c r="I294">
        <v>4.4999999999999998E-2</v>
      </c>
      <c r="J294">
        <v>10.00001</v>
      </c>
      <c r="K294" t="s">
        <v>20</v>
      </c>
      <c r="L294">
        <v>5800</v>
      </c>
      <c r="M294">
        <v>5.1718000000000002</v>
      </c>
      <c r="N294">
        <v>5799.9000000000005</v>
      </c>
      <c r="O294">
        <v>5.1718000000000002</v>
      </c>
      <c r="P294"/>
    </row>
    <row r="295" spans="2:16" x14ac:dyDescent="0.25">
      <c r="B295" t="s">
        <v>324</v>
      </c>
      <c r="C295" t="s">
        <v>19</v>
      </c>
      <c r="D295">
        <v>3.3000000000000002E-2</v>
      </c>
      <c r="E295">
        <v>0.33000999999999997</v>
      </c>
      <c r="F295">
        <v>9.9999999999999995E-7</v>
      </c>
      <c r="G295" t="s">
        <v>16</v>
      </c>
      <c r="H295" t="s">
        <v>15</v>
      </c>
      <c r="I295">
        <v>10</v>
      </c>
      <c r="J295">
        <v>20.010000000000002</v>
      </c>
      <c r="K295" t="s">
        <v>21</v>
      </c>
      <c r="L295">
        <v>24</v>
      </c>
      <c r="M295">
        <v>810</v>
      </c>
      <c r="N295">
        <v>23.218</v>
      </c>
      <c r="O295">
        <v>808.67</v>
      </c>
      <c r="P295"/>
    </row>
    <row r="296" spans="2:16" x14ac:dyDescent="0.25">
      <c r="B296" t="s">
        <v>325</v>
      </c>
      <c r="C296" t="s">
        <v>19</v>
      </c>
      <c r="D296">
        <v>3.3000000000000002E-2</v>
      </c>
      <c r="E296">
        <v>0.33000999999999997</v>
      </c>
      <c r="F296">
        <v>1.0000000000000001E-5</v>
      </c>
      <c r="G296" t="s">
        <v>16</v>
      </c>
      <c r="H296" t="s">
        <v>15</v>
      </c>
      <c r="I296">
        <v>10</v>
      </c>
      <c r="J296">
        <v>20.010000000000002</v>
      </c>
      <c r="K296" t="s">
        <v>21</v>
      </c>
      <c r="L296">
        <v>24</v>
      </c>
      <c r="M296">
        <v>807.65</v>
      </c>
      <c r="N296">
        <v>23.583000000000002</v>
      </c>
      <c r="O296">
        <v>807.74</v>
      </c>
      <c r="P296"/>
    </row>
    <row r="297" spans="2:16" x14ac:dyDescent="0.25">
      <c r="B297" t="s">
        <v>326</v>
      </c>
      <c r="C297" t="s">
        <v>19</v>
      </c>
      <c r="D297">
        <v>3.3000000000000002E-2</v>
      </c>
      <c r="E297">
        <v>0.33000999999999997</v>
      </c>
      <c r="F297">
        <v>1E-4</v>
      </c>
      <c r="G297" t="s">
        <v>16</v>
      </c>
      <c r="H297" t="s">
        <v>15</v>
      </c>
      <c r="I297">
        <v>10</v>
      </c>
      <c r="J297">
        <v>20.010000000000002</v>
      </c>
      <c r="K297" t="s">
        <v>21</v>
      </c>
      <c r="L297">
        <v>52.238</v>
      </c>
      <c r="M297">
        <v>738.19999999999993</v>
      </c>
      <c r="N297">
        <v>52.144999999999996</v>
      </c>
      <c r="O297">
        <v>738.41</v>
      </c>
      <c r="P297"/>
    </row>
    <row r="298" spans="2:16" x14ac:dyDescent="0.25">
      <c r="B298" t="s">
        <v>327</v>
      </c>
      <c r="C298" t="s">
        <v>19</v>
      </c>
      <c r="D298">
        <v>3.3000000000000002E-2</v>
      </c>
      <c r="E298">
        <v>0.33000999999999997</v>
      </c>
      <c r="F298">
        <v>1E-3</v>
      </c>
      <c r="G298" t="s">
        <v>16</v>
      </c>
      <c r="H298" t="s">
        <v>15</v>
      </c>
      <c r="I298">
        <v>10</v>
      </c>
      <c r="J298">
        <v>20.010000000000002</v>
      </c>
      <c r="K298" t="s">
        <v>21</v>
      </c>
      <c r="L298">
        <v>574.81999999999994</v>
      </c>
      <c r="M298">
        <v>223.39000000000001</v>
      </c>
      <c r="N298">
        <v>574.77</v>
      </c>
      <c r="O298">
        <v>223.41</v>
      </c>
      <c r="P298"/>
    </row>
    <row r="299" spans="2:16" x14ac:dyDescent="0.25">
      <c r="B299" t="s">
        <v>328</v>
      </c>
      <c r="C299" t="s">
        <v>19</v>
      </c>
      <c r="D299">
        <v>3.3000000000000002E-2</v>
      </c>
      <c r="E299">
        <v>0.33000999999999997</v>
      </c>
      <c r="F299">
        <v>0.01</v>
      </c>
      <c r="G299" t="s">
        <v>16</v>
      </c>
      <c r="H299" t="s">
        <v>15</v>
      </c>
      <c r="I299">
        <v>10</v>
      </c>
      <c r="J299">
        <v>20.010000000000002</v>
      </c>
      <c r="K299" t="s">
        <v>21</v>
      </c>
      <c r="L299">
        <v>5799.5</v>
      </c>
      <c r="M299">
        <v>23.686</v>
      </c>
      <c r="N299">
        <v>5799.4000000000005</v>
      </c>
      <c r="O299">
        <v>23.686</v>
      </c>
      <c r="P299"/>
    </row>
    <row r="300" spans="2:16" x14ac:dyDescent="0.25">
      <c r="B300" t="s">
        <v>329</v>
      </c>
      <c r="C300" t="s">
        <v>19</v>
      </c>
      <c r="D300">
        <v>3.3000000000000002E-2</v>
      </c>
      <c r="E300">
        <v>0.33000999999999997</v>
      </c>
      <c r="F300">
        <v>9.9999999999999995E-7</v>
      </c>
      <c r="G300" t="s">
        <v>16</v>
      </c>
      <c r="H300" t="s">
        <v>15</v>
      </c>
      <c r="I300">
        <v>20</v>
      </c>
      <c r="J300">
        <v>50.01</v>
      </c>
      <c r="K300" t="s">
        <v>21</v>
      </c>
      <c r="L300">
        <v>47</v>
      </c>
      <c r="M300">
        <v>1200</v>
      </c>
      <c r="N300">
        <v>46.389000000000003</v>
      </c>
      <c r="O300">
        <v>1155.4000000000001</v>
      </c>
      <c r="P300"/>
    </row>
    <row r="301" spans="2:16" x14ac:dyDescent="0.25">
      <c r="B301" t="s">
        <v>330</v>
      </c>
      <c r="C301" t="s">
        <v>19</v>
      </c>
      <c r="D301">
        <v>3.3000000000000002E-2</v>
      </c>
      <c r="E301">
        <v>0.33000999999999997</v>
      </c>
      <c r="F301">
        <v>1.0000000000000001E-5</v>
      </c>
      <c r="G301" t="s">
        <v>16</v>
      </c>
      <c r="H301" t="s">
        <v>15</v>
      </c>
      <c r="I301">
        <v>20</v>
      </c>
      <c r="J301">
        <v>50.01</v>
      </c>
      <c r="K301" t="s">
        <v>21</v>
      </c>
      <c r="L301">
        <v>47</v>
      </c>
      <c r="M301">
        <v>1154.8</v>
      </c>
      <c r="N301">
        <v>46.617999999999995</v>
      </c>
      <c r="O301">
        <v>1154.8</v>
      </c>
      <c r="P301"/>
    </row>
    <row r="302" spans="2:16" x14ac:dyDescent="0.25">
      <c r="B302" t="s">
        <v>331</v>
      </c>
      <c r="C302" t="s">
        <v>19</v>
      </c>
      <c r="D302">
        <v>3.3000000000000002E-2</v>
      </c>
      <c r="E302">
        <v>0.33000999999999997</v>
      </c>
      <c r="F302">
        <v>1E-4</v>
      </c>
      <c r="G302" t="s">
        <v>16</v>
      </c>
      <c r="H302" t="s">
        <v>15</v>
      </c>
      <c r="I302">
        <v>20</v>
      </c>
      <c r="J302">
        <v>50.01</v>
      </c>
      <c r="K302" t="s">
        <v>21</v>
      </c>
      <c r="L302">
        <v>66.007000000000005</v>
      </c>
      <c r="M302">
        <v>1107.9000000000001</v>
      </c>
      <c r="N302">
        <v>65.939000000000007</v>
      </c>
      <c r="O302">
        <v>1108</v>
      </c>
      <c r="P302"/>
    </row>
    <row r="303" spans="2:16" x14ac:dyDescent="0.25">
      <c r="B303" t="s">
        <v>332</v>
      </c>
      <c r="C303" t="s">
        <v>19</v>
      </c>
      <c r="D303">
        <v>3.3000000000000002E-2</v>
      </c>
      <c r="E303">
        <v>0.33000999999999997</v>
      </c>
      <c r="F303">
        <v>1E-3</v>
      </c>
      <c r="G303" t="s">
        <v>16</v>
      </c>
      <c r="H303" t="s">
        <v>15</v>
      </c>
      <c r="I303">
        <v>20</v>
      </c>
      <c r="J303">
        <v>50.01</v>
      </c>
      <c r="K303" t="s">
        <v>21</v>
      </c>
      <c r="L303">
        <v>571.22</v>
      </c>
      <c r="M303">
        <v>452.98</v>
      </c>
      <c r="N303">
        <v>571.17999999999995</v>
      </c>
      <c r="O303">
        <v>452.84999999999997</v>
      </c>
      <c r="P303"/>
    </row>
    <row r="304" spans="2:16" x14ac:dyDescent="0.25">
      <c r="B304" t="s">
        <v>333</v>
      </c>
      <c r="C304" t="s">
        <v>19</v>
      </c>
      <c r="D304">
        <v>3.3000000000000002E-2</v>
      </c>
      <c r="E304">
        <v>0.33000999999999997</v>
      </c>
      <c r="F304">
        <v>0.01</v>
      </c>
      <c r="G304" t="s">
        <v>16</v>
      </c>
      <c r="H304" t="s">
        <v>15</v>
      </c>
      <c r="I304">
        <v>20</v>
      </c>
      <c r="J304">
        <v>50.01</v>
      </c>
      <c r="K304" t="s">
        <v>21</v>
      </c>
      <c r="L304">
        <v>5799</v>
      </c>
      <c r="M304">
        <v>51.02</v>
      </c>
      <c r="N304">
        <v>5798.9000000000005</v>
      </c>
      <c r="O304">
        <v>50.942</v>
      </c>
      <c r="P304"/>
    </row>
    <row r="305" spans="2:16" x14ac:dyDescent="0.25">
      <c r="B305" t="s">
        <v>334</v>
      </c>
      <c r="C305" t="s">
        <v>19</v>
      </c>
      <c r="D305">
        <v>3.3000000000000002E-2</v>
      </c>
      <c r="E305">
        <v>0.33000999999999997</v>
      </c>
      <c r="F305">
        <v>9.9999999999999995E-7</v>
      </c>
      <c r="G305" t="s">
        <v>16</v>
      </c>
      <c r="H305" t="s">
        <v>15</v>
      </c>
      <c r="I305">
        <v>50</v>
      </c>
      <c r="J305">
        <v>100.01</v>
      </c>
      <c r="K305" t="s">
        <v>21</v>
      </c>
      <c r="L305">
        <v>200</v>
      </c>
      <c r="M305">
        <v>2700</v>
      </c>
      <c r="N305">
        <v>196.5</v>
      </c>
      <c r="O305">
        <v>2656.4</v>
      </c>
      <c r="P305"/>
    </row>
    <row r="306" spans="2:16" x14ac:dyDescent="0.25">
      <c r="B306" t="s">
        <v>335</v>
      </c>
      <c r="C306" t="s">
        <v>19</v>
      </c>
      <c r="D306">
        <v>3.3000000000000002E-2</v>
      </c>
      <c r="E306">
        <v>0.33000999999999997</v>
      </c>
      <c r="F306">
        <v>1.0000000000000001E-5</v>
      </c>
      <c r="G306" t="s">
        <v>16</v>
      </c>
      <c r="H306" t="s">
        <v>15</v>
      </c>
      <c r="I306">
        <v>50</v>
      </c>
      <c r="J306">
        <v>100.01</v>
      </c>
      <c r="K306" t="s">
        <v>21</v>
      </c>
      <c r="L306">
        <v>200</v>
      </c>
      <c r="M306">
        <v>2656.2000000000003</v>
      </c>
      <c r="N306">
        <v>196.56</v>
      </c>
      <c r="O306">
        <v>2656.2999999999997</v>
      </c>
      <c r="P306"/>
    </row>
    <row r="307" spans="2:16" x14ac:dyDescent="0.25">
      <c r="B307" t="s">
        <v>336</v>
      </c>
      <c r="C307" t="s">
        <v>19</v>
      </c>
      <c r="D307">
        <v>3.3000000000000002E-2</v>
      </c>
      <c r="E307">
        <v>0.33000999999999997</v>
      </c>
      <c r="F307">
        <v>1E-4</v>
      </c>
      <c r="G307" t="s">
        <v>16</v>
      </c>
      <c r="H307" t="s">
        <v>15</v>
      </c>
      <c r="I307">
        <v>50</v>
      </c>
      <c r="J307">
        <v>100.01</v>
      </c>
      <c r="K307" t="s">
        <v>21</v>
      </c>
      <c r="L307">
        <v>202.89</v>
      </c>
      <c r="M307">
        <v>2641.9</v>
      </c>
      <c r="N307">
        <v>202.82999999999998</v>
      </c>
      <c r="O307">
        <v>2642</v>
      </c>
      <c r="P307"/>
    </row>
    <row r="308" spans="2:16" x14ac:dyDescent="0.25">
      <c r="B308" t="s">
        <v>337</v>
      </c>
      <c r="C308" t="s">
        <v>19</v>
      </c>
      <c r="D308">
        <v>3.3000000000000002E-2</v>
      </c>
      <c r="E308">
        <v>0.33000999999999997</v>
      </c>
      <c r="F308">
        <v>1E-3</v>
      </c>
      <c r="G308" t="s">
        <v>16</v>
      </c>
      <c r="H308" t="s">
        <v>15</v>
      </c>
      <c r="I308">
        <v>50</v>
      </c>
      <c r="J308">
        <v>100.01</v>
      </c>
      <c r="K308" t="s">
        <v>21</v>
      </c>
      <c r="L308">
        <v>582.18999999999994</v>
      </c>
      <c r="M308">
        <v>1932.6000000000001</v>
      </c>
      <c r="N308">
        <v>582.1</v>
      </c>
      <c r="O308">
        <v>1932.5</v>
      </c>
      <c r="P308"/>
    </row>
    <row r="309" spans="2:16" x14ac:dyDescent="0.25">
      <c r="B309" t="s">
        <v>338</v>
      </c>
      <c r="C309" t="s">
        <v>19</v>
      </c>
      <c r="D309">
        <v>3.3000000000000002E-2</v>
      </c>
      <c r="E309">
        <v>0.33000999999999997</v>
      </c>
      <c r="F309">
        <v>0.01</v>
      </c>
      <c r="G309" t="s">
        <v>16</v>
      </c>
      <c r="H309" t="s">
        <v>15</v>
      </c>
      <c r="I309">
        <v>50</v>
      </c>
      <c r="J309">
        <v>100.01</v>
      </c>
      <c r="K309" t="s">
        <v>21</v>
      </c>
      <c r="L309">
        <v>5796.8</v>
      </c>
      <c r="M309">
        <v>308.19</v>
      </c>
      <c r="N309">
        <v>5796.8</v>
      </c>
      <c r="O309">
        <v>308.02000000000004</v>
      </c>
      <c r="P309"/>
    </row>
    <row r="310" spans="2:16" x14ac:dyDescent="0.25">
      <c r="B310" t="s">
        <v>339</v>
      </c>
      <c r="C310" t="s">
        <v>19</v>
      </c>
      <c r="D310">
        <v>3.3000000000000002E-2</v>
      </c>
      <c r="E310">
        <v>0.33000999999999997</v>
      </c>
      <c r="F310">
        <v>9.9999999999999995E-7</v>
      </c>
      <c r="G310" t="s">
        <v>16</v>
      </c>
      <c r="H310" t="s">
        <v>15</v>
      </c>
      <c r="I310">
        <v>100</v>
      </c>
      <c r="J310">
        <v>500</v>
      </c>
      <c r="K310" t="s">
        <v>21</v>
      </c>
      <c r="L310">
        <v>390</v>
      </c>
      <c r="M310">
        <v>5800</v>
      </c>
      <c r="N310">
        <v>381.75</v>
      </c>
      <c r="O310">
        <v>5779.4</v>
      </c>
      <c r="P310"/>
    </row>
    <row r="311" spans="2:16" x14ac:dyDescent="0.25">
      <c r="B311" t="s">
        <v>340</v>
      </c>
      <c r="C311" t="s">
        <v>19</v>
      </c>
      <c r="D311">
        <v>3.3000000000000002E-2</v>
      </c>
      <c r="E311">
        <v>0.33000999999999997</v>
      </c>
      <c r="F311">
        <v>1.0000000000000001E-5</v>
      </c>
      <c r="G311" t="s">
        <v>16</v>
      </c>
      <c r="H311" t="s">
        <v>15</v>
      </c>
      <c r="I311">
        <v>100</v>
      </c>
      <c r="J311">
        <v>500</v>
      </c>
      <c r="K311" t="s">
        <v>21</v>
      </c>
      <c r="L311">
        <v>390</v>
      </c>
      <c r="M311">
        <v>5779.3</v>
      </c>
      <c r="N311">
        <v>381.8</v>
      </c>
      <c r="O311">
        <v>5779.3</v>
      </c>
      <c r="P311"/>
    </row>
    <row r="312" spans="2:16" x14ac:dyDescent="0.25">
      <c r="B312" t="s">
        <v>341</v>
      </c>
      <c r="C312" t="s">
        <v>19</v>
      </c>
      <c r="D312">
        <v>3.3000000000000002E-2</v>
      </c>
      <c r="E312">
        <v>0.33000999999999997</v>
      </c>
      <c r="F312">
        <v>1E-4</v>
      </c>
      <c r="G312" t="s">
        <v>16</v>
      </c>
      <c r="H312" t="s">
        <v>15</v>
      </c>
      <c r="I312">
        <v>100</v>
      </c>
      <c r="J312">
        <v>500</v>
      </c>
      <c r="K312" t="s">
        <v>21</v>
      </c>
      <c r="L312">
        <v>390</v>
      </c>
      <c r="M312">
        <v>5771.9</v>
      </c>
      <c r="N312">
        <v>384.93</v>
      </c>
      <c r="O312">
        <v>5772</v>
      </c>
      <c r="P312"/>
    </row>
    <row r="313" spans="2:16" x14ac:dyDescent="0.25">
      <c r="B313" t="s">
        <v>342</v>
      </c>
      <c r="C313" t="s">
        <v>19</v>
      </c>
      <c r="D313">
        <v>3.3000000000000002E-2</v>
      </c>
      <c r="E313">
        <v>0.33000999999999997</v>
      </c>
      <c r="F313">
        <v>1E-3</v>
      </c>
      <c r="G313" t="s">
        <v>16</v>
      </c>
      <c r="H313" t="s">
        <v>15</v>
      </c>
      <c r="I313">
        <v>100</v>
      </c>
      <c r="J313">
        <v>500</v>
      </c>
      <c r="K313" t="s">
        <v>21</v>
      </c>
      <c r="L313">
        <v>643.30999999999995</v>
      </c>
      <c r="M313">
        <v>5206.4000000000005</v>
      </c>
      <c r="N313">
        <v>643.12</v>
      </c>
      <c r="O313">
        <v>5206.5999999999995</v>
      </c>
      <c r="P313"/>
    </row>
    <row r="314" spans="2:16" x14ac:dyDescent="0.25">
      <c r="B314" t="s">
        <v>343</v>
      </c>
      <c r="C314" t="s">
        <v>19</v>
      </c>
      <c r="D314">
        <v>3.3000000000000002E-2</v>
      </c>
      <c r="E314">
        <v>0.33000999999999997</v>
      </c>
      <c r="F314">
        <v>0.01</v>
      </c>
      <c r="G314" t="s">
        <v>16</v>
      </c>
      <c r="H314" t="s">
        <v>15</v>
      </c>
      <c r="I314">
        <v>100</v>
      </c>
      <c r="J314">
        <v>500</v>
      </c>
      <c r="K314" t="s">
        <v>21</v>
      </c>
      <c r="L314">
        <v>5783</v>
      </c>
      <c r="M314">
        <v>1371.2</v>
      </c>
      <c r="N314">
        <v>5783</v>
      </c>
      <c r="O314">
        <v>1370.9</v>
      </c>
      <c r="P314"/>
    </row>
    <row r="315" spans="2:16" x14ac:dyDescent="0.25">
      <c r="B315" t="s">
        <v>2236</v>
      </c>
      <c r="C315" t="s">
        <v>19</v>
      </c>
      <c r="D315">
        <v>3.3000000000000002E-2</v>
      </c>
      <c r="E315">
        <v>0.33000999999999997</v>
      </c>
      <c r="F315">
        <v>9.9999999999999995E-7</v>
      </c>
      <c r="G315" t="s">
        <v>16</v>
      </c>
      <c r="H315" t="s">
        <v>15</v>
      </c>
      <c r="I315">
        <v>500</v>
      </c>
      <c r="J315">
        <v>501</v>
      </c>
      <c r="K315" t="s">
        <v>21</v>
      </c>
      <c r="L315">
        <v>390</v>
      </c>
      <c r="M315">
        <v>5800</v>
      </c>
      <c r="N315">
        <v>381.75</v>
      </c>
      <c r="O315">
        <v>5779.4</v>
      </c>
      <c r="P315"/>
    </row>
    <row r="316" spans="2:16" x14ac:dyDescent="0.25">
      <c r="B316" t="s">
        <v>2237</v>
      </c>
      <c r="C316" t="s">
        <v>19</v>
      </c>
      <c r="D316">
        <v>3.3000000000000002E-2</v>
      </c>
      <c r="E316">
        <v>0.33000999999999997</v>
      </c>
      <c r="F316">
        <v>1.0000000000000001E-5</v>
      </c>
      <c r="G316" t="s">
        <v>16</v>
      </c>
      <c r="H316" t="s">
        <v>15</v>
      </c>
      <c r="I316">
        <v>500</v>
      </c>
      <c r="J316">
        <v>501</v>
      </c>
      <c r="K316" t="s">
        <v>21</v>
      </c>
      <c r="L316">
        <v>390</v>
      </c>
      <c r="M316">
        <v>5779.3</v>
      </c>
      <c r="N316">
        <v>381.8</v>
      </c>
      <c r="O316">
        <v>5779.3</v>
      </c>
      <c r="P316"/>
    </row>
    <row r="317" spans="2:16" x14ac:dyDescent="0.25">
      <c r="B317" t="s">
        <v>2238</v>
      </c>
      <c r="C317" t="s">
        <v>19</v>
      </c>
      <c r="D317">
        <v>3.3000000000000002E-2</v>
      </c>
      <c r="E317">
        <v>0.33000999999999997</v>
      </c>
      <c r="F317">
        <v>1E-4</v>
      </c>
      <c r="G317" t="s">
        <v>16</v>
      </c>
      <c r="H317" t="s">
        <v>15</v>
      </c>
      <c r="I317">
        <v>500</v>
      </c>
      <c r="J317">
        <v>501</v>
      </c>
      <c r="K317" t="s">
        <v>21</v>
      </c>
      <c r="L317">
        <v>390</v>
      </c>
      <c r="M317">
        <v>5771.9</v>
      </c>
      <c r="N317">
        <v>384.93</v>
      </c>
      <c r="O317">
        <v>5772</v>
      </c>
      <c r="P317"/>
    </row>
    <row r="318" spans="2:16" x14ac:dyDescent="0.25">
      <c r="B318" t="s">
        <v>2239</v>
      </c>
      <c r="C318" t="s">
        <v>19</v>
      </c>
      <c r="D318">
        <v>3.3000000000000002E-2</v>
      </c>
      <c r="E318">
        <v>0.33000999999999997</v>
      </c>
      <c r="F318">
        <v>1E-3</v>
      </c>
      <c r="G318" t="s">
        <v>16</v>
      </c>
      <c r="H318" t="s">
        <v>15</v>
      </c>
      <c r="I318">
        <v>500</v>
      </c>
      <c r="J318">
        <v>501</v>
      </c>
      <c r="K318" t="s">
        <v>21</v>
      </c>
      <c r="L318">
        <v>643.30999999999995</v>
      </c>
      <c r="M318">
        <v>5206.4000000000005</v>
      </c>
      <c r="N318">
        <v>643.12</v>
      </c>
      <c r="O318">
        <v>5206.5999999999995</v>
      </c>
      <c r="P318"/>
    </row>
    <row r="319" spans="2:16" x14ac:dyDescent="0.25">
      <c r="B319" t="s">
        <v>2240</v>
      </c>
      <c r="C319" t="s">
        <v>19</v>
      </c>
      <c r="D319">
        <v>3.3000000000000002E-2</v>
      </c>
      <c r="E319">
        <v>0.33000999999999997</v>
      </c>
      <c r="F319">
        <v>0.01</v>
      </c>
      <c r="G319" t="s">
        <v>16</v>
      </c>
      <c r="H319" t="s">
        <v>15</v>
      </c>
      <c r="I319">
        <v>500</v>
      </c>
      <c r="J319">
        <v>501</v>
      </c>
      <c r="K319" t="s">
        <v>21</v>
      </c>
      <c r="L319">
        <v>5783</v>
      </c>
      <c r="M319">
        <v>1371.2</v>
      </c>
      <c r="N319">
        <v>5783</v>
      </c>
      <c r="O319">
        <v>1370.9</v>
      </c>
      <c r="P319"/>
    </row>
    <row r="320" spans="2:16" x14ac:dyDescent="0.25">
      <c r="B320" t="s">
        <v>344</v>
      </c>
      <c r="C320" t="s">
        <v>19</v>
      </c>
      <c r="D320">
        <v>0.33</v>
      </c>
      <c r="E320">
        <v>3.3001</v>
      </c>
      <c r="F320">
        <v>1.0000000000000001E-5</v>
      </c>
      <c r="G320" t="s">
        <v>16</v>
      </c>
      <c r="H320" t="s">
        <v>14</v>
      </c>
      <c r="I320">
        <v>0.01</v>
      </c>
      <c r="J320">
        <v>4.5010000000000001E-2</v>
      </c>
      <c r="K320" t="s">
        <v>20</v>
      </c>
      <c r="L320">
        <v>0.11</v>
      </c>
      <c r="M320">
        <v>0.56000000000000005</v>
      </c>
      <c r="N320">
        <v>0.10391</v>
      </c>
      <c r="O320">
        <v>0.56220999999999999</v>
      </c>
      <c r="P320"/>
    </row>
    <row r="321" spans="2:16" x14ac:dyDescent="0.25">
      <c r="B321" t="s">
        <v>345</v>
      </c>
      <c r="C321" t="s">
        <v>19</v>
      </c>
      <c r="D321">
        <v>0.33</v>
      </c>
      <c r="E321">
        <v>3.3001</v>
      </c>
      <c r="F321">
        <v>1E-4</v>
      </c>
      <c r="G321" t="s">
        <v>16</v>
      </c>
      <c r="H321" t="s">
        <v>14</v>
      </c>
      <c r="I321">
        <v>0.01</v>
      </c>
      <c r="J321">
        <v>4.5010000000000001E-2</v>
      </c>
      <c r="K321" t="s">
        <v>20</v>
      </c>
      <c r="L321">
        <v>0.11</v>
      </c>
      <c r="M321">
        <v>0.56032999999999999</v>
      </c>
      <c r="N321">
        <v>0.10921</v>
      </c>
      <c r="O321">
        <v>0.56037000000000003</v>
      </c>
      <c r="P321"/>
    </row>
    <row r="322" spans="2:16" x14ac:dyDescent="0.25">
      <c r="B322" t="s">
        <v>346</v>
      </c>
      <c r="C322" t="s">
        <v>19</v>
      </c>
      <c r="D322">
        <v>0.33</v>
      </c>
      <c r="E322">
        <v>3.3001</v>
      </c>
      <c r="F322">
        <v>1E-3</v>
      </c>
      <c r="G322" t="s">
        <v>16</v>
      </c>
      <c r="H322" t="s">
        <v>14</v>
      </c>
      <c r="I322">
        <v>0.01</v>
      </c>
      <c r="J322">
        <v>4.5010000000000001E-2</v>
      </c>
      <c r="K322" t="s">
        <v>20</v>
      </c>
      <c r="L322">
        <v>0.48274</v>
      </c>
      <c r="M322">
        <v>0.46448</v>
      </c>
      <c r="N322">
        <v>0.4824</v>
      </c>
      <c r="O322">
        <v>0.46450000000000002</v>
      </c>
      <c r="P322"/>
    </row>
    <row r="323" spans="2:16" x14ac:dyDescent="0.25">
      <c r="B323" t="s">
        <v>347</v>
      </c>
      <c r="C323" t="s">
        <v>19</v>
      </c>
      <c r="D323">
        <v>0.33</v>
      </c>
      <c r="E323">
        <v>3.3001</v>
      </c>
      <c r="F323">
        <v>0.01</v>
      </c>
      <c r="G323" t="s">
        <v>16</v>
      </c>
      <c r="H323" t="s">
        <v>14</v>
      </c>
      <c r="I323">
        <v>0.01</v>
      </c>
      <c r="J323">
        <v>4.5010000000000001E-2</v>
      </c>
      <c r="K323" t="s">
        <v>20</v>
      </c>
      <c r="L323">
        <v>5.7718999999999996</v>
      </c>
      <c r="M323">
        <v>0.10338</v>
      </c>
      <c r="N323">
        <v>5.7717000000000001</v>
      </c>
      <c r="O323">
        <v>0.10332</v>
      </c>
      <c r="P323"/>
    </row>
    <row r="324" spans="2:16" x14ac:dyDescent="0.25">
      <c r="B324" t="s">
        <v>348</v>
      </c>
      <c r="C324" t="s">
        <v>19</v>
      </c>
      <c r="D324">
        <v>0.33</v>
      </c>
      <c r="E324">
        <v>3.3001</v>
      </c>
      <c r="F324">
        <v>0.1</v>
      </c>
      <c r="G324" t="s">
        <v>16</v>
      </c>
      <c r="H324" t="s">
        <v>14</v>
      </c>
      <c r="I324">
        <v>0.01</v>
      </c>
      <c r="J324">
        <v>4.5010000000000001E-2</v>
      </c>
      <c r="K324" t="s">
        <v>20</v>
      </c>
      <c r="L324">
        <v>57.997</v>
      </c>
      <c r="M324">
        <v>1.0643E-2</v>
      </c>
      <c r="N324">
        <v>57.997</v>
      </c>
      <c r="O324">
        <v>1.0612E-2</v>
      </c>
      <c r="P324"/>
    </row>
    <row r="325" spans="2:16" x14ac:dyDescent="0.25">
      <c r="B325" t="s">
        <v>349</v>
      </c>
      <c r="C325" t="s">
        <v>19</v>
      </c>
      <c r="D325">
        <v>0.33</v>
      </c>
      <c r="E325">
        <v>3.3001</v>
      </c>
      <c r="F325">
        <v>1.0000000000000001E-5</v>
      </c>
      <c r="G325" t="s">
        <v>16</v>
      </c>
      <c r="H325" t="s">
        <v>14</v>
      </c>
      <c r="I325">
        <v>4.4999999999999998E-2</v>
      </c>
      <c r="J325">
        <v>10.00001</v>
      </c>
      <c r="K325" t="s">
        <v>20</v>
      </c>
      <c r="L325">
        <v>7.0000000000000007E-2</v>
      </c>
      <c r="M325">
        <v>0.35</v>
      </c>
      <c r="N325">
        <v>6.9476999999999997E-2</v>
      </c>
      <c r="O325">
        <v>0.34755999999999998</v>
      </c>
      <c r="P325"/>
    </row>
    <row r="326" spans="2:16" x14ac:dyDescent="0.25">
      <c r="B326" t="s">
        <v>350</v>
      </c>
      <c r="C326" t="s">
        <v>19</v>
      </c>
      <c r="D326">
        <v>0.33</v>
      </c>
      <c r="E326">
        <v>3.3001</v>
      </c>
      <c r="F326">
        <v>1E-4</v>
      </c>
      <c r="G326" t="s">
        <v>16</v>
      </c>
      <c r="H326" t="s">
        <v>14</v>
      </c>
      <c r="I326">
        <v>4.4999999999999998E-2</v>
      </c>
      <c r="J326">
        <v>10.00001</v>
      </c>
      <c r="K326" t="s">
        <v>20</v>
      </c>
      <c r="L326">
        <v>7.9443E-2</v>
      </c>
      <c r="M326">
        <v>0.34499000000000002</v>
      </c>
      <c r="N326">
        <v>7.9135999999999998E-2</v>
      </c>
      <c r="O326">
        <v>0.34505000000000002</v>
      </c>
      <c r="P326"/>
    </row>
    <row r="327" spans="2:16" x14ac:dyDescent="0.25">
      <c r="B327" t="s">
        <v>351</v>
      </c>
      <c r="C327" t="s">
        <v>19</v>
      </c>
      <c r="D327">
        <v>0.33</v>
      </c>
      <c r="E327">
        <v>3.3001</v>
      </c>
      <c r="F327">
        <v>1E-3</v>
      </c>
      <c r="G327" t="s">
        <v>16</v>
      </c>
      <c r="H327" t="s">
        <v>14</v>
      </c>
      <c r="I327">
        <v>4.4999999999999998E-2</v>
      </c>
      <c r="J327">
        <v>10.00001</v>
      </c>
      <c r="K327" t="s">
        <v>20</v>
      </c>
      <c r="L327">
        <v>0.52674999999999994</v>
      </c>
      <c r="M327">
        <v>0.24887000000000001</v>
      </c>
      <c r="N327">
        <v>0.52639999999999998</v>
      </c>
      <c r="O327">
        <v>0.24884999999999999</v>
      </c>
      <c r="P327"/>
    </row>
    <row r="328" spans="2:16" x14ac:dyDescent="0.25">
      <c r="B328" t="s">
        <v>352</v>
      </c>
      <c r="C328" t="s">
        <v>19</v>
      </c>
      <c r="D328">
        <v>0.33</v>
      </c>
      <c r="E328">
        <v>3.3001</v>
      </c>
      <c r="F328">
        <v>0.01</v>
      </c>
      <c r="G328" t="s">
        <v>16</v>
      </c>
      <c r="H328" t="s">
        <v>14</v>
      </c>
      <c r="I328">
        <v>4.4999999999999998E-2</v>
      </c>
      <c r="J328">
        <v>10.00001</v>
      </c>
      <c r="K328" t="s">
        <v>20</v>
      </c>
      <c r="L328">
        <v>5.7893999999999997</v>
      </c>
      <c r="M328">
        <v>4.1576000000000002E-2</v>
      </c>
      <c r="N328">
        <v>5.7892000000000001</v>
      </c>
      <c r="O328">
        <v>4.1502999999999998E-2</v>
      </c>
      <c r="P328"/>
    </row>
    <row r="329" spans="2:16" x14ac:dyDescent="0.25">
      <c r="B329" t="s">
        <v>353</v>
      </c>
      <c r="C329" t="s">
        <v>19</v>
      </c>
      <c r="D329">
        <v>0.33</v>
      </c>
      <c r="E329">
        <v>3.3001</v>
      </c>
      <c r="F329">
        <v>0.1</v>
      </c>
      <c r="G329" t="s">
        <v>16</v>
      </c>
      <c r="H329" t="s">
        <v>14</v>
      </c>
      <c r="I329">
        <v>4.4999999999999998E-2</v>
      </c>
      <c r="J329">
        <v>10.00001</v>
      </c>
      <c r="K329" t="s">
        <v>20</v>
      </c>
      <c r="L329">
        <v>57.998999999999995</v>
      </c>
      <c r="M329">
        <v>4.2262999999999997E-3</v>
      </c>
      <c r="N329">
        <v>57.998999999999995</v>
      </c>
      <c r="O329">
        <v>4.1960000000000001E-3</v>
      </c>
      <c r="P329"/>
    </row>
    <row r="330" spans="2:16" x14ac:dyDescent="0.25">
      <c r="B330" t="s">
        <v>354</v>
      </c>
      <c r="C330" t="s">
        <v>19</v>
      </c>
      <c r="D330">
        <v>0.33</v>
      </c>
      <c r="E330">
        <v>3.3001</v>
      </c>
      <c r="F330">
        <v>1.0000000000000001E-5</v>
      </c>
      <c r="G330" t="s">
        <v>16</v>
      </c>
      <c r="H330" t="s">
        <v>14</v>
      </c>
      <c r="I330">
        <v>10</v>
      </c>
      <c r="J330">
        <v>20.010000000000002</v>
      </c>
      <c r="K330" t="s">
        <v>21</v>
      </c>
      <c r="L330">
        <v>7.0000000000000007E-2</v>
      </c>
      <c r="M330">
        <v>0.81</v>
      </c>
      <c r="N330">
        <v>6.9434999999999997E-2</v>
      </c>
      <c r="O330">
        <v>0.80878000000000005</v>
      </c>
      <c r="P330"/>
    </row>
    <row r="331" spans="2:16" x14ac:dyDescent="0.25">
      <c r="B331" t="s">
        <v>355</v>
      </c>
      <c r="C331" t="s">
        <v>19</v>
      </c>
      <c r="D331">
        <v>0.33</v>
      </c>
      <c r="E331">
        <v>3.3001</v>
      </c>
      <c r="F331">
        <v>1E-4</v>
      </c>
      <c r="G331" t="s">
        <v>16</v>
      </c>
      <c r="H331" t="s">
        <v>14</v>
      </c>
      <c r="I331">
        <v>10</v>
      </c>
      <c r="J331">
        <v>20.010000000000002</v>
      </c>
      <c r="K331" t="s">
        <v>21</v>
      </c>
      <c r="L331">
        <v>7.5008000000000005E-2</v>
      </c>
      <c r="M331">
        <v>0.80728999999999995</v>
      </c>
      <c r="N331">
        <v>7.4829000000000007E-2</v>
      </c>
      <c r="O331">
        <v>0.80732999999999999</v>
      </c>
      <c r="P331"/>
    </row>
    <row r="332" spans="2:16" x14ac:dyDescent="0.25">
      <c r="B332" t="s">
        <v>356</v>
      </c>
      <c r="C332" t="s">
        <v>19</v>
      </c>
      <c r="D332">
        <v>0.33</v>
      </c>
      <c r="E332">
        <v>3.3001</v>
      </c>
      <c r="F332">
        <v>1E-3</v>
      </c>
      <c r="G332" t="s">
        <v>16</v>
      </c>
      <c r="H332" t="s">
        <v>14</v>
      </c>
      <c r="I332">
        <v>10</v>
      </c>
      <c r="J332">
        <v>20.010000000000002</v>
      </c>
      <c r="K332" t="s">
        <v>21</v>
      </c>
      <c r="L332">
        <v>0.43426999999999999</v>
      </c>
      <c r="M332">
        <v>0.71669000000000005</v>
      </c>
      <c r="N332">
        <v>0.43391000000000002</v>
      </c>
      <c r="O332">
        <v>0.71674000000000004</v>
      </c>
      <c r="P332"/>
    </row>
    <row r="333" spans="2:16" x14ac:dyDescent="0.25">
      <c r="B333" t="s">
        <v>357</v>
      </c>
      <c r="C333" t="s">
        <v>19</v>
      </c>
      <c r="D333">
        <v>0.33</v>
      </c>
      <c r="E333">
        <v>3.3001</v>
      </c>
      <c r="F333">
        <v>0.01</v>
      </c>
      <c r="G333" t="s">
        <v>16</v>
      </c>
      <c r="H333" t="s">
        <v>14</v>
      </c>
      <c r="I333">
        <v>10</v>
      </c>
      <c r="J333">
        <v>20.010000000000002</v>
      </c>
      <c r="K333" t="s">
        <v>21</v>
      </c>
      <c r="L333">
        <v>5.7427999999999999</v>
      </c>
      <c r="M333">
        <v>0.20349999999999999</v>
      </c>
      <c r="N333">
        <v>5.7425999999999995</v>
      </c>
      <c r="O333">
        <v>0.20344000000000001</v>
      </c>
      <c r="P333"/>
    </row>
    <row r="334" spans="2:16" x14ac:dyDescent="0.25">
      <c r="B334" t="s">
        <v>358</v>
      </c>
      <c r="C334" t="s">
        <v>19</v>
      </c>
      <c r="D334">
        <v>0.33</v>
      </c>
      <c r="E334">
        <v>3.3001</v>
      </c>
      <c r="F334">
        <v>0.1</v>
      </c>
      <c r="G334" t="s">
        <v>16</v>
      </c>
      <c r="H334" t="s">
        <v>14</v>
      </c>
      <c r="I334">
        <v>10</v>
      </c>
      <c r="J334">
        <v>20.010000000000002</v>
      </c>
      <c r="K334" t="s">
        <v>21</v>
      </c>
      <c r="L334">
        <v>57.994</v>
      </c>
      <c r="M334">
        <v>2.1455999999999999E-2</v>
      </c>
      <c r="N334">
        <v>57.994</v>
      </c>
      <c r="O334">
        <v>2.1426000000000001E-2</v>
      </c>
      <c r="P334"/>
    </row>
    <row r="335" spans="2:16" x14ac:dyDescent="0.25">
      <c r="B335" t="s">
        <v>359</v>
      </c>
      <c r="C335" t="s">
        <v>19</v>
      </c>
      <c r="D335">
        <v>0.33</v>
      </c>
      <c r="E335">
        <v>3.3001</v>
      </c>
      <c r="F335">
        <v>1.0000000000000001E-5</v>
      </c>
      <c r="G335" t="s">
        <v>16</v>
      </c>
      <c r="H335" t="s">
        <v>14</v>
      </c>
      <c r="I335">
        <v>20</v>
      </c>
      <c r="J335">
        <v>50.01</v>
      </c>
      <c r="K335" t="s">
        <v>21</v>
      </c>
      <c r="L335">
        <v>7.0000000000000007E-2</v>
      </c>
      <c r="M335">
        <v>1.2</v>
      </c>
      <c r="N335">
        <v>6.9505999999999998E-2</v>
      </c>
      <c r="O335">
        <v>1.1558999999999999</v>
      </c>
      <c r="P335"/>
    </row>
    <row r="336" spans="2:16" x14ac:dyDescent="0.25">
      <c r="B336" t="s">
        <v>360</v>
      </c>
      <c r="C336" t="s">
        <v>19</v>
      </c>
      <c r="D336">
        <v>0.33</v>
      </c>
      <c r="E336">
        <v>3.3001</v>
      </c>
      <c r="F336">
        <v>1E-4</v>
      </c>
      <c r="G336" t="s">
        <v>16</v>
      </c>
      <c r="H336" t="s">
        <v>14</v>
      </c>
      <c r="I336">
        <v>20</v>
      </c>
      <c r="J336">
        <v>50.01</v>
      </c>
      <c r="K336" t="s">
        <v>21</v>
      </c>
      <c r="L336">
        <v>7.3710999999999999E-2</v>
      </c>
      <c r="M336">
        <v>1.1548</v>
      </c>
      <c r="N336">
        <v>7.3371000000000006E-2</v>
      </c>
      <c r="O336">
        <v>1.1549</v>
      </c>
      <c r="P336"/>
    </row>
    <row r="337" spans="2:16" x14ac:dyDescent="0.25">
      <c r="B337" t="s">
        <v>361</v>
      </c>
      <c r="C337" t="s">
        <v>19</v>
      </c>
      <c r="D337">
        <v>0.33</v>
      </c>
      <c r="E337">
        <v>3.3001</v>
      </c>
      <c r="F337">
        <v>1E-3</v>
      </c>
      <c r="G337" t="s">
        <v>16</v>
      </c>
      <c r="H337" t="s">
        <v>14</v>
      </c>
      <c r="I337">
        <v>20</v>
      </c>
      <c r="J337">
        <v>50.01</v>
      </c>
      <c r="K337" t="s">
        <v>21</v>
      </c>
      <c r="L337">
        <v>0.38064999999999999</v>
      </c>
      <c r="M337">
        <v>1.0748</v>
      </c>
      <c r="N337">
        <v>0.37986999999999999</v>
      </c>
      <c r="O337">
        <v>1.0749</v>
      </c>
      <c r="P337"/>
    </row>
    <row r="338" spans="2:16" x14ac:dyDescent="0.25">
      <c r="B338" t="s">
        <v>362</v>
      </c>
      <c r="C338" t="s">
        <v>19</v>
      </c>
      <c r="D338">
        <v>0.33</v>
      </c>
      <c r="E338">
        <v>3.3001</v>
      </c>
      <c r="F338">
        <v>0.01</v>
      </c>
      <c r="G338" t="s">
        <v>16</v>
      </c>
      <c r="H338" t="s">
        <v>14</v>
      </c>
      <c r="I338">
        <v>20</v>
      </c>
      <c r="J338">
        <v>50.01</v>
      </c>
      <c r="K338" t="s">
        <v>21</v>
      </c>
      <c r="L338">
        <v>5.6886000000000001</v>
      </c>
      <c r="M338">
        <v>0.39166000000000001</v>
      </c>
      <c r="N338">
        <v>5.6882999999999999</v>
      </c>
      <c r="O338">
        <v>0.39154</v>
      </c>
      <c r="P338"/>
    </row>
    <row r="339" spans="2:16" x14ac:dyDescent="0.25">
      <c r="B339" t="s">
        <v>363</v>
      </c>
      <c r="C339" t="s">
        <v>19</v>
      </c>
      <c r="D339">
        <v>0.33</v>
      </c>
      <c r="E339">
        <v>3.3001</v>
      </c>
      <c r="F339">
        <v>0.1</v>
      </c>
      <c r="G339" t="s">
        <v>16</v>
      </c>
      <c r="H339" t="s">
        <v>14</v>
      </c>
      <c r="I339">
        <v>20</v>
      </c>
      <c r="J339">
        <v>50.01</v>
      </c>
      <c r="K339" t="s">
        <v>21</v>
      </c>
      <c r="L339">
        <v>57.988</v>
      </c>
      <c r="M339">
        <v>4.3219E-2</v>
      </c>
      <c r="N339">
        <v>57.988</v>
      </c>
      <c r="O339">
        <v>4.3147999999999999E-2</v>
      </c>
      <c r="P339"/>
    </row>
    <row r="340" spans="2:16" x14ac:dyDescent="0.25">
      <c r="B340" t="s">
        <v>364</v>
      </c>
      <c r="C340" t="s">
        <v>19</v>
      </c>
      <c r="D340">
        <v>0.33</v>
      </c>
      <c r="E340">
        <v>3.3001</v>
      </c>
      <c r="F340">
        <v>1.0000000000000001E-5</v>
      </c>
      <c r="G340" t="s">
        <v>16</v>
      </c>
      <c r="H340" t="s">
        <v>14</v>
      </c>
      <c r="I340">
        <v>50</v>
      </c>
      <c r="J340">
        <v>100.01</v>
      </c>
      <c r="K340" t="s">
        <v>21</v>
      </c>
      <c r="L340">
        <v>0.24000000000000002</v>
      </c>
      <c r="M340">
        <v>2.7</v>
      </c>
      <c r="N340">
        <v>0.23108000000000001</v>
      </c>
      <c r="O340">
        <v>2.6570999999999998</v>
      </c>
      <c r="P340"/>
    </row>
    <row r="341" spans="2:16" x14ac:dyDescent="0.25">
      <c r="B341" t="s">
        <v>365</v>
      </c>
      <c r="C341" t="s">
        <v>19</v>
      </c>
      <c r="D341">
        <v>0.33</v>
      </c>
      <c r="E341">
        <v>3.3001</v>
      </c>
      <c r="F341">
        <v>1E-4</v>
      </c>
      <c r="G341" t="s">
        <v>16</v>
      </c>
      <c r="H341" t="s">
        <v>14</v>
      </c>
      <c r="I341">
        <v>50</v>
      </c>
      <c r="J341">
        <v>100.01</v>
      </c>
      <c r="K341" t="s">
        <v>21</v>
      </c>
      <c r="L341">
        <v>0.24000000000000002</v>
      </c>
      <c r="M341">
        <v>2.6566000000000001</v>
      </c>
      <c r="N341">
        <v>0.23256000000000002</v>
      </c>
      <c r="O341">
        <v>2.6566999999999998</v>
      </c>
      <c r="P341"/>
    </row>
    <row r="342" spans="2:16" x14ac:dyDescent="0.25">
      <c r="B342" t="s">
        <v>366</v>
      </c>
      <c r="C342" t="s">
        <v>19</v>
      </c>
      <c r="D342">
        <v>0.33</v>
      </c>
      <c r="E342">
        <v>3.3001</v>
      </c>
      <c r="F342">
        <v>1E-3</v>
      </c>
      <c r="G342" t="s">
        <v>16</v>
      </c>
      <c r="H342" t="s">
        <v>14</v>
      </c>
      <c r="I342">
        <v>50</v>
      </c>
      <c r="J342">
        <v>100.01</v>
      </c>
      <c r="K342" t="s">
        <v>21</v>
      </c>
      <c r="L342">
        <v>0.38846000000000003</v>
      </c>
      <c r="M342">
        <v>2.6152000000000002</v>
      </c>
      <c r="N342">
        <v>0.38733000000000001</v>
      </c>
      <c r="O342">
        <v>2.6154000000000002</v>
      </c>
      <c r="P342"/>
    </row>
    <row r="343" spans="2:16" x14ac:dyDescent="0.25">
      <c r="B343" t="s">
        <v>367</v>
      </c>
      <c r="C343" t="s">
        <v>19</v>
      </c>
      <c r="D343">
        <v>0.33</v>
      </c>
      <c r="E343">
        <v>3.3001</v>
      </c>
      <c r="F343">
        <v>0.01</v>
      </c>
      <c r="G343" t="s">
        <v>16</v>
      </c>
      <c r="H343" t="s">
        <v>14</v>
      </c>
      <c r="I343">
        <v>50</v>
      </c>
      <c r="J343">
        <v>100.01</v>
      </c>
      <c r="K343" t="s">
        <v>21</v>
      </c>
      <c r="L343">
        <v>5.3723000000000001</v>
      </c>
      <c r="M343">
        <v>1.6168</v>
      </c>
      <c r="N343">
        <v>5.3715000000000002</v>
      </c>
      <c r="O343">
        <v>1.6167</v>
      </c>
      <c r="P343"/>
    </row>
    <row r="344" spans="2:16" x14ac:dyDescent="0.25">
      <c r="B344" t="s">
        <v>368</v>
      </c>
      <c r="C344" t="s">
        <v>19</v>
      </c>
      <c r="D344">
        <v>0.33</v>
      </c>
      <c r="E344">
        <v>3.3001</v>
      </c>
      <c r="F344">
        <v>0.1</v>
      </c>
      <c r="G344" t="s">
        <v>16</v>
      </c>
      <c r="H344" t="s">
        <v>14</v>
      </c>
      <c r="I344">
        <v>50</v>
      </c>
      <c r="J344">
        <v>100.01</v>
      </c>
      <c r="K344" t="s">
        <v>21</v>
      </c>
      <c r="L344">
        <v>57.934999999999995</v>
      </c>
      <c r="M344">
        <v>0.23028999999999999</v>
      </c>
      <c r="N344">
        <v>57.934999999999995</v>
      </c>
      <c r="O344">
        <v>0.23011999999999999</v>
      </c>
      <c r="P344"/>
    </row>
    <row r="345" spans="2:16" x14ac:dyDescent="0.25">
      <c r="B345" t="s">
        <v>369</v>
      </c>
      <c r="C345" t="s">
        <v>19</v>
      </c>
      <c r="D345">
        <v>0.33</v>
      </c>
      <c r="E345">
        <v>3.3001</v>
      </c>
      <c r="F345">
        <v>1.0000000000000001E-5</v>
      </c>
      <c r="G345" t="s">
        <v>16</v>
      </c>
      <c r="H345" t="s">
        <v>14</v>
      </c>
      <c r="I345">
        <v>100</v>
      </c>
      <c r="J345">
        <v>500</v>
      </c>
      <c r="K345" t="s">
        <v>21</v>
      </c>
      <c r="L345">
        <v>1.1000000000000001</v>
      </c>
      <c r="M345">
        <v>5.8</v>
      </c>
      <c r="N345">
        <v>1.0377000000000001</v>
      </c>
      <c r="O345">
        <v>5.7942</v>
      </c>
      <c r="P345"/>
    </row>
    <row r="346" spans="2:16" x14ac:dyDescent="0.25">
      <c r="B346" t="s">
        <v>370</v>
      </c>
      <c r="C346" t="s">
        <v>19</v>
      </c>
      <c r="D346">
        <v>0.33</v>
      </c>
      <c r="E346">
        <v>3.3001</v>
      </c>
      <c r="F346">
        <v>1E-4</v>
      </c>
      <c r="G346" t="s">
        <v>16</v>
      </c>
      <c r="H346" t="s">
        <v>14</v>
      </c>
      <c r="I346">
        <v>100</v>
      </c>
      <c r="J346">
        <v>500</v>
      </c>
      <c r="K346" t="s">
        <v>21</v>
      </c>
      <c r="L346">
        <v>1.1000000000000001</v>
      </c>
      <c r="M346">
        <v>5.7939999999999996</v>
      </c>
      <c r="N346">
        <v>1.038</v>
      </c>
      <c r="O346">
        <v>5.7941000000000003</v>
      </c>
      <c r="P346"/>
    </row>
    <row r="347" spans="2:16" x14ac:dyDescent="0.25">
      <c r="B347" t="s">
        <v>371</v>
      </c>
      <c r="C347" t="s">
        <v>19</v>
      </c>
      <c r="D347">
        <v>0.33</v>
      </c>
      <c r="E347">
        <v>3.3001</v>
      </c>
      <c r="F347">
        <v>1E-3</v>
      </c>
      <c r="G347" t="s">
        <v>16</v>
      </c>
      <c r="H347" t="s">
        <v>14</v>
      </c>
      <c r="I347">
        <v>100</v>
      </c>
      <c r="J347">
        <v>500</v>
      </c>
      <c r="K347" t="s">
        <v>21</v>
      </c>
      <c r="L347">
        <v>1.1000000000000001</v>
      </c>
      <c r="M347">
        <v>5.7778</v>
      </c>
      <c r="N347">
        <v>1.0964</v>
      </c>
      <c r="O347">
        <v>5.7779999999999996</v>
      </c>
      <c r="P347"/>
    </row>
    <row r="348" spans="2:16" x14ac:dyDescent="0.25">
      <c r="B348" t="s">
        <v>372</v>
      </c>
      <c r="C348" t="s">
        <v>19</v>
      </c>
      <c r="D348">
        <v>0.33</v>
      </c>
      <c r="E348">
        <v>3.3001</v>
      </c>
      <c r="F348">
        <v>0.01</v>
      </c>
      <c r="G348" t="s">
        <v>16</v>
      </c>
      <c r="H348" t="s">
        <v>14</v>
      </c>
      <c r="I348">
        <v>100</v>
      </c>
      <c r="J348">
        <v>500</v>
      </c>
      <c r="K348" t="s">
        <v>21</v>
      </c>
      <c r="L348">
        <v>4.9001000000000001</v>
      </c>
      <c r="M348">
        <v>4.8711000000000002</v>
      </c>
      <c r="N348">
        <v>4.8980999999999995</v>
      </c>
      <c r="O348">
        <v>4.8712999999999997</v>
      </c>
      <c r="P348"/>
    </row>
    <row r="349" spans="2:16" x14ac:dyDescent="0.25">
      <c r="B349" t="s">
        <v>373</v>
      </c>
      <c r="C349" t="s">
        <v>19</v>
      </c>
      <c r="D349">
        <v>0.33</v>
      </c>
      <c r="E349">
        <v>3.3001</v>
      </c>
      <c r="F349">
        <v>0.1</v>
      </c>
      <c r="G349" t="s">
        <v>16</v>
      </c>
      <c r="H349" t="s">
        <v>14</v>
      </c>
      <c r="I349">
        <v>100</v>
      </c>
      <c r="J349">
        <v>500</v>
      </c>
      <c r="K349" t="s">
        <v>21</v>
      </c>
      <c r="L349">
        <v>57.705999999999996</v>
      </c>
      <c r="M349">
        <v>1.1207</v>
      </c>
      <c r="N349">
        <v>57.704999999999998</v>
      </c>
      <c r="O349">
        <v>1.1204000000000001</v>
      </c>
      <c r="P349"/>
    </row>
    <row r="350" spans="2:16" x14ac:dyDescent="0.25">
      <c r="B350" t="s">
        <v>2241</v>
      </c>
      <c r="C350" t="s">
        <v>19</v>
      </c>
      <c r="D350">
        <v>0.33</v>
      </c>
      <c r="E350">
        <v>3.3001</v>
      </c>
      <c r="F350">
        <v>1.0000000000000001E-5</v>
      </c>
      <c r="G350" t="s">
        <v>16</v>
      </c>
      <c r="H350" t="s">
        <v>14</v>
      </c>
      <c r="I350">
        <v>500</v>
      </c>
      <c r="J350">
        <v>501</v>
      </c>
      <c r="K350" t="s">
        <v>21</v>
      </c>
      <c r="L350">
        <v>1.1000000000000001</v>
      </c>
      <c r="M350">
        <v>5.8</v>
      </c>
      <c r="N350">
        <v>1.0377000000000001</v>
      </c>
      <c r="O350">
        <v>5.7942</v>
      </c>
      <c r="P350"/>
    </row>
    <row r="351" spans="2:16" x14ac:dyDescent="0.25">
      <c r="B351" t="s">
        <v>2242</v>
      </c>
      <c r="C351" t="s">
        <v>19</v>
      </c>
      <c r="D351">
        <v>0.33</v>
      </c>
      <c r="E351">
        <v>3.3001</v>
      </c>
      <c r="F351">
        <v>1E-4</v>
      </c>
      <c r="G351" t="s">
        <v>16</v>
      </c>
      <c r="H351" t="s">
        <v>14</v>
      </c>
      <c r="I351">
        <v>500</v>
      </c>
      <c r="J351">
        <v>501</v>
      </c>
      <c r="K351" t="s">
        <v>21</v>
      </c>
      <c r="L351">
        <v>1.1000000000000001</v>
      </c>
      <c r="M351">
        <v>5.7939999999999996</v>
      </c>
      <c r="N351">
        <v>1.038</v>
      </c>
      <c r="O351">
        <v>5.7941000000000003</v>
      </c>
      <c r="P351"/>
    </row>
    <row r="352" spans="2:16" x14ac:dyDescent="0.25">
      <c r="B352" t="s">
        <v>2243</v>
      </c>
      <c r="C352" t="s">
        <v>19</v>
      </c>
      <c r="D352">
        <v>0.33</v>
      </c>
      <c r="E352">
        <v>3.3001</v>
      </c>
      <c r="F352">
        <v>1E-3</v>
      </c>
      <c r="G352" t="s">
        <v>16</v>
      </c>
      <c r="H352" t="s">
        <v>14</v>
      </c>
      <c r="I352">
        <v>500</v>
      </c>
      <c r="J352">
        <v>501</v>
      </c>
      <c r="K352" t="s">
        <v>21</v>
      </c>
      <c r="L352">
        <v>1.1000000000000001</v>
      </c>
      <c r="M352">
        <v>5.7778</v>
      </c>
      <c r="N352">
        <v>1.0964</v>
      </c>
      <c r="O352">
        <v>5.7779999999999996</v>
      </c>
      <c r="P352"/>
    </row>
    <row r="353" spans="2:16" x14ac:dyDescent="0.25">
      <c r="B353" t="s">
        <v>2244</v>
      </c>
      <c r="C353" t="s">
        <v>19</v>
      </c>
      <c r="D353">
        <v>0.33</v>
      </c>
      <c r="E353">
        <v>3.3001</v>
      </c>
      <c r="F353">
        <v>0.01</v>
      </c>
      <c r="G353" t="s">
        <v>16</v>
      </c>
      <c r="H353" t="s">
        <v>14</v>
      </c>
      <c r="I353">
        <v>500</v>
      </c>
      <c r="J353">
        <v>501</v>
      </c>
      <c r="K353" t="s">
        <v>21</v>
      </c>
      <c r="L353">
        <v>4.9001000000000001</v>
      </c>
      <c r="M353">
        <v>4.8711000000000002</v>
      </c>
      <c r="N353">
        <v>4.8980999999999995</v>
      </c>
      <c r="O353">
        <v>4.8712999999999997</v>
      </c>
      <c r="P353"/>
    </row>
    <row r="354" spans="2:16" x14ac:dyDescent="0.25">
      <c r="B354" t="s">
        <v>2245</v>
      </c>
      <c r="C354" t="s">
        <v>19</v>
      </c>
      <c r="D354">
        <v>0.33</v>
      </c>
      <c r="E354">
        <v>3.3001</v>
      </c>
      <c r="F354">
        <v>0.1</v>
      </c>
      <c r="G354" t="s">
        <v>16</v>
      </c>
      <c r="H354" t="s">
        <v>14</v>
      </c>
      <c r="I354">
        <v>500</v>
      </c>
      <c r="J354">
        <v>501</v>
      </c>
      <c r="K354" t="s">
        <v>21</v>
      </c>
      <c r="L354">
        <v>57.705999999999996</v>
      </c>
      <c r="M354">
        <v>1.1207</v>
      </c>
      <c r="N354">
        <v>57.704999999999998</v>
      </c>
      <c r="O354">
        <v>1.1204000000000001</v>
      </c>
      <c r="P354"/>
    </row>
    <row r="355" spans="2:16" x14ac:dyDescent="0.25">
      <c r="B355" t="s">
        <v>374</v>
      </c>
      <c r="C355" t="s">
        <v>19</v>
      </c>
      <c r="D355">
        <v>3.3</v>
      </c>
      <c r="E355">
        <v>33.000999999999998</v>
      </c>
      <c r="F355">
        <v>1E-4</v>
      </c>
      <c r="G355" t="s">
        <v>16</v>
      </c>
      <c r="H355" t="s">
        <v>14</v>
      </c>
      <c r="I355">
        <v>0.01</v>
      </c>
      <c r="J355">
        <v>4.5010000000000001E-2</v>
      </c>
      <c r="K355" t="s">
        <v>20</v>
      </c>
      <c r="L355">
        <v>0.93</v>
      </c>
      <c r="M355">
        <v>0.57999999999999996</v>
      </c>
      <c r="N355">
        <v>0.92291999999999996</v>
      </c>
      <c r="O355">
        <v>0.57830000000000004</v>
      </c>
      <c r="P355"/>
    </row>
    <row r="356" spans="2:16" x14ac:dyDescent="0.25">
      <c r="B356" t="s">
        <v>375</v>
      </c>
      <c r="C356" t="s">
        <v>19</v>
      </c>
      <c r="D356">
        <v>3.3</v>
      </c>
      <c r="E356">
        <v>33.000999999999998</v>
      </c>
      <c r="F356">
        <v>1E-3</v>
      </c>
      <c r="G356" t="s">
        <v>16</v>
      </c>
      <c r="H356" t="s">
        <v>14</v>
      </c>
      <c r="I356">
        <v>0.01</v>
      </c>
      <c r="J356">
        <v>4.5010000000000001E-2</v>
      </c>
      <c r="K356" t="s">
        <v>20</v>
      </c>
      <c r="L356">
        <v>0.98725999999999992</v>
      </c>
      <c r="M356">
        <v>0.57660999999999996</v>
      </c>
      <c r="N356">
        <v>0.98668</v>
      </c>
      <c r="O356">
        <v>0.57662000000000002</v>
      </c>
      <c r="P356"/>
    </row>
    <row r="357" spans="2:16" x14ac:dyDescent="0.25">
      <c r="B357" t="s">
        <v>376</v>
      </c>
      <c r="C357" t="s">
        <v>19</v>
      </c>
      <c r="D357">
        <v>3.3</v>
      </c>
      <c r="E357">
        <v>33.000999999999998</v>
      </c>
      <c r="F357">
        <v>0.01</v>
      </c>
      <c r="G357" t="s">
        <v>16</v>
      </c>
      <c r="H357" t="s">
        <v>14</v>
      </c>
      <c r="I357">
        <v>0.01</v>
      </c>
      <c r="J357">
        <v>4.5010000000000001E-2</v>
      </c>
      <c r="K357" t="s">
        <v>20</v>
      </c>
      <c r="L357">
        <v>4.8574000000000002</v>
      </c>
      <c r="M357">
        <v>0.48407</v>
      </c>
      <c r="N357">
        <v>4.8564999999999996</v>
      </c>
      <c r="O357">
        <v>0.48405999999999999</v>
      </c>
      <c r="P357"/>
    </row>
    <row r="358" spans="2:16" x14ac:dyDescent="0.25">
      <c r="B358" t="s">
        <v>377</v>
      </c>
      <c r="C358" t="s">
        <v>19</v>
      </c>
      <c r="D358">
        <v>3.3</v>
      </c>
      <c r="E358">
        <v>33.000999999999998</v>
      </c>
      <c r="F358">
        <v>0.1</v>
      </c>
      <c r="G358" t="s">
        <v>16</v>
      </c>
      <c r="H358" t="s">
        <v>14</v>
      </c>
      <c r="I358">
        <v>0.01</v>
      </c>
      <c r="J358">
        <v>4.5010000000000001E-2</v>
      </c>
      <c r="K358" t="s">
        <v>20</v>
      </c>
      <c r="L358">
        <v>57.704000000000001</v>
      </c>
      <c r="M358">
        <v>0.11064</v>
      </c>
      <c r="N358">
        <v>57.704000000000001</v>
      </c>
      <c r="O358">
        <v>0.11058999999999999</v>
      </c>
      <c r="P358"/>
    </row>
    <row r="359" spans="2:16" x14ac:dyDescent="0.25">
      <c r="B359" t="s">
        <v>378</v>
      </c>
      <c r="C359" t="s">
        <v>19</v>
      </c>
      <c r="D359">
        <v>3.3</v>
      </c>
      <c r="E359">
        <v>33.000999999999998</v>
      </c>
      <c r="F359">
        <v>1</v>
      </c>
      <c r="G359" t="s">
        <v>16</v>
      </c>
      <c r="H359" t="s">
        <v>14</v>
      </c>
      <c r="I359">
        <v>0.01</v>
      </c>
      <c r="J359">
        <v>4.5010000000000001E-2</v>
      </c>
      <c r="K359" t="s">
        <v>20</v>
      </c>
      <c r="L359">
        <v>579.97</v>
      </c>
      <c r="M359">
        <v>1.1401E-2</v>
      </c>
      <c r="N359">
        <v>579.97</v>
      </c>
      <c r="O359">
        <v>1.1382E-2</v>
      </c>
      <c r="P359"/>
    </row>
    <row r="360" spans="2:16" x14ac:dyDescent="0.25">
      <c r="B360" t="s">
        <v>379</v>
      </c>
      <c r="C360" t="s">
        <v>19</v>
      </c>
      <c r="D360">
        <v>3.3</v>
      </c>
      <c r="E360">
        <v>33.000999999999998</v>
      </c>
      <c r="F360">
        <v>1E-4</v>
      </c>
      <c r="G360" t="s">
        <v>16</v>
      </c>
      <c r="H360" t="s">
        <v>14</v>
      </c>
      <c r="I360">
        <v>4.4999999999999998E-2</v>
      </c>
      <c r="J360">
        <v>10.00001</v>
      </c>
      <c r="K360" t="s">
        <v>20</v>
      </c>
      <c r="L360">
        <v>0.7</v>
      </c>
      <c r="M360">
        <v>0.35</v>
      </c>
      <c r="N360">
        <v>0.69218000000000002</v>
      </c>
      <c r="O360">
        <v>0.34794999999999998</v>
      </c>
      <c r="P360"/>
    </row>
    <row r="361" spans="2:16" x14ac:dyDescent="0.25">
      <c r="B361" t="s">
        <v>380</v>
      </c>
      <c r="C361" t="s">
        <v>19</v>
      </c>
      <c r="D361">
        <v>3.3</v>
      </c>
      <c r="E361">
        <v>33.000999999999998</v>
      </c>
      <c r="F361">
        <v>1E-3</v>
      </c>
      <c r="G361" t="s">
        <v>16</v>
      </c>
      <c r="H361" t="s">
        <v>14</v>
      </c>
      <c r="I361">
        <v>4.4999999999999998E-2</v>
      </c>
      <c r="J361">
        <v>10.00001</v>
      </c>
      <c r="K361" t="s">
        <v>20</v>
      </c>
      <c r="L361">
        <v>0.78956999999999999</v>
      </c>
      <c r="M361">
        <v>0.34543000000000001</v>
      </c>
      <c r="N361">
        <v>0.78891</v>
      </c>
      <c r="O361">
        <v>0.34543000000000001</v>
      </c>
      <c r="P361"/>
    </row>
    <row r="362" spans="2:16" x14ac:dyDescent="0.25">
      <c r="B362" t="s">
        <v>381</v>
      </c>
      <c r="C362" t="s">
        <v>19</v>
      </c>
      <c r="D362">
        <v>3.3</v>
      </c>
      <c r="E362">
        <v>33.000999999999998</v>
      </c>
      <c r="F362">
        <v>0.01</v>
      </c>
      <c r="G362" t="s">
        <v>16</v>
      </c>
      <c r="H362" t="s">
        <v>14</v>
      </c>
      <c r="I362">
        <v>4.4999999999999998E-2</v>
      </c>
      <c r="J362">
        <v>10.00001</v>
      </c>
      <c r="K362" t="s">
        <v>20</v>
      </c>
      <c r="L362">
        <v>5.2633000000000001</v>
      </c>
      <c r="M362">
        <v>0.24920999999999999</v>
      </c>
      <c r="N362">
        <v>5.2623999999999995</v>
      </c>
      <c r="O362">
        <v>0.24918000000000001</v>
      </c>
      <c r="P362"/>
    </row>
    <row r="363" spans="2:16" x14ac:dyDescent="0.25">
      <c r="B363" t="s">
        <v>382</v>
      </c>
      <c r="C363" t="s">
        <v>19</v>
      </c>
      <c r="D363">
        <v>3.3</v>
      </c>
      <c r="E363">
        <v>33.000999999999998</v>
      </c>
      <c r="F363">
        <v>0.1</v>
      </c>
      <c r="G363" t="s">
        <v>16</v>
      </c>
      <c r="H363" t="s">
        <v>14</v>
      </c>
      <c r="I363">
        <v>4.4999999999999998E-2</v>
      </c>
      <c r="J363">
        <v>10.00001</v>
      </c>
      <c r="K363" t="s">
        <v>20</v>
      </c>
      <c r="L363">
        <v>57.891999999999996</v>
      </c>
      <c r="M363">
        <v>4.1619999999999997E-2</v>
      </c>
      <c r="N363">
        <v>57.891999999999996</v>
      </c>
      <c r="O363">
        <v>4.1575000000000001E-2</v>
      </c>
      <c r="P363"/>
    </row>
    <row r="364" spans="2:16" x14ac:dyDescent="0.25">
      <c r="B364" t="s">
        <v>383</v>
      </c>
      <c r="C364" t="s">
        <v>19</v>
      </c>
      <c r="D364">
        <v>3.3</v>
      </c>
      <c r="E364">
        <v>33.000999999999998</v>
      </c>
      <c r="F364">
        <v>1</v>
      </c>
      <c r="G364" t="s">
        <v>16</v>
      </c>
      <c r="H364" t="s">
        <v>14</v>
      </c>
      <c r="I364">
        <v>4.4999999999999998E-2</v>
      </c>
      <c r="J364">
        <v>10.00001</v>
      </c>
      <c r="K364" t="s">
        <v>20</v>
      </c>
      <c r="L364">
        <v>579.99</v>
      </c>
      <c r="M364">
        <v>4.2218999999999998E-3</v>
      </c>
      <c r="N364">
        <v>579.99</v>
      </c>
      <c r="O364">
        <v>4.2034000000000004E-3</v>
      </c>
      <c r="P364"/>
    </row>
    <row r="365" spans="2:16" x14ac:dyDescent="0.25">
      <c r="B365" t="s">
        <v>384</v>
      </c>
      <c r="C365" t="s">
        <v>19</v>
      </c>
      <c r="D365">
        <v>3.3</v>
      </c>
      <c r="E365">
        <v>33.000999999999998</v>
      </c>
      <c r="F365">
        <v>1E-4</v>
      </c>
      <c r="G365" t="s">
        <v>16</v>
      </c>
      <c r="H365" t="s">
        <v>14</v>
      </c>
      <c r="I365">
        <v>10</v>
      </c>
      <c r="J365">
        <v>20.010000000000002</v>
      </c>
      <c r="K365" t="s">
        <v>21</v>
      </c>
      <c r="L365">
        <v>0.7</v>
      </c>
      <c r="M365">
        <v>0.81</v>
      </c>
      <c r="N365">
        <v>0.69303999999999999</v>
      </c>
      <c r="O365">
        <v>0.80896000000000001</v>
      </c>
      <c r="P365"/>
    </row>
    <row r="366" spans="2:16" x14ac:dyDescent="0.25">
      <c r="B366" t="s">
        <v>385</v>
      </c>
      <c r="C366" t="s">
        <v>19</v>
      </c>
      <c r="D366">
        <v>3.3</v>
      </c>
      <c r="E366">
        <v>33.000999999999998</v>
      </c>
      <c r="F366">
        <v>1E-3</v>
      </c>
      <c r="G366" t="s">
        <v>16</v>
      </c>
      <c r="H366" t="s">
        <v>14</v>
      </c>
      <c r="I366">
        <v>10</v>
      </c>
      <c r="J366">
        <v>20.010000000000002</v>
      </c>
      <c r="K366" t="s">
        <v>21</v>
      </c>
      <c r="L366">
        <v>0.74743999999999999</v>
      </c>
      <c r="M366">
        <v>0.8075</v>
      </c>
      <c r="N366">
        <v>0.74698999999999993</v>
      </c>
      <c r="O366">
        <v>0.80750999999999995</v>
      </c>
      <c r="P366"/>
    </row>
    <row r="367" spans="2:16" x14ac:dyDescent="0.25">
      <c r="B367" t="s">
        <v>386</v>
      </c>
      <c r="C367" t="s">
        <v>19</v>
      </c>
      <c r="D367">
        <v>3.3</v>
      </c>
      <c r="E367">
        <v>33.000999999999998</v>
      </c>
      <c r="F367">
        <v>0.01</v>
      </c>
      <c r="G367" t="s">
        <v>16</v>
      </c>
      <c r="H367" t="s">
        <v>14</v>
      </c>
      <c r="I367">
        <v>10</v>
      </c>
      <c r="J367">
        <v>20.010000000000002</v>
      </c>
      <c r="K367" t="s">
        <v>21</v>
      </c>
      <c r="L367">
        <v>4.3391999999999999</v>
      </c>
      <c r="M367">
        <v>0.71689999999999998</v>
      </c>
      <c r="N367">
        <v>4.3382999999999994</v>
      </c>
      <c r="O367">
        <v>0.71689999999999998</v>
      </c>
      <c r="P367"/>
    </row>
    <row r="368" spans="2:16" x14ac:dyDescent="0.25">
      <c r="B368" t="s">
        <v>387</v>
      </c>
      <c r="C368" t="s">
        <v>19</v>
      </c>
      <c r="D368">
        <v>3.3</v>
      </c>
      <c r="E368">
        <v>33.000999999999998</v>
      </c>
      <c r="F368">
        <v>0.1</v>
      </c>
      <c r="G368" t="s">
        <v>16</v>
      </c>
      <c r="H368" t="s">
        <v>14</v>
      </c>
      <c r="I368">
        <v>10</v>
      </c>
      <c r="J368">
        <v>20.010000000000002</v>
      </c>
      <c r="K368" t="s">
        <v>21</v>
      </c>
      <c r="L368">
        <v>57.425999999999995</v>
      </c>
      <c r="M368">
        <v>0.20355000000000001</v>
      </c>
      <c r="N368">
        <v>57.425999999999995</v>
      </c>
      <c r="O368">
        <v>0.20351</v>
      </c>
      <c r="P368"/>
    </row>
    <row r="369" spans="2:16" x14ac:dyDescent="0.25">
      <c r="B369" t="s">
        <v>388</v>
      </c>
      <c r="C369" t="s">
        <v>19</v>
      </c>
      <c r="D369">
        <v>3.3</v>
      </c>
      <c r="E369">
        <v>33.000999999999998</v>
      </c>
      <c r="F369">
        <v>1</v>
      </c>
      <c r="G369" t="s">
        <v>16</v>
      </c>
      <c r="H369" t="s">
        <v>14</v>
      </c>
      <c r="I369">
        <v>10</v>
      </c>
      <c r="J369">
        <v>20.010000000000002</v>
      </c>
      <c r="K369" t="s">
        <v>21</v>
      </c>
      <c r="L369">
        <v>579.93999999999994</v>
      </c>
      <c r="M369">
        <v>2.1451999999999999E-2</v>
      </c>
      <c r="N369">
        <v>579.93999999999994</v>
      </c>
      <c r="O369">
        <v>2.1433000000000001E-2</v>
      </c>
      <c r="P369"/>
    </row>
    <row r="370" spans="2:16" x14ac:dyDescent="0.25">
      <c r="B370" t="s">
        <v>389</v>
      </c>
      <c r="C370" t="s">
        <v>19</v>
      </c>
      <c r="D370">
        <v>3.3</v>
      </c>
      <c r="E370">
        <v>33.000999999999998</v>
      </c>
      <c r="F370">
        <v>1E-4</v>
      </c>
      <c r="G370" t="s">
        <v>16</v>
      </c>
      <c r="H370" t="s">
        <v>14</v>
      </c>
      <c r="I370">
        <v>20</v>
      </c>
      <c r="J370">
        <v>50.01</v>
      </c>
      <c r="K370" t="s">
        <v>21</v>
      </c>
      <c r="L370">
        <v>0.7</v>
      </c>
      <c r="M370">
        <v>1.2</v>
      </c>
      <c r="N370">
        <v>0.69121999999999995</v>
      </c>
      <c r="O370">
        <v>1.1565000000000001</v>
      </c>
      <c r="P370"/>
    </row>
    <row r="371" spans="2:16" x14ac:dyDescent="0.25">
      <c r="B371" t="s">
        <v>390</v>
      </c>
      <c r="C371" t="s">
        <v>19</v>
      </c>
      <c r="D371">
        <v>3.3</v>
      </c>
      <c r="E371">
        <v>33.000999999999998</v>
      </c>
      <c r="F371">
        <v>1E-3</v>
      </c>
      <c r="G371" t="s">
        <v>16</v>
      </c>
      <c r="H371" t="s">
        <v>14</v>
      </c>
      <c r="I371">
        <v>20</v>
      </c>
      <c r="J371">
        <v>50.01</v>
      </c>
      <c r="K371" t="s">
        <v>21</v>
      </c>
      <c r="L371">
        <v>0.73465999999999998</v>
      </c>
      <c r="M371">
        <v>1.1553</v>
      </c>
      <c r="N371">
        <v>0.73164999999999991</v>
      </c>
      <c r="O371">
        <v>1.1554</v>
      </c>
      <c r="P371"/>
    </row>
    <row r="372" spans="2:16" x14ac:dyDescent="0.25">
      <c r="B372" t="s">
        <v>391</v>
      </c>
      <c r="C372" t="s">
        <v>19</v>
      </c>
      <c r="D372">
        <v>3.3</v>
      </c>
      <c r="E372">
        <v>33.000999999999998</v>
      </c>
      <c r="F372">
        <v>0.01</v>
      </c>
      <c r="G372" t="s">
        <v>16</v>
      </c>
      <c r="H372" t="s">
        <v>14</v>
      </c>
      <c r="I372">
        <v>20</v>
      </c>
      <c r="J372">
        <v>50.01</v>
      </c>
      <c r="K372" t="s">
        <v>21</v>
      </c>
      <c r="L372">
        <v>3.8002000000000002</v>
      </c>
      <c r="M372">
        <v>1.0753999999999999</v>
      </c>
      <c r="N372">
        <v>3.7971000000000004</v>
      </c>
      <c r="O372">
        <v>1.0753999999999999</v>
      </c>
      <c r="P372"/>
    </row>
    <row r="373" spans="2:16" x14ac:dyDescent="0.25">
      <c r="B373" t="s">
        <v>392</v>
      </c>
      <c r="C373" t="s">
        <v>19</v>
      </c>
      <c r="D373">
        <v>3.3</v>
      </c>
      <c r="E373">
        <v>33.000999999999998</v>
      </c>
      <c r="F373">
        <v>0.1</v>
      </c>
      <c r="G373" t="s">
        <v>16</v>
      </c>
      <c r="H373" t="s">
        <v>14</v>
      </c>
      <c r="I373">
        <v>20</v>
      </c>
      <c r="J373">
        <v>50.01</v>
      </c>
      <c r="K373" t="s">
        <v>21</v>
      </c>
      <c r="L373">
        <v>56.882999999999996</v>
      </c>
      <c r="M373">
        <v>0.39190000000000003</v>
      </c>
      <c r="N373">
        <v>56.881999999999998</v>
      </c>
      <c r="O373">
        <v>0.39182</v>
      </c>
      <c r="P373"/>
    </row>
    <row r="374" spans="2:16" x14ac:dyDescent="0.25">
      <c r="B374" t="s">
        <v>393</v>
      </c>
      <c r="C374" t="s">
        <v>19</v>
      </c>
      <c r="D374">
        <v>3.3</v>
      </c>
      <c r="E374">
        <v>33.000999999999998</v>
      </c>
      <c r="F374">
        <v>1</v>
      </c>
      <c r="G374" t="s">
        <v>16</v>
      </c>
      <c r="H374" t="s">
        <v>14</v>
      </c>
      <c r="I374">
        <v>20</v>
      </c>
      <c r="J374">
        <v>50.01</v>
      </c>
      <c r="K374" t="s">
        <v>21</v>
      </c>
      <c r="L374">
        <v>579.88</v>
      </c>
      <c r="M374">
        <v>4.3222999999999998E-2</v>
      </c>
      <c r="N374">
        <v>579.88</v>
      </c>
      <c r="O374">
        <v>4.3181999999999998E-2</v>
      </c>
      <c r="P374"/>
    </row>
    <row r="375" spans="2:16" x14ac:dyDescent="0.25">
      <c r="B375" t="s">
        <v>394</v>
      </c>
      <c r="C375" t="s">
        <v>19</v>
      </c>
      <c r="D375">
        <v>3.3</v>
      </c>
      <c r="E375">
        <v>33.000999999999998</v>
      </c>
      <c r="F375">
        <v>1E-4</v>
      </c>
      <c r="G375" t="s">
        <v>16</v>
      </c>
      <c r="H375" t="s">
        <v>14</v>
      </c>
      <c r="I375">
        <v>50</v>
      </c>
      <c r="J375">
        <v>100.01</v>
      </c>
      <c r="K375" t="s">
        <v>21</v>
      </c>
      <c r="L375">
        <v>2.2999999999999998</v>
      </c>
      <c r="M375">
        <v>2.7</v>
      </c>
      <c r="N375">
        <v>2.3079000000000001</v>
      </c>
      <c r="O375">
        <v>2.6577000000000002</v>
      </c>
      <c r="P375"/>
    </row>
    <row r="376" spans="2:16" x14ac:dyDescent="0.25">
      <c r="B376" t="s">
        <v>395</v>
      </c>
      <c r="C376" t="s">
        <v>19</v>
      </c>
      <c r="D376">
        <v>3.3</v>
      </c>
      <c r="E376">
        <v>33.000999999999998</v>
      </c>
      <c r="F376">
        <v>1E-3</v>
      </c>
      <c r="G376" t="s">
        <v>16</v>
      </c>
      <c r="H376" t="s">
        <v>14</v>
      </c>
      <c r="I376">
        <v>50</v>
      </c>
      <c r="J376">
        <v>100.01</v>
      </c>
      <c r="K376" t="s">
        <v>21</v>
      </c>
      <c r="L376">
        <v>2.3265000000000002</v>
      </c>
      <c r="M376">
        <v>2.6572</v>
      </c>
      <c r="N376">
        <v>2.3234000000000004</v>
      </c>
      <c r="O376">
        <v>2.6573000000000002</v>
      </c>
      <c r="P376"/>
    </row>
    <row r="377" spans="2:16" x14ac:dyDescent="0.25">
      <c r="B377" t="s">
        <v>396</v>
      </c>
      <c r="C377" t="s">
        <v>19</v>
      </c>
      <c r="D377">
        <v>3.3</v>
      </c>
      <c r="E377">
        <v>33.000999999999998</v>
      </c>
      <c r="F377">
        <v>0.01</v>
      </c>
      <c r="G377" t="s">
        <v>16</v>
      </c>
      <c r="H377" t="s">
        <v>14</v>
      </c>
      <c r="I377">
        <v>50</v>
      </c>
      <c r="J377">
        <v>100.01</v>
      </c>
      <c r="K377" t="s">
        <v>21</v>
      </c>
      <c r="L377">
        <v>3.8797000000000001</v>
      </c>
      <c r="M377">
        <v>2.6158000000000001</v>
      </c>
      <c r="N377">
        <v>3.8711000000000002</v>
      </c>
      <c r="O377">
        <v>2.6160000000000001</v>
      </c>
      <c r="P377"/>
    </row>
    <row r="378" spans="2:16" x14ac:dyDescent="0.25">
      <c r="B378" t="s">
        <v>397</v>
      </c>
      <c r="C378" t="s">
        <v>19</v>
      </c>
      <c r="D378">
        <v>3.3</v>
      </c>
      <c r="E378">
        <v>33.000999999999998</v>
      </c>
      <c r="F378">
        <v>0.1</v>
      </c>
      <c r="G378" t="s">
        <v>16</v>
      </c>
      <c r="H378" t="s">
        <v>14</v>
      </c>
      <c r="I378">
        <v>50</v>
      </c>
      <c r="J378">
        <v>100.01</v>
      </c>
      <c r="K378" t="s">
        <v>21</v>
      </c>
      <c r="L378">
        <v>53.719000000000001</v>
      </c>
      <c r="M378">
        <v>1.6172</v>
      </c>
      <c r="N378">
        <v>53.713000000000001</v>
      </c>
      <c r="O378">
        <v>1.6172</v>
      </c>
      <c r="P378"/>
    </row>
    <row r="379" spans="2:16" x14ac:dyDescent="0.25">
      <c r="B379" t="s">
        <v>398</v>
      </c>
      <c r="C379" t="s">
        <v>19</v>
      </c>
      <c r="D379">
        <v>3.3</v>
      </c>
      <c r="E379">
        <v>33.000999999999998</v>
      </c>
      <c r="F379">
        <v>1</v>
      </c>
      <c r="G379" t="s">
        <v>16</v>
      </c>
      <c r="H379" t="s">
        <v>14</v>
      </c>
      <c r="I379">
        <v>50</v>
      </c>
      <c r="J379">
        <v>100.01</v>
      </c>
      <c r="K379" t="s">
        <v>21</v>
      </c>
      <c r="L379">
        <v>579.35</v>
      </c>
      <c r="M379">
        <v>0.23028000000000001</v>
      </c>
      <c r="N379">
        <v>579.35</v>
      </c>
      <c r="O379">
        <v>0.23021</v>
      </c>
      <c r="P379"/>
    </row>
    <row r="380" spans="2:16" x14ac:dyDescent="0.25">
      <c r="B380" t="s">
        <v>399</v>
      </c>
      <c r="C380" t="s">
        <v>19</v>
      </c>
      <c r="D380">
        <v>3.3</v>
      </c>
      <c r="E380">
        <v>33.000999999999998</v>
      </c>
      <c r="F380">
        <v>1E-4</v>
      </c>
      <c r="G380" t="s">
        <v>16</v>
      </c>
      <c r="H380" t="s">
        <v>14</v>
      </c>
      <c r="I380">
        <v>100</v>
      </c>
      <c r="J380">
        <v>500</v>
      </c>
      <c r="K380" t="s">
        <v>21</v>
      </c>
      <c r="L380">
        <v>13</v>
      </c>
      <c r="M380">
        <v>4.5999999999999996</v>
      </c>
      <c r="N380">
        <v>2.3363999999999998</v>
      </c>
      <c r="O380">
        <v>2.6995</v>
      </c>
      <c r="P380"/>
    </row>
    <row r="381" spans="2:16" x14ac:dyDescent="0.25">
      <c r="B381" t="s">
        <v>400</v>
      </c>
      <c r="C381" t="s">
        <v>19</v>
      </c>
      <c r="D381">
        <v>3.3</v>
      </c>
      <c r="E381">
        <v>33.000999999999998</v>
      </c>
      <c r="F381">
        <v>1E-3</v>
      </c>
      <c r="G381" t="s">
        <v>16</v>
      </c>
      <c r="H381" t="s">
        <v>14</v>
      </c>
      <c r="I381">
        <v>100</v>
      </c>
      <c r="J381">
        <v>500</v>
      </c>
      <c r="K381" t="s">
        <v>21</v>
      </c>
      <c r="L381">
        <v>13</v>
      </c>
      <c r="M381">
        <v>4.5999999999999996</v>
      </c>
      <c r="N381">
        <v>2.3501000000000003</v>
      </c>
      <c r="O381">
        <v>2.6989999999999998</v>
      </c>
      <c r="P381"/>
    </row>
    <row r="382" spans="2:16" x14ac:dyDescent="0.25">
      <c r="B382" t="s">
        <v>401</v>
      </c>
      <c r="C382" t="s">
        <v>19</v>
      </c>
      <c r="D382">
        <v>3.3</v>
      </c>
      <c r="E382">
        <v>33.000999999999998</v>
      </c>
      <c r="F382">
        <v>0.01</v>
      </c>
      <c r="G382" t="s">
        <v>16</v>
      </c>
      <c r="H382" t="s">
        <v>14</v>
      </c>
      <c r="I382">
        <v>100</v>
      </c>
      <c r="J382">
        <v>500</v>
      </c>
      <c r="K382" t="s">
        <v>21</v>
      </c>
      <c r="L382">
        <v>13</v>
      </c>
      <c r="M382">
        <v>4.5999999999999996</v>
      </c>
      <c r="N382">
        <v>3.8310000000000004</v>
      </c>
      <c r="O382">
        <v>2.6581000000000001</v>
      </c>
      <c r="P382"/>
    </row>
    <row r="383" spans="2:16" x14ac:dyDescent="0.25">
      <c r="B383" t="s">
        <v>402</v>
      </c>
      <c r="C383" t="s">
        <v>19</v>
      </c>
      <c r="D383">
        <v>3.3</v>
      </c>
      <c r="E383">
        <v>33.000999999999998</v>
      </c>
      <c r="F383">
        <v>0.1</v>
      </c>
      <c r="G383" t="s">
        <v>16</v>
      </c>
      <c r="H383" t="s">
        <v>14</v>
      </c>
      <c r="I383">
        <v>100</v>
      </c>
      <c r="J383">
        <v>500</v>
      </c>
      <c r="K383" t="s">
        <v>21</v>
      </c>
      <c r="L383">
        <v>47.329000000000001</v>
      </c>
      <c r="M383">
        <v>3.5596999999999999</v>
      </c>
      <c r="N383">
        <v>53.607999999999997</v>
      </c>
      <c r="O383">
        <v>1.6549</v>
      </c>
      <c r="P383"/>
    </row>
    <row r="384" spans="2:16" x14ac:dyDescent="0.25">
      <c r="B384" t="s">
        <v>403</v>
      </c>
      <c r="C384" t="s">
        <v>19</v>
      </c>
      <c r="D384">
        <v>3.3</v>
      </c>
      <c r="E384">
        <v>33.000999999999998</v>
      </c>
      <c r="F384">
        <v>1</v>
      </c>
      <c r="G384" t="s">
        <v>16</v>
      </c>
      <c r="H384" t="s">
        <v>14</v>
      </c>
      <c r="I384">
        <v>100</v>
      </c>
      <c r="J384">
        <v>500</v>
      </c>
      <c r="K384" t="s">
        <v>21</v>
      </c>
      <c r="L384">
        <v>579.33000000000004</v>
      </c>
      <c r="M384">
        <v>0.23723</v>
      </c>
      <c r="N384">
        <v>579.33000000000004</v>
      </c>
      <c r="O384">
        <v>0.23716999999999999</v>
      </c>
      <c r="P384"/>
    </row>
    <row r="385" spans="2:16" x14ac:dyDescent="0.25">
      <c r="B385" t="s">
        <v>2246</v>
      </c>
      <c r="C385" t="s">
        <v>19</v>
      </c>
      <c r="D385">
        <v>3.3</v>
      </c>
      <c r="E385">
        <v>33.000999999999998</v>
      </c>
      <c r="F385">
        <v>1E-4</v>
      </c>
      <c r="G385" t="s">
        <v>16</v>
      </c>
      <c r="H385" t="s">
        <v>14</v>
      </c>
      <c r="I385">
        <v>500</v>
      </c>
      <c r="J385">
        <v>501</v>
      </c>
      <c r="K385" t="s">
        <v>21</v>
      </c>
      <c r="L385">
        <v>13</v>
      </c>
      <c r="M385">
        <v>4.5999999999999996</v>
      </c>
      <c r="N385">
        <v>2.3363999999999998</v>
      </c>
      <c r="O385">
        <v>2.6995</v>
      </c>
      <c r="P385"/>
    </row>
    <row r="386" spans="2:16" x14ac:dyDescent="0.25">
      <c r="B386" t="s">
        <v>2247</v>
      </c>
      <c r="C386" t="s">
        <v>19</v>
      </c>
      <c r="D386">
        <v>3.3</v>
      </c>
      <c r="E386">
        <v>33.000999999999998</v>
      </c>
      <c r="F386">
        <v>1E-3</v>
      </c>
      <c r="G386" t="s">
        <v>16</v>
      </c>
      <c r="H386" t="s">
        <v>14</v>
      </c>
      <c r="I386">
        <v>500</v>
      </c>
      <c r="J386">
        <v>501</v>
      </c>
      <c r="K386" t="s">
        <v>21</v>
      </c>
      <c r="L386">
        <v>13</v>
      </c>
      <c r="M386">
        <v>4.5999999999999996</v>
      </c>
      <c r="N386">
        <v>2.3501000000000003</v>
      </c>
      <c r="O386">
        <v>2.6989999999999998</v>
      </c>
      <c r="P386"/>
    </row>
    <row r="387" spans="2:16" x14ac:dyDescent="0.25">
      <c r="B387" t="s">
        <v>2248</v>
      </c>
      <c r="C387" t="s">
        <v>19</v>
      </c>
      <c r="D387">
        <v>3.3</v>
      </c>
      <c r="E387">
        <v>33.000999999999998</v>
      </c>
      <c r="F387">
        <v>0.01</v>
      </c>
      <c r="G387" t="s">
        <v>16</v>
      </c>
      <c r="H387" t="s">
        <v>14</v>
      </c>
      <c r="I387">
        <v>500</v>
      </c>
      <c r="J387">
        <v>501</v>
      </c>
      <c r="K387" t="s">
        <v>21</v>
      </c>
      <c r="L387">
        <v>13</v>
      </c>
      <c r="M387">
        <v>4.5999999999999996</v>
      </c>
      <c r="N387">
        <v>3.8310000000000004</v>
      </c>
      <c r="O387">
        <v>2.6581000000000001</v>
      </c>
      <c r="P387"/>
    </row>
    <row r="388" spans="2:16" x14ac:dyDescent="0.25">
      <c r="B388" t="s">
        <v>2249</v>
      </c>
      <c r="C388" t="s">
        <v>19</v>
      </c>
      <c r="D388">
        <v>3.3</v>
      </c>
      <c r="E388">
        <v>33.000999999999998</v>
      </c>
      <c r="F388">
        <v>0.1</v>
      </c>
      <c r="G388" t="s">
        <v>16</v>
      </c>
      <c r="H388" t="s">
        <v>14</v>
      </c>
      <c r="I388">
        <v>500</v>
      </c>
      <c r="J388">
        <v>501</v>
      </c>
      <c r="K388" t="s">
        <v>21</v>
      </c>
      <c r="L388">
        <v>47.329000000000001</v>
      </c>
      <c r="M388">
        <v>3.5596999999999999</v>
      </c>
      <c r="N388">
        <v>53.607999999999997</v>
      </c>
      <c r="O388">
        <v>1.6549</v>
      </c>
      <c r="P388"/>
    </row>
    <row r="389" spans="2:16" x14ac:dyDescent="0.25">
      <c r="B389" t="s">
        <v>2250</v>
      </c>
      <c r="C389" t="s">
        <v>19</v>
      </c>
      <c r="D389">
        <v>3.3</v>
      </c>
      <c r="E389">
        <v>33.000999999999998</v>
      </c>
      <c r="F389">
        <v>1</v>
      </c>
      <c r="G389" t="s">
        <v>16</v>
      </c>
      <c r="H389" t="s">
        <v>14</v>
      </c>
      <c r="I389">
        <v>500</v>
      </c>
      <c r="J389">
        <v>501</v>
      </c>
      <c r="K389" t="s">
        <v>21</v>
      </c>
      <c r="L389">
        <v>579.33000000000004</v>
      </c>
      <c r="M389">
        <v>0.23723</v>
      </c>
      <c r="N389">
        <v>579.33000000000004</v>
      </c>
      <c r="O389">
        <v>0.23716999999999999</v>
      </c>
      <c r="P389"/>
    </row>
    <row r="390" spans="2:16" x14ac:dyDescent="0.25">
      <c r="B390" t="s">
        <v>2251</v>
      </c>
      <c r="C390" t="s">
        <v>19</v>
      </c>
      <c r="D390">
        <v>33</v>
      </c>
      <c r="E390">
        <v>330.01</v>
      </c>
      <c r="F390">
        <v>1E-3</v>
      </c>
      <c r="G390" t="s">
        <v>16</v>
      </c>
      <c r="H390" t="s">
        <v>14</v>
      </c>
      <c r="I390">
        <v>0.01</v>
      </c>
      <c r="J390">
        <v>4.5010000000000001E-2</v>
      </c>
      <c r="K390" t="s">
        <v>20</v>
      </c>
      <c r="L390">
        <v>3.5</v>
      </c>
      <c r="M390">
        <v>0.57999999999999996</v>
      </c>
      <c r="N390">
        <v>3.4704999999999999</v>
      </c>
      <c r="O390">
        <v>0.57867999999999997</v>
      </c>
      <c r="P390"/>
    </row>
    <row r="391" spans="2:16" x14ac:dyDescent="0.25">
      <c r="B391" t="s">
        <v>2252</v>
      </c>
      <c r="C391" t="s">
        <v>19</v>
      </c>
      <c r="D391">
        <v>33</v>
      </c>
      <c r="E391">
        <v>330.01</v>
      </c>
      <c r="F391">
        <v>0.01</v>
      </c>
      <c r="G391" t="s">
        <v>16</v>
      </c>
      <c r="H391" t="s">
        <v>14</v>
      </c>
      <c r="I391">
        <v>0.01</v>
      </c>
      <c r="J391">
        <v>4.5010000000000001E-2</v>
      </c>
      <c r="K391" t="s">
        <v>20</v>
      </c>
      <c r="L391">
        <v>4.2871999999999995</v>
      </c>
      <c r="M391">
        <v>0.57647000000000004</v>
      </c>
      <c r="N391">
        <v>4.2606000000000002</v>
      </c>
      <c r="O391">
        <v>0.57652000000000003</v>
      </c>
      <c r="P391"/>
    </row>
    <row r="392" spans="2:16" x14ac:dyDescent="0.25">
      <c r="B392" t="s">
        <v>2253</v>
      </c>
      <c r="C392" t="s">
        <v>19</v>
      </c>
      <c r="D392">
        <v>33</v>
      </c>
      <c r="E392">
        <v>330.01</v>
      </c>
      <c r="F392">
        <v>0.1</v>
      </c>
      <c r="G392" t="s">
        <v>16</v>
      </c>
      <c r="H392" t="s">
        <v>14</v>
      </c>
      <c r="I392">
        <v>0.01</v>
      </c>
      <c r="J392">
        <v>4.5010000000000001E-2</v>
      </c>
      <c r="K392" t="s">
        <v>20</v>
      </c>
      <c r="L392">
        <v>46.640999999999998</v>
      </c>
      <c r="M392">
        <v>0.47359000000000001</v>
      </c>
      <c r="N392">
        <v>46.601999999999997</v>
      </c>
      <c r="O392">
        <v>0.47360999999999998</v>
      </c>
      <c r="P392"/>
    </row>
    <row r="393" spans="2:16" x14ac:dyDescent="0.25">
      <c r="B393" t="s">
        <v>2254</v>
      </c>
      <c r="C393" t="s">
        <v>19</v>
      </c>
      <c r="D393">
        <v>33</v>
      </c>
      <c r="E393">
        <v>330.01</v>
      </c>
      <c r="F393">
        <v>1</v>
      </c>
      <c r="G393" t="s">
        <v>16</v>
      </c>
      <c r="H393" t="s">
        <v>14</v>
      </c>
      <c r="I393">
        <v>0.01</v>
      </c>
      <c r="J393">
        <v>4.5010000000000001E-2</v>
      </c>
      <c r="K393" t="s">
        <v>20</v>
      </c>
      <c r="L393">
        <v>576.98</v>
      </c>
      <c r="M393">
        <v>0.10542</v>
      </c>
      <c r="N393">
        <v>576.96</v>
      </c>
      <c r="O393">
        <v>0.10532999999999999</v>
      </c>
      <c r="P393"/>
    </row>
    <row r="394" spans="2:16" x14ac:dyDescent="0.25">
      <c r="B394" t="s">
        <v>2255</v>
      </c>
      <c r="C394" t="s">
        <v>19</v>
      </c>
      <c r="D394">
        <v>33</v>
      </c>
      <c r="E394">
        <v>330.01</v>
      </c>
      <c r="F394">
        <v>10</v>
      </c>
      <c r="G394" t="s">
        <v>16</v>
      </c>
      <c r="H394" t="s">
        <v>14</v>
      </c>
      <c r="I394">
        <v>0.01</v>
      </c>
      <c r="J394">
        <v>4.5010000000000001E-2</v>
      </c>
      <c r="K394" t="s">
        <v>20</v>
      </c>
      <c r="L394">
        <v>5799.7000000000007</v>
      </c>
      <c r="M394">
        <v>1.0862E-2</v>
      </c>
      <c r="N394">
        <v>5799.7000000000007</v>
      </c>
      <c r="O394">
        <v>1.0822E-2</v>
      </c>
      <c r="P394"/>
    </row>
    <row r="395" spans="2:16" x14ac:dyDescent="0.25">
      <c r="B395" t="s">
        <v>409</v>
      </c>
      <c r="C395" t="s">
        <v>19</v>
      </c>
      <c r="D395">
        <v>33</v>
      </c>
      <c r="E395">
        <v>330.01</v>
      </c>
      <c r="F395">
        <v>1E-3</v>
      </c>
      <c r="G395" t="s">
        <v>16</v>
      </c>
      <c r="H395" t="s">
        <v>14</v>
      </c>
      <c r="I395">
        <v>4.4999999999999998E-2</v>
      </c>
      <c r="J395">
        <v>10.00001</v>
      </c>
      <c r="K395" t="s">
        <v>20</v>
      </c>
      <c r="L395">
        <v>12</v>
      </c>
      <c r="M395">
        <v>0.92</v>
      </c>
      <c r="N395">
        <v>10.393000000000001</v>
      </c>
      <c r="O395">
        <v>0.92459000000000002</v>
      </c>
      <c r="P395"/>
    </row>
    <row r="396" spans="2:16" x14ac:dyDescent="0.25">
      <c r="B396" t="s">
        <v>410</v>
      </c>
      <c r="C396" t="s">
        <v>19</v>
      </c>
      <c r="D396">
        <v>33</v>
      </c>
      <c r="E396">
        <v>330.01</v>
      </c>
      <c r="F396">
        <v>0.01</v>
      </c>
      <c r="G396" t="s">
        <v>16</v>
      </c>
      <c r="H396" t="s">
        <v>14</v>
      </c>
      <c r="I396">
        <v>4.4999999999999998E-2</v>
      </c>
      <c r="J396">
        <v>10.00001</v>
      </c>
      <c r="K396" t="s">
        <v>20</v>
      </c>
      <c r="L396">
        <v>12</v>
      </c>
      <c r="M396">
        <v>0.92330999999999996</v>
      </c>
      <c r="N396">
        <v>10.834</v>
      </c>
      <c r="O396">
        <v>0.9234</v>
      </c>
      <c r="P396"/>
    </row>
    <row r="397" spans="2:16" x14ac:dyDescent="0.25">
      <c r="B397" t="s">
        <v>411</v>
      </c>
      <c r="C397" t="s">
        <v>19</v>
      </c>
      <c r="D397">
        <v>33</v>
      </c>
      <c r="E397">
        <v>330.01</v>
      </c>
      <c r="F397">
        <v>0.1</v>
      </c>
      <c r="G397" t="s">
        <v>16</v>
      </c>
      <c r="H397" t="s">
        <v>14</v>
      </c>
      <c r="I397">
        <v>4.4999999999999998E-2</v>
      </c>
      <c r="J397">
        <v>10.00001</v>
      </c>
      <c r="K397" t="s">
        <v>20</v>
      </c>
      <c r="L397">
        <v>43.308999999999997</v>
      </c>
      <c r="M397">
        <v>0.84099999999999997</v>
      </c>
      <c r="N397">
        <v>43.21</v>
      </c>
      <c r="O397">
        <v>0.84114999999999995</v>
      </c>
      <c r="P397"/>
    </row>
    <row r="398" spans="2:16" x14ac:dyDescent="0.25">
      <c r="B398" t="s">
        <v>412</v>
      </c>
      <c r="C398" t="s">
        <v>19</v>
      </c>
      <c r="D398">
        <v>33</v>
      </c>
      <c r="E398">
        <v>330.01</v>
      </c>
      <c r="F398">
        <v>1</v>
      </c>
      <c r="G398" t="s">
        <v>16</v>
      </c>
      <c r="H398" t="s">
        <v>14</v>
      </c>
      <c r="I398">
        <v>4.4999999999999998E-2</v>
      </c>
      <c r="J398">
        <v>10.00001</v>
      </c>
      <c r="K398" t="s">
        <v>20</v>
      </c>
      <c r="L398">
        <v>572.72</v>
      </c>
      <c r="M398">
        <v>0.26556000000000002</v>
      </c>
      <c r="N398">
        <v>572.67999999999995</v>
      </c>
      <c r="O398">
        <v>0.26538</v>
      </c>
      <c r="P398"/>
    </row>
    <row r="399" spans="2:16" x14ac:dyDescent="0.25">
      <c r="B399" t="s">
        <v>413</v>
      </c>
      <c r="C399" t="s">
        <v>19</v>
      </c>
      <c r="D399">
        <v>33</v>
      </c>
      <c r="E399">
        <v>330.01</v>
      </c>
      <c r="F399">
        <v>10</v>
      </c>
      <c r="G399" t="s">
        <v>16</v>
      </c>
      <c r="H399" t="s">
        <v>14</v>
      </c>
      <c r="I399">
        <v>4.4999999999999998E-2</v>
      </c>
      <c r="J399">
        <v>10.00001</v>
      </c>
      <c r="K399" t="s">
        <v>20</v>
      </c>
      <c r="L399">
        <v>5799.2000000000007</v>
      </c>
      <c r="M399">
        <v>2.8473999999999999E-2</v>
      </c>
      <c r="N399">
        <v>5799.2000000000007</v>
      </c>
      <c r="O399">
        <v>2.8386000000000002E-2</v>
      </c>
      <c r="P399"/>
    </row>
    <row r="400" spans="2:16" x14ac:dyDescent="0.25">
      <c r="B400" t="s">
        <v>404</v>
      </c>
      <c r="C400" t="s">
        <v>19</v>
      </c>
      <c r="D400">
        <v>33</v>
      </c>
      <c r="E400">
        <v>330.01</v>
      </c>
      <c r="F400">
        <v>1E-3</v>
      </c>
      <c r="G400" t="s">
        <v>16</v>
      </c>
      <c r="H400" t="s">
        <v>14</v>
      </c>
      <c r="I400">
        <v>10</v>
      </c>
      <c r="J400">
        <v>20.010000000000002</v>
      </c>
      <c r="K400" t="s">
        <v>21</v>
      </c>
      <c r="L400">
        <v>24</v>
      </c>
      <c r="M400">
        <v>1</v>
      </c>
      <c r="N400">
        <v>10.388</v>
      </c>
      <c r="O400">
        <v>1.04</v>
      </c>
      <c r="P400"/>
    </row>
    <row r="401" spans="2:16" x14ac:dyDescent="0.25">
      <c r="B401" t="s">
        <v>405</v>
      </c>
      <c r="C401" t="s">
        <v>19</v>
      </c>
      <c r="D401">
        <v>33</v>
      </c>
      <c r="E401">
        <v>330.01</v>
      </c>
      <c r="F401">
        <v>0.01</v>
      </c>
      <c r="G401" t="s">
        <v>16</v>
      </c>
      <c r="H401" t="s">
        <v>14</v>
      </c>
      <c r="I401">
        <v>10</v>
      </c>
      <c r="J401">
        <v>20.010000000000002</v>
      </c>
      <c r="K401" t="s">
        <v>21</v>
      </c>
      <c r="L401">
        <v>24</v>
      </c>
      <c r="M401">
        <v>1.0331999999999999</v>
      </c>
      <c r="N401">
        <v>10.795999999999999</v>
      </c>
      <c r="O401">
        <v>1.0388999999999999</v>
      </c>
      <c r="P401"/>
    </row>
    <row r="402" spans="2:16" x14ac:dyDescent="0.25">
      <c r="B402" t="s">
        <v>406</v>
      </c>
      <c r="C402" t="s">
        <v>19</v>
      </c>
      <c r="D402">
        <v>33</v>
      </c>
      <c r="E402">
        <v>330.01</v>
      </c>
      <c r="F402">
        <v>0.1</v>
      </c>
      <c r="G402" t="s">
        <v>16</v>
      </c>
      <c r="H402" t="s">
        <v>14</v>
      </c>
      <c r="I402">
        <v>10</v>
      </c>
      <c r="J402">
        <v>20.010000000000002</v>
      </c>
      <c r="K402" t="s">
        <v>21</v>
      </c>
      <c r="L402">
        <v>41.650999999999996</v>
      </c>
      <c r="M402">
        <v>0.95969000000000004</v>
      </c>
      <c r="N402">
        <v>41.553999999999995</v>
      </c>
      <c r="O402">
        <v>0.95984999999999998</v>
      </c>
      <c r="P402"/>
    </row>
    <row r="403" spans="2:16" x14ac:dyDescent="0.25">
      <c r="B403" t="s">
        <v>407</v>
      </c>
      <c r="C403" t="s">
        <v>19</v>
      </c>
      <c r="D403">
        <v>33</v>
      </c>
      <c r="E403">
        <v>330.01</v>
      </c>
      <c r="F403">
        <v>1</v>
      </c>
      <c r="G403" t="s">
        <v>16</v>
      </c>
      <c r="H403" t="s">
        <v>14</v>
      </c>
      <c r="I403">
        <v>10</v>
      </c>
      <c r="J403">
        <v>20.010000000000002</v>
      </c>
      <c r="K403" t="s">
        <v>21</v>
      </c>
      <c r="L403">
        <v>570.91999999999996</v>
      </c>
      <c r="M403">
        <v>0.32863999999999999</v>
      </c>
      <c r="N403">
        <v>570.88</v>
      </c>
      <c r="O403">
        <v>0.32847999999999999</v>
      </c>
      <c r="P403"/>
    </row>
    <row r="404" spans="2:16" x14ac:dyDescent="0.25">
      <c r="B404" t="s">
        <v>408</v>
      </c>
      <c r="C404" t="s">
        <v>19</v>
      </c>
      <c r="D404">
        <v>33</v>
      </c>
      <c r="E404">
        <v>330.01</v>
      </c>
      <c r="F404">
        <v>10</v>
      </c>
      <c r="G404" t="s">
        <v>16</v>
      </c>
      <c r="H404" t="s">
        <v>14</v>
      </c>
      <c r="I404">
        <v>10</v>
      </c>
      <c r="J404">
        <v>20.010000000000002</v>
      </c>
      <c r="K404" t="s">
        <v>21</v>
      </c>
      <c r="L404">
        <v>5799</v>
      </c>
      <c r="M404">
        <v>3.5762000000000002E-2</v>
      </c>
      <c r="N404">
        <v>5799</v>
      </c>
      <c r="O404">
        <v>3.5673999999999997E-2</v>
      </c>
      <c r="P404"/>
    </row>
    <row r="405" spans="2:16" x14ac:dyDescent="0.25">
      <c r="B405" t="s">
        <v>414</v>
      </c>
      <c r="C405" t="s">
        <v>19</v>
      </c>
      <c r="D405">
        <v>33</v>
      </c>
      <c r="E405">
        <v>330.01</v>
      </c>
      <c r="F405">
        <v>1E-3</v>
      </c>
      <c r="G405" t="s">
        <v>16</v>
      </c>
      <c r="H405" t="s">
        <v>14</v>
      </c>
      <c r="I405">
        <v>20</v>
      </c>
      <c r="J405">
        <v>50.01</v>
      </c>
      <c r="K405" t="s">
        <v>21</v>
      </c>
      <c r="L405">
        <v>22</v>
      </c>
      <c r="M405">
        <v>1.4</v>
      </c>
      <c r="N405">
        <v>10.266</v>
      </c>
      <c r="O405">
        <v>1.3912</v>
      </c>
      <c r="P405"/>
    </row>
    <row r="406" spans="2:16" x14ac:dyDescent="0.25">
      <c r="B406" t="s">
        <v>415</v>
      </c>
      <c r="C406" t="s">
        <v>19</v>
      </c>
      <c r="D406">
        <v>33</v>
      </c>
      <c r="E406">
        <v>330.01</v>
      </c>
      <c r="F406">
        <v>0.01</v>
      </c>
      <c r="G406" t="s">
        <v>16</v>
      </c>
      <c r="H406" t="s">
        <v>14</v>
      </c>
      <c r="I406">
        <v>20</v>
      </c>
      <c r="J406">
        <v>50.01</v>
      </c>
      <c r="K406" t="s">
        <v>21</v>
      </c>
      <c r="L406">
        <v>22</v>
      </c>
      <c r="M406">
        <v>1.4</v>
      </c>
      <c r="N406">
        <v>10.577</v>
      </c>
      <c r="O406">
        <v>1.3904000000000001</v>
      </c>
      <c r="P406"/>
    </row>
    <row r="407" spans="2:16" x14ac:dyDescent="0.25">
      <c r="B407" t="s">
        <v>416</v>
      </c>
      <c r="C407" t="s">
        <v>19</v>
      </c>
      <c r="D407">
        <v>33</v>
      </c>
      <c r="E407">
        <v>330.01</v>
      </c>
      <c r="F407">
        <v>0.1</v>
      </c>
      <c r="G407" t="s">
        <v>16</v>
      </c>
      <c r="H407" t="s">
        <v>14</v>
      </c>
      <c r="I407">
        <v>20</v>
      </c>
      <c r="J407">
        <v>50.01</v>
      </c>
      <c r="K407" t="s">
        <v>21</v>
      </c>
      <c r="L407">
        <v>36.019999999999996</v>
      </c>
      <c r="M407">
        <v>1.3574999999999999</v>
      </c>
      <c r="N407">
        <v>37.166999999999994</v>
      </c>
      <c r="O407">
        <v>1.3205</v>
      </c>
      <c r="P407"/>
    </row>
    <row r="408" spans="2:16" x14ac:dyDescent="0.25">
      <c r="B408" t="s">
        <v>417</v>
      </c>
      <c r="C408" t="s">
        <v>19</v>
      </c>
      <c r="D408">
        <v>33</v>
      </c>
      <c r="E408">
        <v>330.01</v>
      </c>
      <c r="F408">
        <v>1</v>
      </c>
      <c r="G408" t="s">
        <v>16</v>
      </c>
      <c r="H408" t="s">
        <v>14</v>
      </c>
      <c r="I408">
        <v>20</v>
      </c>
      <c r="J408">
        <v>50.01</v>
      </c>
      <c r="K408" t="s">
        <v>21</v>
      </c>
      <c r="L408">
        <v>564.6</v>
      </c>
      <c r="M408">
        <v>0.55034000000000005</v>
      </c>
      <c r="N408">
        <v>564.55999999999995</v>
      </c>
      <c r="O408">
        <v>0.55020999999999998</v>
      </c>
      <c r="P408"/>
    </row>
    <row r="409" spans="2:16" x14ac:dyDescent="0.25">
      <c r="B409" t="s">
        <v>418</v>
      </c>
      <c r="C409" t="s">
        <v>19</v>
      </c>
      <c r="D409">
        <v>33</v>
      </c>
      <c r="E409">
        <v>330.01</v>
      </c>
      <c r="F409">
        <v>10</v>
      </c>
      <c r="G409" t="s">
        <v>16</v>
      </c>
      <c r="H409" t="s">
        <v>14</v>
      </c>
      <c r="I409">
        <v>20</v>
      </c>
      <c r="J409">
        <v>50.01</v>
      </c>
      <c r="K409" t="s">
        <v>21</v>
      </c>
      <c r="L409">
        <v>5798.2000000000007</v>
      </c>
      <c r="M409">
        <v>6.3011999999999999E-2</v>
      </c>
      <c r="N409">
        <v>5798.2000000000007</v>
      </c>
      <c r="O409">
        <v>6.2924999999999995E-2</v>
      </c>
      <c r="P409"/>
    </row>
    <row r="410" spans="2:16" x14ac:dyDescent="0.25">
      <c r="B410" t="s">
        <v>419</v>
      </c>
      <c r="C410" t="s">
        <v>19</v>
      </c>
      <c r="D410">
        <v>33</v>
      </c>
      <c r="E410">
        <v>330.01</v>
      </c>
      <c r="F410">
        <v>1E-3</v>
      </c>
      <c r="G410" t="s">
        <v>16</v>
      </c>
      <c r="H410" t="s">
        <v>14</v>
      </c>
      <c r="I410">
        <v>50</v>
      </c>
      <c r="J410">
        <v>100</v>
      </c>
      <c r="K410" t="s">
        <v>21</v>
      </c>
      <c r="L410">
        <v>92</v>
      </c>
      <c r="M410">
        <v>2.8</v>
      </c>
      <c r="N410">
        <v>91.936999999999998</v>
      </c>
      <c r="O410">
        <v>2.7856000000000001</v>
      </c>
      <c r="P410"/>
    </row>
    <row r="411" spans="2:16" x14ac:dyDescent="0.25">
      <c r="B411" t="s">
        <v>420</v>
      </c>
      <c r="C411" t="s">
        <v>19</v>
      </c>
      <c r="D411">
        <v>33</v>
      </c>
      <c r="E411">
        <v>330.01</v>
      </c>
      <c r="F411">
        <v>0.01</v>
      </c>
      <c r="G411" t="s">
        <v>16</v>
      </c>
      <c r="H411" t="s">
        <v>14</v>
      </c>
      <c r="I411">
        <v>50</v>
      </c>
      <c r="J411">
        <v>100</v>
      </c>
      <c r="K411" t="s">
        <v>21</v>
      </c>
      <c r="L411">
        <v>92.063000000000002</v>
      </c>
      <c r="M411">
        <v>2.7852999999999999</v>
      </c>
      <c r="N411">
        <v>92.033000000000001</v>
      </c>
      <c r="O411">
        <v>2.7854000000000001</v>
      </c>
      <c r="P411"/>
    </row>
    <row r="412" spans="2:16" x14ac:dyDescent="0.25">
      <c r="B412" t="s">
        <v>421</v>
      </c>
      <c r="C412" t="s">
        <v>19</v>
      </c>
      <c r="D412">
        <v>33</v>
      </c>
      <c r="E412">
        <v>330.01</v>
      </c>
      <c r="F412">
        <v>0.1</v>
      </c>
      <c r="G412" t="s">
        <v>16</v>
      </c>
      <c r="H412" t="s">
        <v>14</v>
      </c>
      <c r="I412">
        <v>50</v>
      </c>
      <c r="J412">
        <v>100</v>
      </c>
      <c r="K412" t="s">
        <v>21</v>
      </c>
      <c r="L412">
        <v>101.77000000000001</v>
      </c>
      <c r="M412">
        <v>2.7610000000000001</v>
      </c>
      <c r="N412">
        <v>101.69000000000001</v>
      </c>
      <c r="O412">
        <v>2.7610999999999999</v>
      </c>
      <c r="P412"/>
    </row>
    <row r="413" spans="2:16" x14ac:dyDescent="0.25">
      <c r="B413" t="s">
        <v>422</v>
      </c>
      <c r="C413" t="s">
        <v>19</v>
      </c>
      <c r="D413">
        <v>33</v>
      </c>
      <c r="E413">
        <v>330.01</v>
      </c>
      <c r="F413">
        <v>1</v>
      </c>
      <c r="G413" t="s">
        <v>16</v>
      </c>
      <c r="H413" t="s">
        <v>14</v>
      </c>
      <c r="I413">
        <v>50</v>
      </c>
      <c r="J413">
        <v>100</v>
      </c>
      <c r="K413" t="s">
        <v>21</v>
      </c>
      <c r="L413">
        <v>546.63</v>
      </c>
      <c r="M413">
        <v>1.8765000000000001</v>
      </c>
      <c r="N413">
        <v>546.54</v>
      </c>
      <c r="O413">
        <v>1.8763000000000001</v>
      </c>
      <c r="P413"/>
    </row>
    <row r="414" spans="2:16" x14ac:dyDescent="0.25">
      <c r="B414" t="s">
        <v>423</v>
      </c>
      <c r="C414" t="s">
        <v>19</v>
      </c>
      <c r="D414">
        <v>33</v>
      </c>
      <c r="E414">
        <v>330.01</v>
      </c>
      <c r="F414">
        <v>10</v>
      </c>
      <c r="G414" t="s">
        <v>16</v>
      </c>
      <c r="H414" t="s">
        <v>14</v>
      </c>
      <c r="I414">
        <v>50</v>
      </c>
      <c r="J414">
        <v>100</v>
      </c>
      <c r="K414" t="s">
        <v>21</v>
      </c>
      <c r="L414">
        <v>5793.6</v>
      </c>
      <c r="M414">
        <v>0.28499000000000002</v>
      </c>
      <c r="N414">
        <v>5793.5</v>
      </c>
      <c r="O414">
        <v>0.28476000000000001</v>
      </c>
      <c r="P414"/>
    </row>
    <row r="415" spans="2:16" x14ac:dyDescent="0.25">
      <c r="B415" t="s">
        <v>2256</v>
      </c>
      <c r="C415" t="s">
        <v>19</v>
      </c>
      <c r="D415">
        <v>33</v>
      </c>
      <c r="E415">
        <v>330.01</v>
      </c>
      <c r="F415">
        <v>1E-3</v>
      </c>
      <c r="G415" t="s">
        <v>16</v>
      </c>
      <c r="H415" t="s">
        <v>14</v>
      </c>
      <c r="I415">
        <v>100</v>
      </c>
      <c r="J415">
        <v>100.1</v>
      </c>
      <c r="K415" t="s">
        <v>21</v>
      </c>
      <c r="L415">
        <v>92</v>
      </c>
      <c r="M415">
        <v>2.8</v>
      </c>
      <c r="N415">
        <v>91.936999999999998</v>
      </c>
      <c r="O415">
        <v>2.7856000000000001</v>
      </c>
      <c r="P415"/>
    </row>
    <row r="416" spans="2:16" x14ac:dyDescent="0.25">
      <c r="B416" t="s">
        <v>2257</v>
      </c>
      <c r="C416" t="s">
        <v>19</v>
      </c>
      <c r="D416">
        <v>33</v>
      </c>
      <c r="E416">
        <v>330.01</v>
      </c>
      <c r="F416">
        <v>0.01</v>
      </c>
      <c r="G416" t="s">
        <v>16</v>
      </c>
      <c r="H416" t="s">
        <v>14</v>
      </c>
      <c r="I416">
        <v>100</v>
      </c>
      <c r="J416">
        <v>100.1</v>
      </c>
      <c r="K416" t="s">
        <v>21</v>
      </c>
      <c r="L416">
        <v>92.063000000000002</v>
      </c>
      <c r="M416">
        <v>2.7852999999999999</v>
      </c>
      <c r="N416">
        <v>92.033000000000001</v>
      </c>
      <c r="O416">
        <v>2.7854000000000001</v>
      </c>
      <c r="P416"/>
    </row>
    <row r="417" spans="2:16" x14ac:dyDescent="0.25">
      <c r="B417" t="s">
        <v>2258</v>
      </c>
      <c r="C417" t="s">
        <v>19</v>
      </c>
      <c r="D417">
        <v>33</v>
      </c>
      <c r="E417">
        <v>330.01</v>
      </c>
      <c r="F417">
        <v>0.1</v>
      </c>
      <c r="G417" t="s">
        <v>16</v>
      </c>
      <c r="H417" t="s">
        <v>14</v>
      </c>
      <c r="I417">
        <v>100</v>
      </c>
      <c r="J417">
        <v>100.1</v>
      </c>
      <c r="K417" t="s">
        <v>21</v>
      </c>
      <c r="L417">
        <v>101.77000000000001</v>
      </c>
      <c r="M417">
        <v>2.7610000000000001</v>
      </c>
      <c r="N417">
        <v>101.69000000000001</v>
      </c>
      <c r="O417">
        <v>2.7610999999999999</v>
      </c>
      <c r="P417"/>
    </row>
    <row r="418" spans="2:16" x14ac:dyDescent="0.25">
      <c r="B418" t="s">
        <v>2259</v>
      </c>
      <c r="C418" t="s">
        <v>19</v>
      </c>
      <c r="D418">
        <v>33</v>
      </c>
      <c r="E418">
        <v>330.01</v>
      </c>
      <c r="F418">
        <v>1</v>
      </c>
      <c r="G418" t="s">
        <v>16</v>
      </c>
      <c r="H418" t="s">
        <v>14</v>
      </c>
      <c r="I418">
        <v>100</v>
      </c>
      <c r="J418">
        <v>100.1</v>
      </c>
      <c r="K418" t="s">
        <v>21</v>
      </c>
      <c r="L418">
        <v>546.63</v>
      </c>
      <c r="M418">
        <v>1.8765000000000001</v>
      </c>
      <c r="N418">
        <v>546.54</v>
      </c>
      <c r="O418">
        <v>1.8763000000000001</v>
      </c>
      <c r="P418"/>
    </row>
    <row r="419" spans="2:16" x14ac:dyDescent="0.25">
      <c r="B419" t="s">
        <v>2260</v>
      </c>
      <c r="C419" t="s">
        <v>19</v>
      </c>
      <c r="D419">
        <v>33</v>
      </c>
      <c r="E419">
        <v>330.01</v>
      </c>
      <c r="F419">
        <v>10</v>
      </c>
      <c r="G419" t="s">
        <v>16</v>
      </c>
      <c r="H419" t="s">
        <v>14</v>
      </c>
      <c r="I419">
        <v>100</v>
      </c>
      <c r="J419">
        <v>100.1</v>
      </c>
      <c r="K419" t="s">
        <v>21</v>
      </c>
      <c r="L419">
        <v>5793.6</v>
      </c>
      <c r="M419">
        <v>0.28499000000000002</v>
      </c>
      <c r="N419">
        <v>5793.5</v>
      </c>
      <c r="O419">
        <v>0.28476000000000001</v>
      </c>
      <c r="P419"/>
    </row>
    <row r="420" spans="2:16" x14ac:dyDescent="0.25">
      <c r="B420" t="s">
        <v>424</v>
      </c>
      <c r="C420" t="s">
        <v>19</v>
      </c>
      <c r="D420">
        <v>330</v>
      </c>
      <c r="E420">
        <v>1020.01</v>
      </c>
      <c r="F420">
        <v>1E-3</v>
      </c>
      <c r="G420" t="s">
        <v>16</v>
      </c>
      <c r="H420" t="s">
        <v>14</v>
      </c>
      <c r="I420">
        <v>4.4999999999999998E-2</v>
      </c>
      <c r="J420">
        <v>1.0000100000000001</v>
      </c>
      <c r="K420" t="s">
        <v>20</v>
      </c>
      <c r="L420">
        <v>24</v>
      </c>
      <c r="M420">
        <v>0.57999999999999996</v>
      </c>
      <c r="N420">
        <v>23.335000000000001</v>
      </c>
      <c r="O420">
        <v>0.57833999999999997</v>
      </c>
      <c r="P420"/>
    </row>
    <row r="421" spans="2:16" x14ac:dyDescent="0.25">
      <c r="B421" t="s">
        <v>425</v>
      </c>
      <c r="C421" t="s">
        <v>19</v>
      </c>
      <c r="D421">
        <v>330</v>
      </c>
      <c r="E421">
        <v>1020.01</v>
      </c>
      <c r="F421">
        <v>0.01</v>
      </c>
      <c r="G421" t="s">
        <v>16</v>
      </c>
      <c r="H421" t="s">
        <v>14</v>
      </c>
      <c r="I421">
        <v>4.4999999999999998E-2</v>
      </c>
      <c r="J421">
        <v>1.0000100000000001</v>
      </c>
      <c r="K421" t="s">
        <v>20</v>
      </c>
      <c r="L421">
        <v>33.353999999999999</v>
      </c>
      <c r="M421">
        <v>0.57133999999999996</v>
      </c>
      <c r="N421">
        <v>33.320999999999998</v>
      </c>
      <c r="O421">
        <v>0.57118999999999998</v>
      </c>
      <c r="P421"/>
    </row>
    <row r="422" spans="2:16" x14ac:dyDescent="0.25">
      <c r="B422" t="s">
        <v>426</v>
      </c>
      <c r="C422" t="s">
        <v>19</v>
      </c>
      <c r="D422">
        <v>330</v>
      </c>
      <c r="E422">
        <v>1020.01</v>
      </c>
      <c r="F422">
        <v>0.1</v>
      </c>
      <c r="G422" t="s">
        <v>16</v>
      </c>
      <c r="H422" t="s">
        <v>14</v>
      </c>
      <c r="I422">
        <v>4.4999999999999998E-2</v>
      </c>
      <c r="J422">
        <v>1.0000100000000001</v>
      </c>
      <c r="K422" t="s">
        <v>20</v>
      </c>
      <c r="L422">
        <v>510.18</v>
      </c>
      <c r="M422">
        <v>0.32784999999999997</v>
      </c>
      <c r="N422">
        <v>510.26</v>
      </c>
      <c r="O422">
        <v>0.32723999999999998</v>
      </c>
      <c r="P422"/>
    </row>
    <row r="423" spans="2:16" x14ac:dyDescent="0.25">
      <c r="B423" t="s">
        <v>427</v>
      </c>
      <c r="C423" t="s">
        <v>19</v>
      </c>
      <c r="D423">
        <v>330</v>
      </c>
      <c r="E423">
        <v>1020.01</v>
      </c>
      <c r="F423">
        <v>1</v>
      </c>
      <c r="G423" t="s">
        <v>16</v>
      </c>
      <c r="H423" t="s">
        <v>14</v>
      </c>
      <c r="I423">
        <v>4.4999999999999998E-2</v>
      </c>
      <c r="J423">
        <v>1.0000100000000001</v>
      </c>
      <c r="K423" t="s">
        <v>20</v>
      </c>
      <c r="L423">
        <v>5790.3</v>
      </c>
      <c r="M423">
        <v>4.1506000000000001E-2</v>
      </c>
      <c r="N423">
        <v>5790.4000000000005</v>
      </c>
      <c r="O423">
        <v>4.1123E-2</v>
      </c>
      <c r="P423"/>
    </row>
    <row r="424" spans="2:16" x14ac:dyDescent="0.25">
      <c r="B424" t="s">
        <v>428</v>
      </c>
      <c r="C424" t="s">
        <v>19</v>
      </c>
      <c r="D424">
        <v>330</v>
      </c>
      <c r="E424">
        <v>1020.01</v>
      </c>
      <c r="F424">
        <v>10</v>
      </c>
      <c r="G424" t="s">
        <v>16</v>
      </c>
      <c r="H424" t="s">
        <v>14</v>
      </c>
      <c r="I424">
        <v>4.4999999999999998E-2</v>
      </c>
      <c r="J424">
        <v>1.0000100000000001</v>
      </c>
      <c r="K424" t="s">
        <v>20</v>
      </c>
      <c r="L424">
        <v>57999</v>
      </c>
      <c r="M424">
        <v>4.2792999999999998E-3</v>
      </c>
      <c r="N424">
        <v>57999</v>
      </c>
      <c r="O424">
        <v>4.1250000000000002E-3</v>
      </c>
      <c r="P424"/>
    </row>
    <row r="425" spans="2:16" x14ac:dyDescent="0.25">
      <c r="B425" t="s">
        <v>429</v>
      </c>
      <c r="C425" t="s">
        <v>19</v>
      </c>
      <c r="D425">
        <v>330</v>
      </c>
      <c r="E425">
        <v>1020.01</v>
      </c>
      <c r="F425">
        <v>1E-3</v>
      </c>
      <c r="G425" t="s">
        <v>16</v>
      </c>
      <c r="H425" t="s">
        <v>14</v>
      </c>
      <c r="I425">
        <v>1</v>
      </c>
      <c r="J425">
        <v>5.01</v>
      </c>
      <c r="K425" t="s">
        <v>21</v>
      </c>
      <c r="L425">
        <v>28</v>
      </c>
      <c r="M425">
        <v>0.92</v>
      </c>
      <c r="N425">
        <v>23.262</v>
      </c>
      <c r="O425">
        <v>0.92437000000000002</v>
      </c>
      <c r="P425"/>
    </row>
    <row r="426" spans="2:16" x14ac:dyDescent="0.25">
      <c r="B426" t="s">
        <v>430</v>
      </c>
      <c r="C426" t="s">
        <v>19</v>
      </c>
      <c r="D426">
        <v>330</v>
      </c>
      <c r="E426">
        <v>1020.01</v>
      </c>
      <c r="F426">
        <v>0.01</v>
      </c>
      <c r="G426" t="s">
        <v>16</v>
      </c>
      <c r="H426" t="s">
        <v>14</v>
      </c>
      <c r="I426">
        <v>1</v>
      </c>
      <c r="J426">
        <v>5.01</v>
      </c>
      <c r="K426" t="s">
        <v>21</v>
      </c>
      <c r="L426">
        <v>29.895</v>
      </c>
      <c r="M426">
        <v>0.91966999999999999</v>
      </c>
      <c r="N426">
        <v>29.873000000000001</v>
      </c>
      <c r="O426">
        <v>0.91957</v>
      </c>
      <c r="P426"/>
    </row>
    <row r="427" spans="2:16" x14ac:dyDescent="0.25">
      <c r="B427" t="s">
        <v>431</v>
      </c>
      <c r="C427" t="s">
        <v>19</v>
      </c>
      <c r="D427">
        <v>330</v>
      </c>
      <c r="E427">
        <v>1020.01</v>
      </c>
      <c r="F427">
        <v>0.1</v>
      </c>
      <c r="G427" t="s">
        <v>16</v>
      </c>
      <c r="H427" t="s">
        <v>14</v>
      </c>
      <c r="I427">
        <v>1</v>
      </c>
      <c r="J427">
        <v>5.01</v>
      </c>
      <c r="K427" t="s">
        <v>21</v>
      </c>
      <c r="L427">
        <v>446.23</v>
      </c>
      <c r="M427">
        <v>0.66766000000000003</v>
      </c>
      <c r="N427">
        <v>446.26</v>
      </c>
      <c r="O427">
        <v>0.66722999999999999</v>
      </c>
      <c r="P427"/>
    </row>
    <row r="428" spans="2:16" x14ac:dyDescent="0.25">
      <c r="B428" t="s">
        <v>432</v>
      </c>
      <c r="C428" t="s">
        <v>19</v>
      </c>
      <c r="D428">
        <v>330</v>
      </c>
      <c r="E428">
        <v>1020.01</v>
      </c>
      <c r="F428">
        <v>1</v>
      </c>
      <c r="G428" t="s">
        <v>16</v>
      </c>
      <c r="H428" t="s">
        <v>14</v>
      </c>
      <c r="I428">
        <v>1</v>
      </c>
      <c r="J428">
        <v>5.01</v>
      </c>
      <c r="K428" t="s">
        <v>21</v>
      </c>
      <c r="L428">
        <v>5775.4000000000005</v>
      </c>
      <c r="M428">
        <v>0.10274</v>
      </c>
      <c r="N428">
        <v>5775.5</v>
      </c>
      <c r="O428">
        <v>0.10236000000000001</v>
      </c>
      <c r="P428"/>
    </row>
    <row r="429" spans="2:16" x14ac:dyDescent="0.25">
      <c r="B429" t="s">
        <v>433</v>
      </c>
      <c r="C429" t="s">
        <v>19</v>
      </c>
      <c r="D429">
        <v>330</v>
      </c>
      <c r="E429">
        <v>1020.01</v>
      </c>
      <c r="F429">
        <v>10</v>
      </c>
      <c r="G429" t="s">
        <v>16</v>
      </c>
      <c r="H429" t="s">
        <v>14</v>
      </c>
      <c r="I429">
        <v>1</v>
      </c>
      <c r="J429">
        <v>5.01</v>
      </c>
      <c r="K429" t="s">
        <v>21</v>
      </c>
      <c r="L429">
        <v>57998</v>
      </c>
      <c r="M429">
        <v>1.0468E-2</v>
      </c>
      <c r="N429">
        <v>57998</v>
      </c>
      <c r="O429">
        <v>1.0314E-2</v>
      </c>
      <c r="P429"/>
    </row>
    <row r="430" spans="2:16" x14ac:dyDescent="0.25">
      <c r="B430" t="s">
        <v>434</v>
      </c>
      <c r="C430" t="s">
        <v>19</v>
      </c>
      <c r="D430">
        <v>330</v>
      </c>
      <c r="E430">
        <v>1020.01</v>
      </c>
      <c r="F430">
        <v>1E-3</v>
      </c>
      <c r="G430" t="s">
        <v>16</v>
      </c>
      <c r="H430" t="s">
        <v>14</v>
      </c>
      <c r="I430">
        <v>5</v>
      </c>
      <c r="J430">
        <v>10.01</v>
      </c>
      <c r="K430" t="s">
        <v>21</v>
      </c>
      <c r="L430">
        <v>64</v>
      </c>
      <c r="M430">
        <v>1</v>
      </c>
      <c r="N430">
        <v>23.23</v>
      </c>
      <c r="O430">
        <v>1.0398000000000001</v>
      </c>
      <c r="P430"/>
    </row>
    <row r="431" spans="2:16" x14ac:dyDescent="0.25">
      <c r="B431" t="s">
        <v>435</v>
      </c>
      <c r="C431" t="s">
        <v>19</v>
      </c>
      <c r="D431">
        <v>330</v>
      </c>
      <c r="E431">
        <v>1020.01</v>
      </c>
      <c r="F431">
        <v>0.01</v>
      </c>
      <c r="G431" t="s">
        <v>16</v>
      </c>
      <c r="H431" t="s">
        <v>14</v>
      </c>
      <c r="I431">
        <v>5</v>
      </c>
      <c r="J431">
        <v>10.01</v>
      </c>
      <c r="K431" t="s">
        <v>21</v>
      </c>
      <c r="L431">
        <v>64</v>
      </c>
      <c r="M431">
        <v>1.0355000000000001</v>
      </c>
      <c r="N431">
        <v>29.165000000000003</v>
      </c>
      <c r="O431">
        <v>1.0355000000000001</v>
      </c>
      <c r="P431"/>
    </row>
    <row r="432" spans="2:16" x14ac:dyDescent="0.25">
      <c r="B432" t="s">
        <v>436</v>
      </c>
      <c r="C432" t="s">
        <v>19</v>
      </c>
      <c r="D432">
        <v>330</v>
      </c>
      <c r="E432">
        <v>1020.01</v>
      </c>
      <c r="F432">
        <v>0.1</v>
      </c>
      <c r="G432" t="s">
        <v>16</v>
      </c>
      <c r="H432" t="s">
        <v>14</v>
      </c>
      <c r="I432">
        <v>5</v>
      </c>
      <c r="J432">
        <v>10.01</v>
      </c>
      <c r="K432" t="s">
        <v>21</v>
      </c>
      <c r="L432">
        <v>426.17</v>
      </c>
      <c r="M432">
        <v>0.78768000000000005</v>
      </c>
      <c r="N432">
        <v>426.19</v>
      </c>
      <c r="O432">
        <v>0.7873</v>
      </c>
      <c r="P432"/>
    </row>
    <row r="433" spans="2:16" x14ac:dyDescent="0.25">
      <c r="B433" t="s">
        <v>437</v>
      </c>
      <c r="C433" t="s">
        <v>19</v>
      </c>
      <c r="D433">
        <v>330</v>
      </c>
      <c r="E433">
        <v>1020.01</v>
      </c>
      <c r="F433">
        <v>1</v>
      </c>
      <c r="G433" t="s">
        <v>16</v>
      </c>
      <c r="H433" t="s">
        <v>14</v>
      </c>
      <c r="I433">
        <v>5</v>
      </c>
      <c r="J433">
        <v>10.01</v>
      </c>
      <c r="K433" t="s">
        <v>21</v>
      </c>
      <c r="L433">
        <v>5769</v>
      </c>
      <c r="M433">
        <v>0.12912000000000001</v>
      </c>
      <c r="N433">
        <v>5769.1</v>
      </c>
      <c r="O433">
        <v>0.12875</v>
      </c>
      <c r="P433"/>
    </row>
    <row r="434" spans="2:16" x14ac:dyDescent="0.25">
      <c r="B434" t="s">
        <v>438</v>
      </c>
      <c r="C434" t="s">
        <v>19</v>
      </c>
      <c r="D434">
        <v>330</v>
      </c>
      <c r="E434">
        <v>1020.01</v>
      </c>
      <c r="F434">
        <v>10</v>
      </c>
      <c r="G434" t="s">
        <v>16</v>
      </c>
      <c r="H434" t="s">
        <v>14</v>
      </c>
      <c r="I434">
        <v>5</v>
      </c>
      <c r="J434">
        <v>10.01</v>
      </c>
      <c r="K434" t="s">
        <v>21</v>
      </c>
      <c r="L434">
        <v>57997</v>
      </c>
      <c r="M434">
        <v>1.3152E-2</v>
      </c>
      <c r="N434">
        <v>57997</v>
      </c>
      <c r="O434">
        <v>1.2997999999999999E-2</v>
      </c>
      <c r="P434"/>
    </row>
    <row r="435" spans="2:16" x14ac:dyDescent="0.25">
      <c r="B435" t="s">
        <v>2406</v>
      </c>
      <c r="C435" t="s">
        <v>19</v>
      </c>
      <c r="D435">
        <v>330</v>
      </c>
      <c r="E435">
        <v>1020.01</v>
      </c>
      <c r="F435">
        <v>1E-3</v>
      </c>
      <c r="G435" t="s">
        <v>16</v>
      </c>
      <c r="H435" t="s">
        <v>14</v>
      </c>
      <c r="I435">
        <v>10</v>
      </c>
      <c r="J435">
        <v>10.01</v>
      </c>
      <c r="K435" t="s">
        <v>21</v>
      </c>
      <c r="L435">
        <v>64</v>
      </c>
      <c r="M435">
        <v>1</v>
      </c>
      <c r="N435">
        <v>23.23</v>
      </c>
      <c r="O435">
        <v>1.0398000000000001</v>
      </c>
      <c r="P435"/>
    </row>
    <row r="436" spans="2:16" x14ac:dyDescent="0.25">
      <c r="B436" t="s">
        <v>2407</v>
      </c>
      <c r="C436" t="s">
        <v>19</v>
      </c>
      <c r="D436">
        <v>330</v>
      </c>
      <c r="E436">
        <v>1020.01</v>
      </c>
      <c r="F436">
        <v>0.01</v>
      </c>
      <c r="G436" t="s">
        <v>16</v>
      </c>
      <c r="H436" t="s">
        <v>14</v>
      </c>
      <c r="I436">
        <v>10</v>
      </c>
      <c r="J436">
        <v>10.01</v>
      </c>
      <c r="K436" t="s">
        <v>21</v>
      </c>
      <c r="L436">
        <v>64</v>
      </c>
      <c r="M436">
        <v>1.0355000000000001</v>
      </c>
      <c r="N436">
        <v>29.165000000000003</v>
      </c>
      <c r="O436">
        <v>1.0355000000000001</v>
      </c>
      <c r="P436"/>
    </row>
    <row r="437" spans="2:16" x14ac:dyDescent="0.25">
      <c r="B437" t="s">
        <v>2408</v>
      </c>
      <c r="C437" t="s">
        <v>19</v>
      </c>
      <c r="D437">
        <v>330</v>
      </c>
      <c r="E437">
        <v>1020.01</v>
      </c>
      <c r="F437">
        <v>0.1</v>
      </c>
      <c r="G437" t="s">
        <v>16</v>
      </c>
      <c r="H437" t="s">
        <v>14</v>
      </c>
      <c r="I437">
        <v>10</v>
      </c>
      <c r="J437">
        <v>10.01</v>
      </c>
      <c r="K437" t="s">
        <v>21</v>
      </c>
      <c r="L437">
        <v>426.17</v>
      </c>
      <c r="M437">
        <v>0.78768000000000005</v>
      </c>
      <c r="N437">
        <v>426.19</v>
      </c>
      <c r="O437">
        <v>0.7873</v>
      </c>
      <c r="P437"/>
    </row>
    <row r="438" spans="2:16" x14ac:dyDescent="0.25">
      <c r="B438" t="s">
        <v>2409</v>
      </c>
      <c r="C438" t="s">
        <v>19</v>
      </c>
      <c r="D438">
        <v>330</v>
      </c>
      <c r="E438">
        <v>1020.01</v>
      </c>
      <c r="F438">
        <v>1</v>
      </c>
      <c r="G438" t="s">
        <v>16</v>
      </c>
      <c r="H438" t="s">
        <v>14</v>
      </c>
      <c r="I438">
        <v>10</v>
      </c>
      <c r="J438">
        <v>10.01</v>
      </c>
      <c r="K438" t="s">
        <v>21</v>
      </c>
      <c r="L438">
        <v>5769</v>
      </c>
      <c r="M438">
        <v>0.12912000000000001</v>
      </c>
      <c r="N438">
        <v>5769.1</v>
      </c>
      <c r="O438">
        <v>0.12875</v>
      </c>
      <c r="P438"/>
    </row>
    <row r="439" spans="2:16" x14ac:dyDescent="0.25">
      <c r="B439" t="s">
        <v>2410</v>
      </c>
      <c r="C439" t="s">
        <v>19</v>
      </c>
      <c r="D439">
        <v>330</v>
      </c>
      <c r="E439">
        <v>1020.01</v>
      </c>
      <c r="F439">
        <v>10</v>
      </c>
      <c r="G439" t="s">
        <v>16</v>
      </c>
      <c r="H439" t="s">
        <v>14</v>
      </c>
      <c r="I439">
        <v>10</v>
      </c>
      <c r="J439">
        <v>10.01</v>
      </c>
      <c r="K439" t="s">
        <v>21</v>
      </c>
      <c r="L439">
        <v>57997</v>
      </c>
      <c r="M439">
        <v>1.3152E-2</v>
      </c>
      <c r="N439">
        <v>57997</v>
      </c>
      <c r="O439">
        <v>1.2997999999999999E-2</v>
      </c>
      <c r="P439"/>
    </row>
    <row r="440" spans="2:16" x14ac:dyDescent="0.25">
      <c r="B440" t="s">
        <v>2195</v>
      </c>
      <c r="C440" t="s">
        <v>29</v>
      </c>
      <c r="D440">
        <v>0</v>
      </c>
      <c r="E440">
        <v>0.12000100000000001</v>
      </c>
      <c r="F440">
        <v>9.9999999999999995E-7</v>
      </c>
      <c r="G440" t="s">
        <v>21</v>
      </c>
      <c r="H440" t="s">
        <v>20</v>
      </c>
      <c r="I440" t="s">
        <v>151</v>
      </c>
      <c r="J440" t="s">
        <v>151</v>
      </c>
      <c r="K440" t="s">
        <v>151</v>
      </c>
      <c r="L440">
        <v>6.0000000000000001E-3</v>
      </c>
      <c r="M440">
        <v>1.2999999999999999E-2</v>
      </c>
      <c r="N440">
        <v>1.2888999999999999E-3</v>
      </c>
      <c r="O440">
        <v>2.8048999999999998E-2</v>
      </c>
      <c r="P440"/>
    </row>
    <row r="441" spans="2:16" x14ac:dyDescent="0.25">
      <c r="B441" t="s">
        <v>1653</v>
      </c>
      <c r="C441" t="s">
        <v>29</v>
      </c>
      <c r="D441">
        <v>0</v>
      </c>
      <c r="E441">
        <v>0.12000100000000001</v>
      </c>
      <c r="F441">
        <v>1.0000000000000001E-5</v>
      </c>
      <c r="G441" t="s">
        <v>21</v>
      </c>
      <c r="H441" t="s">
        <v>20</v>
      </c>
      <c r="I441" t="s">
        <v>151</v>
      </c>
      <c r="J441" t="s">
        <v>151</v>
      </c>
      <c r="K441" t="s">
        <v>151</v>
      </c>
      <c r="L441">
        <v>6.0576000000000007E-3</v>
      </c>
      <c r="M441">
        <v>1.5806999999999998E-2</v>
      </c>
      <c r="N441">
        <v>5.8809999999999999E-3</v>
      </c>
      <c r="O441">
        <v>1.2605999999999999E-2</v>
      </c>
      <c r="P441"/>
    </row>
    <row r="442" spans="2:16" x14ac:dyDescent="0.25">
      <c r="B442" t="s">
        <v>1654</v>
      </c>
      <c r="C442" t="s">
        <v>29</v>
      </c>
      <c r="D442">
        <v>0</v>
      </c>
      <c r="E442">
        <v>0.12000100000000001</v>
      </c>
      <c r="F442">
        <v>1E-4</v>
      </c>
      <c r="G442" t="s">
        <v>21</v>
      </c>
      <c r="H442" t="s">
        <v>20</v>
      </c>
      <c r="I442" t="s">
        <v>151</v>
      </c>
      <c r="J442" t="s">
        <v>151</v>
      </c>
      <c r="K442" t="s">
        <v>151</v>
      </c>
      <c r="L442">
        <v>5.7819000000000002E-2</v>
      </c>
      <c r="M442">
        <v>3.3129000000000001E-3</v>
      </c>
      <c r="N442">
        <v>5.7745999999999999E-2</v>
      </c>
      <c r="O442">
        <v>1.4480999999999999E-3</v>
      </c>
      <c r="P442"/>
    </row>
    <row r="443" spans="2:16" x14ac:dyDescent="0.25">
      <c r="B443" t="s">
        <v>1655</v>
      </c>
      <c r="C443" t="s">
        <v>29</v>
      </c>
      <c r="D443">
        <v>0</v>
      </c>
      <c r="E443">
        <v>0.12000100000000001</v>
      </c>
      <c r="F443">
        <v>1E-3</v>
      </c>
      <c r="G443" t="s">
        <v>21</v>
      </c>
      <c r="H443" t="s">
        <v>20</v>
      </c>
      <c r="I443" t="s">
        <v>151</v>
      </c>
      <c r="J443" t="s">
        <v>151</v>
      </c>
      <c r="K443" t="s">
        <v>151</v>
      </c>
      <c r="L443">
        <v>0.57738999999999996</v>
      </c>
      <c r="M443">
        <v>8.9635999999999991E-4</v>
      </c>
      <c r="N443">
        <v>0.57735999999999998</v>
      </c>
      <c r="O443">
        <v>1.4506E-4</v>
      </c>
      <c r="P443"/>
    </row>
    <row r="444" spans="2:16" x14ac:dyDescent="0.25">
      <c r="B444" t="s">
        <v>1656</v>
      </c>
      <c r="C444" t="s">
        <v>29</v>
      </c>
      <c r="D444">
        <v>0</v>
      </c>
      <c r="E444">
        <v>0.12000100000000001</v>
      </c>
      <c r="F444">
        <v>0.01</v>
      </c>
      <c r="G444" t="s">
        <v>21</v>
      </c>
      <c r="H444" t="s">
        <v>20</v>
      </c>
      <c r="I444" t="s">
        <v>151</v>
      </c>
      <c r="J444" t="s">
        <v>151</v>
      </c>
      <c r="K444" t="s">
        <v>151</v>
      </c>
      <c r="L444">
        <v>5.7736000000000001</v>
      </c>
      <c r="M444">
        <v>3.1507999999999997E-4</v>
      </c>
      <c r="N444">
        <v>5.7736000000000001</v>
      </c>
      <c r="O444">
        <v>1.4506E-5</v>
      </c>
      <c r="P444"/>
    </row>
    <row r="445" spans="2:16" x14ac:dyDescent="0.25">
      <c r="B445" t="s">
        <v>1657</v>
      </c>
      <c r="C445" t="s">
        <v>29</v>
      </c>
      <c r="D445">
        <v>0</v>
      </c>
      <c r="E445">
        <v>0.12000100000000001</v>
      </c>
      <c r="F445">
        <v>0.1</v>
      </c>
      <c r="G445" t="s">
        <v>21</v>
      </c>
      <c r="H445" t="s">
        <v>20</v>
      </c>
      <c r="I445" t="s">
        <v>151</v>
      </c>
      <c r="J445" t="s">
        <v>151</v>
      </c>
      <c r="K445" t="s">
        <v>151</v>
      </c>
      <c r="L445">
        <v>57.735999999999997</v>
      </c>
      <c r="M445">
        <v>1.2167999999999999E-4</v>
      </c>
      <c r="N445">
        <v>57.735999999999997</v>
      </c>
      <c r="O445">
        <v>1.4505999999999999E-6</v>
      </c>
      <c r="P445"/>
    </row>
    <row r="446" spans="2:16" x14ac:dyDescent="0.25">
      <c r="B446" t="s">
        <v>1658</v>
      </c>
      <c r="C446" t="s">
        <v>29</v>
      </c>
      <c r="D446">
        <v>0</v>
      </c>
      <c r="E446">
        <v>0.12000100000000001</v>
      </c>
      <c r="F446">
        <v>1</v>
      </c>
      <c r="G446" t="s">
        <v>21</v>
      </c>
      <c r="H446" t="s">
        <v>20</v>
      </c>
      <c r="I446" t="s">
        <v>151</v>
      </c>
      <c r="J446" t="s">
        <v>151</v>
      </c>
      <c r="K446" t="s">
        <v>151</v>
      </c>
      <c r="L446">
        <v>577.36</v>
      </c>
      <c r="M446">
        <v>4.8236000000000004E-5</v>
      </c>
      <c r="N446">
        <v>577.36</v>
      </c>
      <c r="O446">
        <v>1.4505999999999998E-7</v>
      </c>
      <c r="P446"/>
    </row>
    <row r="447" spans="2:16" x14ac:dyDescent="0.25">
      <c r="B447" t="s">
        <v>2196</v>
      </c>
      <c r="C447" t="s">
        <v>29</v>
      </c>
      <c r="D447">
        <v>0.12</v>
      </c>
      <c r="E447">
        <v>1.20001</v>
      </c>
      <c r="F447">
        <v>1.0000000000000001E-5</v>
      </c>
      <c r="G447" t="s">
        <v>21</v>
      </c>
      <c r="H447" t="s">
        <v>20</v>
      </c>
      <c r="I447" t="s">
        <v>151</v>
      </c>
      <c r="J447" t="s">
        <v>151</v>
      </c>
      <c r="K447" t="s">
        <v>151</v>
      </c>
      <c r="L447">
        <v>5.8000000000000003E-2</v>
      </c>
      <c r="M447">
        <v>9.4999999999999998E-3</v>
      </c>
      <c r="N447">
        <v>4.1865000000000001E-3</v>
      </c>
      <c r="O447">
        <v>2.6727000000000001E-2</v>
      </c>
      <c r="P447"/>
    </row>
    <row r="448" spans="2:16" x14ac:dyDescent="0.25">
      <c r="B448" t="s">
        <v>642</v>
      </c>
      <c r="C448" t="s">
        <v>29</v>
      </c>
      <c r="D448">
        <v>0.12</v>
      </c>
      <c r="E448">
        <v>1.20001</v>
      </c>
      <c r="F448">
        <v>1E-4</v>
      </c>
      <c r="G448" t="s">
        <v>21</v>
      </c>
      <c r="H448" t="s">
        <v>20</v>
      </c>
      <c r="I448" t="s">
        <v>151</v>
      </c>
      <c r="J448" t="s">
        <v>151</v>
      </c>
      <c r="K448" t="s">
        <v>151</v>
      </c>
      <c r="L448">
        <v>5.8519000000000002E-2</v>
      </c>
      <c r="M448">
        <v>1.0244000000000001E-2</v>
      </c>
      <c r="N448">
        <v>5.6808000000000004E-2</v>
      </c>
      <c r="O448">
        <v>9.2701999999999993E-3</v>
      </c>
      <c r="P448"/>
    </row>
    <row r="449" spans="2:16" x14ac:dyDescent="0.25">
      <c r="B449" t="s">
        <v>643</v>
      </c>
      <c r="C449" t="s">
        <v>29</v>
      </c>
      <c r="D449">
        <v>0.12</v>
      </c>
      <c r="E449">
        <v>1.20001</v>
      </c>
      <c r="F449">
        <v>1E-3</v>
      </c>
      <c r="G449" t="s">
        <v>21</v>
      </c>
      <c r="H449" t="s">
        <v>20</v>
      </c>
      <c r="I449" t="s">
        <v>151</v>
      </c>
      <c r="J449" t="s">
        <v>151</v>
      </c>
      <c r="K449" t="s">
        <v>151</v>
      </c>
      <c r="L449">
        <v>0.57794999999999996</v>
      </c>
      <c r="M449">
        <v>1.5972999999999998E-3</v>
      </c>
      <c r="N449">
        <v>0.57724999999999993</v>
      </c>
      <c r="O449">
        <v>1.0093999999999999E-3</v>
      </c>
      <c r="P449"/>
    </row>
    <row r="450" spans="2:16" x14ac:dyDescent="0.25">
      <c r="B450" t="s">
        <v>644</v>
      </c>
      <c r="C450" t="s">
        <v>29</v>
      </c>
      <c r="D450">
        <v>0.12</v>
      </c>
      <c r="E450">
        <v>1.20001</v>
      </c>
      <c r="F450">
        <v>0.01</v>
      </c>
      <c r="G450" t="s">
        <v>21</v>
      </c>
      <c r="H450" t="s">
        <v>20</v>
      </c>
      <c r="I450" t="s">
        <v>151</v>
      </c>
      <c r="J450" t="s">
        <v>151</v>
      </c>
      <c r="K450" t="s">
        <v>151</v>
      </c>
      <c r="L450">
        <v>5.7738999999999994</v>
      </c>
      <c r="M450">
        <v>3.3757000000000004E-4</v>
      </c>
      <c r="N450">
        <v>5.7734999999999994</v>
      </c>
      <c r="O450">
        <v>1.0103999999999999E-4</v>
      </c>
      <c r="P450"/>
    </row>
    <row r="451" spans="2:16" x14ac:dyDescent="0.25">
      <c r="B451" t="s">
        <v>2197</v>
      </c>
      <c r="C451" t="s">
        <v>29</v>
      </c>
      <c r="D451">
        <v>1.2</v>
      </c>
      <c r="E451">
        <v>12.000999999999999</v>
      </c>
      <c r="F451">
        <v>1E-4</v>
      </c>
      <c r="G451" t="s">
        <v>21</v>
      </c>
      <c r="H451" t="s">
        <v>20</v>
      </c>
      <c r="I451" t="s">
        <v>151</v>
      </c>
      <c r="J451" t="s">
        <v>151</v>
      </c>
      <c r="K451" t="s">
        <v>151</v>
      </c>
      <c r="L451">
        <v>0.57999999999999996</v>
      </c>
      <c r="M451">
        <v>9.1000000000000004E-3</v>
      </c>
      <c r="N451">
        <v>3.6332999999999997E-2</v>
      </c>
      <c r="O451">
        <v>2.6332999999999999E-2</v>
      </c>
      <c r="P451"/>
    </row>
    <row r="452" spans="2:16" x14ac:dyDescent="0.25">
      <c r="B452" t="s">
        <v>2197</v>
      </c>
      <c r="C452" t="s">
        <v>29</v>
      </c>
      <c r="D452">
        <v>1.2</v>
      </c>
      <c r="E452">
        <v>12.000999999999999</v>
      </c>
      <c r="F452">
        <v>1E-4</v>
      </c>
      <c r="G452" t="s">
        <v>21</v>
      </c>
      <c r="H452" t="s">
        <v>20</v>
      </c>
      <c r="I452" t="s">
        <v>151</v>
      </c>
      <c r="J452" t="s">
        <v>151</v>
      </c>
      <c r="K452" t="s">
        <v>151</v>
      </c>
      <c r="L452">
        <v>0.58496999999999999</v>
      </c>
      <c r="M452">
        <v>9.8285999999999998E-3</v>
      </c>
      <c r="N452">
        <v>0.56785999999999992</v>
      </c>
      <c r="O452">
        <v>8.8368000000000006E-3</v>
      </c>
      <c r="P452"/>
    </row>
    <row r="453" spans="2:16" x14ac:dyDescent="0.25">
      <c r="B453" t="s">
        <v>645</v>
      </c>
      <c r="C453" t="s">
        <v>29</v>
      </c>
      <c r="D453">
        <v>1.2</v>
      </c>
      <c r="E453">
        <v>12.000999999999999</v>
      </c>
      <c r="F453">
        <v>1E-3</v>
      </c>
      <c r="G453" t="s">
        <v>21</v>
      </c>
      <c r="H453" t="s">
        <v>20</v>
      </c>
      <c r="I453" t="s">
        <v>151</v>
      </c>
      <c r="J453" t="s">
        <v>151</v>
      </c>
      <c r="K453" t="s">
        <v>151</v>
      </c>
      <c r="L453">
        <v>5.7794999999999996</v>
      </c>
      <c r="M453">
        <v>1.5456000000000001E-3</v>
      </c>
      <c r="N453">
        <v>5.7725</v>
      </c>
      <c r="O453">
        <v>9.5754E-4</v>
      </c>
      <c r="P453"/>
    </row>
    <row r="454" spans="2:16" x14ac:dyDescent="0.25">
      <c r="B454" t="s">
        <v>646</v>
      </c>
      <c r="C454" t="s">
        <v>29</v>
      </c>
      <c r="D454">
        <v>1.2</v>
      </c>
      <c r="E454">
        <v>12.000999999999999</v>
      </c>
      <c r="F454">
        <v>0.01</v>
      </c>
      <c r="G454" t="s">
        <v>21</v>
      </c>
      <c r="H454" t="s">
        <v>20</v>
      </c>
      <c r="I454" t="s">
        <v>151</v>
      </c>
      <c r="J454" t="s">
        <v>151</v>
      </c>
      <c r="K454" t="s">
        <v>151</v>
      </c>
      <c r="L454">
        <v>57.738999999999997</v>
      </c>
      <c r="M454">
        <v>3.3237000000000002E-4</v>
      </c>
      <c r="N454">
        <v>57.734999999999999</v>
      </c>
      <c r="O454">
        <v>9.5840000000000004E-5</v>
      </c>
      <c r="P454"/>
    </row>
    <row r="455" spans="2:16" x14ac:dyDescent="0.25">
      <c r="B455" t="s">
        <v>2198</v>
      </c>
      <c r="C455" t="s">
        <v>29</v>
      </c>
      <c r="D455">
        <v>12</v>
      </c>
      <c r="E455">
        <v>120.01</v>
      </c>
      <c r="F455">
        <v>1E-3</v>
      </c>
      <c r="G455" t="s">
        <v>21</v>
      </c>
      <c r="H455" t="s">
        <v>20</v>
      </c>
      <c r="I455" t="s">
        <v>151</v>
      </c>
      <c r="J455" t="s">
        <v>151</v>
      </c>
      <c r="K455" t="s">
        <v>151</v>
      </c>
      <c r="L455">
        <v>19</v>
      </c>
      <c r="M455">
        <v>2.8000000000000001E-2</v>
      </c>
      <c r="N455">
        <v>17.329999999999998</v>
      </c>
      <c r="O455">
        <v>2.8854000000000001E-2</v>
      </c>
      <c r="P455"/>
    </row>
    <row r="456" spans="2:16" x14ac:dyDescent="0.25">
      <c r="B456" t="s">
        <v>647</v>
      </c>
      <c r="C456" t="s">
        <v>29</v>
      </c>
      <c r="D456">
        <v>12</v>
      </c>
      <c r="E456">
        <v>120.01</v>
      </c>
      <c r="F456">
        <v>0.01</v>
      </c>
      <c r="G456" t="s">
        <v>21</v>
      </c>
      <c r="H456" t="s">
        <v>20</v>
      </c>
      <c r="I456" t="s">
        <v>151</v>
      </c>
      <c r="J456" t="s">
        <v>151</v>
      </c>
      <c r="K456" t="s">
        <v>151</v>
      </c>
      <c r="L456">
        <v>19</v>
      </c>
      <c r="M456">
        <v>2.8000000000000001E-2</v>
      </c>
      <c r="N456">
        <v>18.255000000000003</v>
      </c>
      <c r="O456">
        <v>2.7640999999999999E-2</v>
      </c>
      <c r="P456"/>
    </row>
    <row r="457" spans="2:16" x14ac:dyDescent="0.25">
      <c r="B457" t="s">
        <v>648</v>
      </c>
      <c r="C457" t="s">
        <v>29</v>
      </c>
      <c r="D457">
        <v>12</v>
      </c>
      <c r="E457">
        <v>120.01</v>
      </c>
      <c r="F457">
        <v>0.1</v>
      </c>
      <c r="G457" t="s">
        <v>21</v>
      </c>
      <c r="H457" t="s">
        <v>20</v>
      </c>
      <c r="I457" t="s">
        <v>151</v>
      </c>
      <c r="J457" t="s">
        <v>151</v>
      </c>
      <c r="K457" t="s">
        <v>151</v>
      </c>
      <c r="L457">
        <v>60.591999999999999</v>
      </c>
      <c r="M457">
        <v>1.1287E-2</v>
      </c>
      <c r="N457">
        <v>60.268999999999998</v>
      </c>
      <c r="O457">
        <v>9.1178000000000006E-3</v>
      </c>
      <c r="P457"/>
    </row>
    <row r="458" spans="2:16" x14ac:dyDescent="0.25">
      <c r="B458" t="s">
        <v>649</v>
      </c>
      <c r="C458" t="s">
        <v>29</v>
      </c>
      <c r="D458">
        <v>12</v>
      </c>
      <c r="E458">
        <v>120.01</v>
      </c>
      <c r="F458">
        <v>1</v>
      </c>
      <c r="G458" t="s">
        <v>21</v>
      </c>
      <c r="H458" t="s">
        <v>20</v>
      </c>
      <c r="I458" t="s">
        <v>151</v>
      </c>
      <c r="J458" t="s">
        <v>151</v>
      </c>
      <c r="K458" t="s">
        <v>151</v>
      </c>
      <c r="L458">
        <v>577.75</v>
      </c>
      <c r="M458">
        <v>1.9059000000000001E-3</v>
      </c>
      <c r="N458">
        <v>577.61</v>
      </c>
      <c r="O458">
        <v>9.6075000000000002E-4</v>
      </c>
      <c r="P458"/>
    </row>
    <row r="459" spans="2:16" x14ac:dyDescent="0.25">
      <c r="B459" t="s">
        <v>2199</v>
      </c>
      <c r="C459" t="s">
        <v>29</v>
      </c>
      <c r="D459">
        <v>120</v>
      </c>
      <c r="E459">
        <v>1200.01</v>
      </c>
      <c r="F459">
        <v>0.01</v>
      </c>
      <c r="G459" t="s">
        <v>21</v>
      </c>
      <c r="H459" t="s">
        <v>20</v>
      </c>
      <c r="I459" t="s">
        <v>151</v>
      </c>
      <c r="J459" t="s">
        <v>151</v>
      </c>
      <c r="K459" t="s">
        <v>151</v>
      </c>
      <c r="L459">
        <v>60</v>
      </c>
      <c r="M459">
        <v>1.6E-2</v>
      </c>
      <c r="N459">
        <v>18.158999999999999</v>
      </c>
      <c r="O459">
        <v>2.8434999999999998E-2</v>
      </c>
      <c r="P459"/>
    </row>
    <row r="460" spans="2:16" x14ac:dyDescent="0.25">
      <c r="B460" t="s">
        <v>650</v>
      </c>
      <c r="C460" t="s">
        <v>29</v>
      </c>
      <c r="D460">
        <v>120</v>
      </c>
      <c r="E460">
        <v>1200.01</v>
      </c>
      <c r="F460">
        <v>0.1</v>
      </c>
      <c r="G460" t="s">
        <v>21</v>
      </c>
      <c r="H460" t="s">
        <v>20</v>
      </c>
      <c r="I460" t="s">
        <v>151</v>
      </c>
      <c r="J460" t="s">
        <v>151</v>
      </c>
      <c r="K460" t="s">
        <v>151</v>
      </c>
      <c r="L460">
        <v>60.875999999999998</v>
      </c>
      <c r="M460">
        <v>1.8461000000000002E-2</v>
      </c>
      <c r="N460">
        <v>59.55</v>
      </c>
      <c r="O460">
        <v>1.5103999999999999E-2</v>
      </c>
      <c r="P460"/>
    </row>
    <row r="461" spans="2:16" x14ac:dyDescent="0.25">
      <c r="B461" t="s">
        <v>651</v>
      </c>
      <c r="C461" t="s">
        <v>29</v>
      </c>
      <c r="D461">
        <v>120</v>
      </c>
      <c r="E461">
        <v>1200.01</v>
      </c>
      <c r="F461">
        <v>1</v>
      </c>
      <c r="G461" t="s">
        <v>21</v>
      </c>
      <c r="H461" t="s">
        <v>20</v>
      </c>
      <c r="I461" t="s">
        <v>151</v>
      </c>
      <c r="J461" t="s">
        <v>151</v>
      </c>
      <c r="K461" t="s">
        <v>151</v>
      </c>
      <c r="L461">
        <v>578.01</v>
      </c>
      <c r="M461">
        <v>3.8671000000000001E-3</v>
      </c>
      <c r="N461">
        <v>577.51</v>
      </c>
      <c r="O461">
        <v>1.8144000000000001E-3</v>
      </c>
      <c r="P461"/>
    </row>
    <row r="462" spans="2:16" x14ac:dyDescent="0.25">
      <c r="B462" t="s">
        <v>652</v>
      </c>
      <c r="C462" t="s">
        <v>29</v>
      </c>
      <c r="D462">
        <v>120</v>
      </c>
      <c r="E462">
        <v>1200.01</v>
      </c>
      <c r="F462">
        <v>10</v>
      </c>
      <c r="G462" t="s">
        <v>21</v>
      </c>
      <c r="H462" t="s">
        <v>20</v>
      </c>
      <c r="I462" t="s">
        <v>151</v>
      </c>
      <c r="J462" t="s">
        <v>151</v>
      </c>
      <c r="K462" t="s">
        <v>151</v>
      </c>
      <c r="L462">
        <v>5773.8</v>
      </c>
      <c r="M462">
        <v>1.0097000000000001E-3</v>
      </c>
      <c r="N462">
        <v>5773.6</v>
      </c>
      <c r="O462">
        <v>1.8186E-4</v>
      </c>
      <c r="P462"/>
    </row>
    <row r="463" spans="2:16" x14ac:dyDescent="0.25">
      <c r="B463" t="s">
        <v>2200</v>
      </c>
      <c r="C463" t="s">
        <v>29</v>
      </c>
      <c r="D463">
        <v>1200</v>
      </c>
      <c r="E463">
        <v>2000</v>
      </c>
      <c r="F463">
        <v>0.1</v>
      </c>
      <c r="G463" t="s">
        <v>21</v>
      </c>
      <c r="H463" t="s">
        <v>21</v>
      </c>
      <c r="I463" t="s">
        <v>151</v>
      </c>
      <c r="J463" t="s">
        <v>151</v>
      </c>
      <c r="K463" t="s">
        <v>151</v>
      </c>
      <c r="L463">
        <v>0.43</v>
      </c>
      <c r="M463">
        <v>0.13</v>
      </c>
      <c r="N463">
        <v>-0.35824</v>
      </c>
      <c r="O463">
        <v>0.36325999999999997</v>
      </c>
      <c r="P463"/>
    </row>
    <row r="464" spans="2:16" x14ac:dyDescent="0.25">
      <c r="B464" t="s">
        <v>653</v>
      </c>
      <c r="C464" t="s">
        <v>29</v>
      </c>
      <c r="D464">
        <v>1200</v>
      </c>
      <c r="E464">
        <v>2000</v>
      </c>
      <c r="F464">
        <v>1</v>
      </c>
      <c r="G464" t="s">
        <v>21</v>
      </c>
      <c r="H464" t="s">
        <v>21</v>
      </c>
      <c r="I464" t="s">
        <v>151</v>
      </c>
      <c r="J464" t="s">
        <v>151</v>
      </c>
      <c r="K464" t="s">
        <v>151</v>
      </c>
      <c r="L464">
        <v>0.43</v>
      </c>
      <c r="M464">
        <v>0.14137</v>
      </c>
      <c r="N464">
        <v>0.42565999999999998</v>
      </c>
      <c r="O464">
        <v>0.12836</v>
      </c>
      <c r="P464"/>
    </row>
    <row r="465" spans="2:16" x14ac:dyDescent="0.25">
      <c r="B465" t="s">
        <v>654</v>
      </c>
      <c r="C465" t="s">
        <v>29</v>
      </c>
      <c r="D465">
        <v>1200</v>
      </c>
      <c r="E465">
        <v>2000</v>
      </c>
      <c r="F465">
        <v>10</v>
      </c>
      <c r="G465" t="s">
        <v>21</v>
      </c>
      <c r="H465" t="s">
        <v>21</v>
      </c>
      <c r="I465" t="s">
        <v>151</v>
      </c>
      <c r="J465" t="s">
        <v>151</v>
      </c>
      <c r="K465" t="s">
        <v>151</v>
      </c>
      <c r="L465">
        <v>5.7549000000000001</v>
      </c>
      <c r="M465">
        <v>2.1951000000000002E-2</v>
      </c>
      <c r="N465">
        <v>5.7569999999999997</v>
      </c>
      <c r="O465">
        <v>1.4015000000000001E-2</v>
      </c>
      <c r="P465"/>
    </row>
    <row r="466" spans="2:16" x14ac:dyDescent="0.25">
      <c r="B466" t="s">
        <v>655</v>
      </c>
      <c r="C466" t="s">
        <v>29</v>
      </c>
      <c r="D466">
        <v>1200</v>
      </c>
      <c r="E466">
        <v>2000</v>
      </c>
      <c r="F466">
        <v>100</v>
      </c>
      <c r="G466" t="s">
        <v>21</v>
      </c>
      <c r="H466" t="s">
        <v>21</v>
      </c>
      <c r="I466" t="s">
        <v>151</v>
      </c>
      <c r="J466" t="s">
        <v>151</v>
      </c>
      <c r="K466" t="s">
        <v>151</v>
      </c>
      <c r="L466">
        <v>57.732999999999997</v>
      </c>
      <c r="M466">
        <v>4.5960999999999997E-3</v>
      </c>
      <c r="N466">
        <v>57.734000000000002</v>
      </c>
      <c r="O466">
        <v>1.4029000000000001E-3</v>
      </c>
      <c r="P466"/>
    </row>
    <row r="467" spans="2:16" x14ac:dyDescent="0.25">
      <c r="B467" t="s">
        <v>2261</v>
      </c>
      <c r="C467" t="s">
        <v>29</v>
      </c>
      <c r="D467">
        <v>2000</v>
      </c>
      <c r="E467">
        <v>2001</v>
      </c>
      <c r="F467">
        <v>0.1</v>
      </c>
      <c r="G467" t="s">
        <v>21</v>
      </c>
      <c r="H467" t="s">
        <v>21</v>
      </c>
      <c r="I467" t="s">
        <v>151</v>
      </c>
      <c r="J467" t="s">
        <v>151</v>
      </c>
      <c r="K467" t="s">
        <v>151</v>
      </c>
      <c r="L467">
        <v>0.43</v>
      </c>
      <c r="M467">
        <v>0.13</v>
      </c>
      <c r="N467">
        <v>-0.35824</v>
      </c>
      <c r="O467">
        <v>0.36325999999999997</v>
      </c>
      <c r="P467"/>
    </row>
    <row r="468" spans="2:16" x14ac:dyDescent="0.25">
      <c r="B468" t="s">
        <v>2262</v>
      </c>
      <c r="C468" t="s">
        <v>29</v>
      </c>
      <c r="D468">
        <v>2000</v>
      </c>
      <c r="E468">
        <v>2001</v>
      </c>
      <c r="F468">
        <v>1</v>
      </c>
      <c r="G468" t="s">
        <v>21</v>
      </c>
      <c r="H468" t="s">
        <v>21</v>
      </c>
      <c r="I468" t="s">
        <v>151</v>
      </c>
      <c r="J468" t="s">
        <v>151</v>
      </c>
      <c r="K468" t="s">
        <v>151</v>
      </c>
      <c r="L468">
        <v>0.43</v>
      </c>
      <c r="M468">
        <v>0.14137</v>
      </c>
      <c r="N468">
        <v>0.42565999999999998</v>
      </c>
      <c r="O468">
        <v>0.12836</v>
      </c>
      <c r="P468"/>
    </row>
    <row r="469" spans="2:16" x14ac:dyDescent="0.25">
      <c r="B469" t="s">
        <v>2263</v>
      </c>
      <c r="C469" t="s">
        <v>29</v>
      </c>
      <c r="D469">
        <v>2000</v>
      </c>
      <c r="E469">
        <v>2001</v>
      </c>
      <c r="F469">
        <v>10</v>
      </c>
      <c r="G469" t="s">
        <v>21</v>
      </c>
      <c r="H469" t="s">
        <v>21</v>
      </c>
      <c r="I469" t="s">
        <v>151</v>
      </c>
      <c r="J469" t="s">
        <v>151</v>
      </c>
      <c r="K469" t="s">
        <v>151</v>
      </c>
      <c r="L469">
        <v>5.7549000000000001</v>
      </c>
      <c r="M469">
        <v>2.1951000000000002E-2</v>
      </c>
      <c r="N469">
        <v>5.7569999999999997</v>
      </c>
      <c r="O469">
        <v>1.4015000000000001E-2</v>
      </c>
      <c r="P469"/>
    </row>
    <row r="470" spans="2:16" x14ac:dyDescent="0.25">
      <c r="B470" t="s">
        <v>2264</v>
      </c>
      <c r="C470" t="s">
        <v>29</v>
      </c>
      <c r="D470">
        <v>2000</v>
      </c>
      <c r="E470">
        <v>2001</v>
      </c>
      <c r="F470">
        <v>100</v>
      </c>
      <c r="G470" t="s">
        <v>21</v>
      </c>
      <c r="H470" t="s">
        <v>21</v>
      </c>
      <c r="I470" t="s">
        <v>151</v>
      </c>
      <c r="J470" t="s">
        <v>151</v>
      </c>
      <c r="K470" t="s">
        <v>151</v>
      </c>
      <c r="L470">
        <v>57.732999999999997</v>
      </c>
      <c r="M470">
        <v>4.5960999999999997E-3</v>
      </c>
      <c r="N470">
        <v>57.734000000000002</v>
      </c>
      <c r="O470">
        <v>1.4029000000000001E-3</v>
      </c>
      <c r="P470"/>
    </row>
    <row r="471" spans="2:16" x14ac:dyDescent="0.25">
      <c r="B471" t="s">
        <v>1659</v>
      </c>
      <c r="C471" t="s">
        <v>102</v>
      </c>
      <c r="D471">
        <v>0</v>
      </c>
      <c r="E471">
        <v>3.3000999999999999E-4</v>
      </c>
      <c r="F471">
        <v>1E-8</v>
      </c>
      <c r="G471" t="s">
        <v>24</v>
      </c>
      <c r="H471" t="s">
        <v>22</v>
      </c>
      <c r="I471">
        <v>0.01</v>
      </c>
      <c r="J471">
        <v>2.0010000000000003E-2</v>
      </c>
      <c r="K471" t="s">
        <v>21</v>
      </c>
      <c r="L471">
        <v>0.13</v>
      </c>
      <c r="M471">
        <v>2300</v>
      </c>
      <c r="N471">
        <v>0.11565</v>
      </c>
      <c r="O471">
        <v>2314.2000000000003</v>
      </c>
      <c r="P471"/>
    </row>
    <row r="472" spans="2:16" x14ac:dyDescent="0.25">
      <c r="B472" t="s">
        <v>1660</v>
      </c>
      <c r="C472" t="s">
        <v>102</v>
      </c>
      <c r="D472">
        <v>0</v>
      </c>
      <c r="E472">
        <v>3.3000999999999999E-4</v>
      </c>
      <c r="F472">
        <v>9.9999999999999995E-8</v>
      </c>
      <c r="G472" t="s">
        <v>24</v>
      </c>
      <c r="H472" t="s">
        <v>22</v>
      </c>
      <c r="I472">
        <v>0.01</v>
      </c>
      <c r="J472">
        <v>2.0010000000000003E-2</v>
      </c>
      <c r="K472" t="s">
        <v>21</v>
      </c>
      <c r="L472">
        <v>0.13</v>
      </c>
      <c r="M472">
        <v>2300</v>
      </c>
      <c r="N472">
        <v>0.12522</v>
      </c>
      <c r="O472">
        <v>2290.8999999999996</v>
      </c>
      <c r="P472"/>
    </row>
    <row r="473" spans="2:16" x14ac:dyDescent="0.25">
      <c r="B473" t="s">
        <v>1661</v>
      </c>
      <c r="C473" t="s">
        <v>102</v>
      </c>
      <c r="D473">
        <v>0</v>
      </c>
      <c r="E473">
        <v>3.3000999999999999E-4</v>
      </c>
      <c r="F473">
        <v>9.9999999999999995E-7</v>
      </c>
      <c r="G473" t="s">
        <v>24</v>
      </c>
      <c r="H473" t="s">
        <v>22</v>
      </c>
      <c r="I473">
        <v>0.01</v>
      </c>
      <c r="J473">
        <v>2.0010000000000003E-2</v>
      </c>
      <c r="K473" t="s">
        <v>21</v>
      </c>
      <c r="L473">
        <v>0.56557999999999997</v>
      </c>
      <c r="M473">
        <v>1474.8999999999999</v>
      </c>
      <c r="N473">
        <v>0.56533</v>
      </c>
      <c r="O473">
        <v>1474.5</v>
      </c>
      <c r="P473"/>
    </row>
    <row r="474" spans="2:16" x14ac:dyDescent="0.25">
      <c r="B474" t="s">
        <v>1662</v>
      </c>
      <c r="C474" t="s">
        <v>102</v>
      </c>
      <c r="D474">
        <v>0</v>
      </c>
      <c r="E474">
        <v>3.3000999999999999E-4</v>
      </c>
      <c r="F474">
        <v>9.9999999999999991E-6</v>
      </c>
      <c r="G474" t="s">
        <v>24</v>
      </c>
      <c r="H474" t="s">
        <v>22</v>
      </c>
      <c r="I474">
        <v>0.01</v>
      </c>
      <c r="J474">
        <v>2.0010000000000003E-2</v>
      </c>
      <c r="K474" t="s">
        <v>21</v>
      </c>
      <c r="L474">
        <v>5.7993999999999994</v>
      </c>
      <c r="M474">
        <v>124.28</v>
      </c>
      <c r="N474">
        <v>5.7992999999999997</v>
      </c>
      <c r="O474">
        <v>123.73</v>
      </c>
      <c r="P474"/>
    </row>
    <row r="475" spans="2:16" x14ac:dyDescent="0.25">
      <c r="B475" t="s">
        <v>1663</v>
      </c>
      <c r="C475" t="s">
        <v>102</v>
      </c>
      <c r="D475">
        <v>0</v>
      </c>
      <c r="E475">
        <v>3.3000999999999999E-4</v>
      </c>
      <c r="F475">
        <v>9.9999999999999991E-5</v>
      </c>
      <c r="G475" t="s">
        <v>24</v>
      </c>
      <c r="H475" t="s">
        <v>22</v>
      </c>
      <c r="I475">
        <v>0.01</v>
      </c>
      <c r="J475">
        <v>2.0010000000000003E-2</v>
      </c>
      <c r="K475" t="s">
        <v>21</v>
      </c>
      <c r="L475">
        <v>58.024999999999999</v>
      </c>
      <c r="M475">
        <v>-857.45</v>
      </c>
      <c r="N475">
        <v>58.024999999999999</v>
      </c>
      <c r="O475">
        <v>-857.67000000000007</v>
      </c>
      <c r="P475"/>
    </row>
    <row r="476" spans="2:16" x14ac:dyDescent="0.25">
      <c r="B476" t="s">
        <v>1664</v>
      </c>
      <c r="C476" t="s">
        <v>102</v>
      </c>
      <c r="D476">
        <v>0</v>
      </c>
      <c r="E476">
        <v>3.3000999999999999E-4</v>
      </c>
      <c r="F476">
        <v>1E-3</v>
      </c>
      <c r="G476" t="s">
        <v>24</v>
      </c>
      <c r="H476" t="s">
        <v>22</v>
      </c>
      <c r="I476">
        <v>0.01</v>
      </c>
      <c r="J476">
        <v>2.0010000000000003E-2</v>
      </c>
      <c r="K476" t="s">
        <v>21</v>
      </c>
      <c r="L476">
        <v>580.26</v>
      </c>
      <c r="M476">
        <v>-8787.4000000000015</v>
      </c>
      <c r="N476">
        <v>580.03</v>
      </c>
      <c r="O476">
        <v>-8787.5</v>
      </c>
      <c r="P476"/>
    </row>
    <row r="477" spans="2:16" x14ac:dyDescent="0.25">
      <c r="B477" t="s">
        <v>1665</v>
      </c>
      <c r="C477" t="s">
        <v>102</v>
      </c>
      <c r="D477">
        <v>0</v>
      </c>
      <c r="E477">
        <v>3.3000999999999999E-4</v>
      </c>
      <c r="F477">
        <v>0.01</v>
      </c>
      <c r="G477" t="s">
        <v>24</v>
      </c>
      <c r="H477" t="s">
        <v>22</v>
      </c>
      <c r="I477">
        <v>0.01</v>
      </c>
      <c r="J477">
        <v>2.0010000000000003E-2</v>
      </c>
      <c r="K477" t="s">
        <v>21</v>
      </c>
      <c r="L477">
        <v>5802.6</v>
      </c>
      <c r="M477">
        <v>-87896</v>
      </c>
      <c r="N477">
        <v>5800</v>
      </c>
      <c r="O477">
        <v>-87896</v>
      </c>
      <c r="P477"/>
    </row>
    <row r="478" spans="2:16" x14ac:dyDescent="0.25">
      <c r="B478" t="s">
        <v>1666</v>
      </c>
      <c r="C478" t="s">
        <v>102</v>
      </c>
      <c r="D478">
        <v>0</v>
      </c>
      <c r="E478">
        <v>3.3000999999999999E-4</v>
      </c>
      <c r="F478">
        <v>9.9999999999999992E-2</v>
      </c>
      <c r="G478" t="s">
        <v>24</v>
      </c>
      <c r="H478" t="s">
        <v>22</v>
      </c>
      <c r="I478">
        <v>0.01</v>
      </c>
      <c r="J478">
        <v>2.0010000000000003E-2</v>
      </c>
      <c r="K478" t="s">
        <v>21</v>
      </c>
      <c r="L478">
        <v>58026</v>
      </c>
      <c r="M478">
        <v>-878960</v>
      </c>
      <c r="N478">
        <v>58000</v>
      </c>
      <c r="O478">
        <v>-878960</v>
      </c>
      <c r="P478"/>
    </row>
    <row r="479" spans="2:16" x14ac:dyDescent="0.25">
      <c r="B479" t="s">
        <v>1667</v>
      </c>
      <c r="C479" t="s">
        <v>102</v>
      </c>
      <c r="D479">
        <v>0</v>
      </c>
      <c r="E479">
        <v>3.3000999999999999E-4</v>
      </c>
      <c r="F479">
        <v>1</v>
      </c>
      <c r="G479" t="s">
        <v>24</v>
      </c>
      <c r="H479" t="s">
        <v>22</v>
      </c>
      <c r="I479">
        <v>0.01</v>
      </c>
      <c r="J479">
        <v>2.0010000000000003E-2</v>
      </c>
      <c r="K479" t="s">
        <v>21</v>
      </c>
      <c r="L479">
        <v>580260</v>
      </c>
      <c r="M479">
        <v>-8789600</v>
      </c>
      <c r="N479">
        <v>580000</v>
      </c>
      <c r="O479">
        <v>-8789600</v>
      </c>
      <c r="P479"/>
    </row>
    <row r="480" spans="2:16" x14ac:dyDescent="0.25">
      <c r="B480" t="s">
        <v>1668</v>
      </c>
      <c r="C480" t="s">
        <v>102</v>
      </c>
      <c r="D480">
        <v>0</v>
      </c>
      <c r="E480">
        <v>3.3000999999999999E-4</v>
      </c>
      <c r="F480">
        <v>10</v>
      </c>
      <c r="G480" t="s">
        <v>24</v>
      </c>
      <c r="H480" t="s">
        <v>22</v>
      </c>
      <c r="I480">
        <v>0.01</v>
      </c>
      <c r="J480">
        <v>2.0010000000000003E-2</v>
      </c>
      <c r="K480" t="s">
        <v>21</v>
      </c>
      <c r="L480">
        <v>5802600</v>
      </c>
      <c r="M480">
        <v>-87896000</v>
      </c>
      <c r="N480">
        <v>5800000</v>
      </c>
      <c r="O480">
        <v>-87896000</v>
      </c>
      <c r="P480"/>
    </row>
    <row r="481" spans="2:16" x14ac:dyDescent="0.25">
      <c r="B481" t="s">
        <v>1192</v>
      </c>
      <c r="C481" t="s">
        <v>102</v>
      </c>
      <c r="D481">
        <v>0</v>
      </c>
      <c r="E481">
        <v>3.3000999999999999E-4</v>
      </c>
      <c r="F481">
        <v>1E-8</v>
      </c>
      <c r="G481" t="s">
        <v>24</v>
      </c>
      <c r="H481" t="s">
        <v>22</v>
      </c>
      <c r="I481">
        <v>0.02</v>
      </c>
      <c r="J481">
        <v>4.5010000000000001E-2</v>
      </c>
      <c r="K481" t="s">
        <v>21</v>
      </c>
      <c r="L481">
        <v>0.13</v>
      </c>
      <c r="M481">
        <v>1700</v>
      </c>
      <c r="N481">
        <v>0.11582000000000001</v>
      </c>
      <c r="O481">
        <v>1731.6000000000001</v>
      </c>
      <c r="P481"/>
    </row>
    <row r="482" spans="2:16" x14ac:dyDescent="0.25">
      <c r="B482" t="s">
        <v>1193</v>
      </c>
      <c r="C482" t="s">
        <v>102</v>
      </c>
      <c r="D482">
        <v>0</v>
      </c>
      <c r="E482">
        <v>3.3000999999999999E-4</v>
      </c>
      <c r="F482">
        <v>9.9999999999999995E-8</v>
      </c>
      <c r="G482" t="s">
        <v>24</v>
      </c>
      <c r="H482" t="s">
        <v>22</v>
      </c>
      <c r="I482">
        <v>0.02</v>
      </c>
      <c r="J482">
        <v>4.5010000000000001E-2</v>
      </c>
      <c r="K482" t="s">
        <v>21</v>
      </c>
      <c r="L482">
        <v>0.13</v>
      </c>
      <c r="M482">
        <v>1700</v>
      </c>
      <c r="N482">
        <v>0.12620000000000001</v>
      </c>
      <c r="O482">
        <v>1707.3999999999999</v>
      </c>
      <c r="P482"/>
    </row>
    <row r="483" spans="2:16" x14ac:dyDescent="0.25">
      <c r="B483" t="s">
        <v>1194</v>
      </c>
      <c r="C483" t="s">
        <v>102</v>
      </c>
      <c r="D483">
        <v>0</v>
      </c>
      <c r="E483">
        <v>3.3000999999999999E-4</v>
      </c>
      <c r="F483">
        <v>9.9999999999999995E-7</v>
      </c>
      <c r="G483" t="s">
        <v>24</v>
      </c>
      <c r="H483" t="s">
        <v>22</v>
      </c>
      <c r="I483">
        <v>0.02</v>
      </c>
      <c r="J483">
        <v>4.5010000000000001E-2</v>
      </c>
      <c r="K483" t="s">
        <v>21</v>
      </c>
      <c r="L483">
        <v>0.57236999999999993</v>
      </c>
      <c r="M483">
        <v>986.7299999999999</v>
      </c>
      <c r="N483">
        <v>0.57212999999999992</v>
      </c>
      <c r="O483">
        <v>986.13</v>
      </c>
      <c r="P483"/>
    </row>
    <row r="484" spans="2:16" x14ac:dyDescent="0.25">
      <c r="B484" t="s">
        <v>1669</v>
      </c>
      <c r="C484" t="s">
        <v>102</v>
      </c>
      <c r="D484">
        <v>0</v>
      </c>
      <c r="E484">
        <v>3.3000999999999999E-4</v>
      </c>
      <c r="F484">
        <v>9.9999999999999991E-6</v>
      </c>
      <c r="G484" t="s">
        <v>24</v>
      </c>
      <c r="H484" t="s">
        <v>22</v>
      </c>
      <c r="I484">
        <v>0.02</v>
      </c>
      <c r="J484">
        <v>4.5010000000000001E-2</v>
      </c>
      <c r="K484" t="s">
        <v>21</v>
      </c>
      <c r="L484">
        <v>5.7722999999999995</v>
      </c>
      <c r="M484">
        <v>128.02000000000001</v>
      </c>
      <c r="N484">
        <v>5.7721999999999998</v>
      </c>
      <c r="O484">
        <v>127.47999999999999</v>
      </c>
      <c r="P484"/>
    </row>
    <row r="485" spans="2:16" x14ac:dyDescent="0.25">
      <c r="B485" t="s">
        <v>1670</v>
      </c>
      <c r="C485" t="s">
        <v>102</v>
      </c>
      <c r="D485">
        <v>0</v>
      </c>
      <c r="E485">
        <v>3.3000999999999999E-4</v>
      </c>
      <c r="F485">
        <v>9.9999999999999991E-5</v>
      </c>
      <c r="G485" t="s">
        <v>24</v>
      </c>
      <c r="H485" t="s">
        <v>22</v>
      </c>
      <c r="I485">
        <v>0.02</v>
      </c>
      <c r="J485">
        <v>4.5010000000000001E-2</v>
      </c>
      <c r="K485" t="s">
        <v>21</v>
      </c>
      <c r="L485">
        <v>57.734999999999999</v>
      </c>
      <c r="M485">
        <v>13.015000000000001</v>
      </c>
      <c r="N485">
        <v>57.734999999999999</v>
      </c>
      <c r="O485">
        <v>12.795</v>
      </c>
      <c r="P485"/>
    </row>
    <row r="486" spans="2:16" x14ac:dyDescent="0.25">
      <c r="B486" t="s">
        <v>1671</v>
      </c>
      <c r="C486" t="s">
        <v>102</v>
      </c>
      <c r="D486">
        <v>0</v>
      </c>
      <c r="E486">
        <v>3.3000999999999999E-4</v>
      </c>
      <c r="F486">
        <v>1E-3</v>
      </c>
      <c r="G486" t="s">
        <v>24</v>
      </c>
      <c r="H486" t="s">
        <v>22</v>
      </c>
      <c r="I486">
        <v>0.02</v>
      </c>
      <c r="J486">
        <v>4.5010000000000001E-2</v>
      </c>
      <c r="K486" t="s">
        <v>21</v>
      </c>
      <c r="L486">
        <v>577.36</v>
      </c>
      <c r="M486">
        <v>1.3673999999999999</v>
      </c>
      <c r="N486">
        <v>577.35</v>
      </c>
      <c r="O486">
        <v>1.2795000000000001</v>
      </c>
      <c r="P486"/>
    </row>
    <row r="487" spans="2:16" x14ac:dyDescent="0.25">
      <c r="B487" t="s">
        <v>1672</v>
      </c>
      <c r="C487" t="s">
        <v>102</v>
      </c>
      <c r="D487">
        <v>0</v>
      </c>
      <c r="E487">
        <v>3.3000999999999999E-4</v>
      </c>
      <c r="F487">
        <v>0.01</v>
      </c>
      <c r="G487" t="s">
        <v>24</v>
      </c>
      <c r="H487" t="s">
        <v>22</v>
      </c>
      <c r="I487">
        <v>0.02</v>
      </c>
      <c r="J487">
        <v>4.5010000000000001E-2</v>
      </c>
      <c r="K487" t="s">
        <v>21</v>
      </c>
      <c r="L487">
        <v>5773.6</v>
      </c>
      <c r="M487">
        <v>0.16308</v>
      </c>
      <c r="N487">
        <v>5773.6</v>
      </c>
      <c r="O487">
        <v>0.12795999999999999</v>
      </c>
      <c r="P487"/>
    </row>
    <row r="488" spans="2:16" x14ac:dyDescent="0.25">
      <c r="B488" t="s">
        <v>1673</v>
      </c>
      <c r="C488" t="s">
        <v>102</v>
      </c>
      <c r="D488">
        <v>0</v>
      </c>
      <c r="E488">
        <v>3.3000999999999999E-4</v>
      </c>
      <c r="F488">
        <v>9.9999999999999992E-2</v>
      </c>
      <c r="G488" t="s">
        <v>24</v>
      </c>
      <c r="H488" t="s">
        <v>22</v>
      </c>
      <c r="I488">
        <v>0.02</v>
      </c>
      <c r="J488">
        <v>4.5010000000000001E-2</v>
      </c>
      <c r="K488" t="s">
        <v>21</v>
      </c>
      <c r="L488">
        <v>57736</v>
      </c>
      <c r="M488">
        <v>2.6846999999999999E-2</v>
      </c>
      <c r="N488">
        <v>57736</v>
      </c>
      <c r="O488">
        <v>1.2796E-2</v>
      </c>
      <c r="P488"/>
    </row>
    <row r="489" spans="2:16" x14ac:dyDescent="0.25">
      <c r="B489" t="s">
        <v>1674</v>
      </c>
      <c r="C489" t="s">
        <v>102</v>
      </c>
      <c r="D489">
        <v>0</v>
      </c>
      <c r="E489">
        <v>3.3000999999999999E-4</v>
      </c>
      <c r="F489">
        <v>1</v>
      </c>
      <c r="G489" t="s">
        <v>24</v>
      </c>
      <c r="H489" t="s">
        <v>22</v>
      </c>
      <c r="I489">
        <v>0.02</v>
      </c>
      <c r="J489">
        <v>4.5010000000000001E-2</v>
      </c>
      <c r="K489" t="s">
        <v>21</v>
      </c>
      <c r="L489">
        <v>577360</v>
      </c>
      <c r="M489">
        <v>6.8997999999999993E-3</v>
      </c>
      <c r="N489">
        <v>577360</v>
      </c>
      <c r="O489">
        <v>1.2794E-3</v>
      </c>
      <c r="P489"/>
    </row>
    <row r="490" spans="2:16" x14ac:dyDescent="0.25">
      <c r="B490" t="s">
        <v>1675</v>
      </c>
      <c r="C490" t="s">
        <v>102</v>
      </c>
      <c r="D490">
        <v>0</v>
      </c>
      <c r="E490">
        <v>3.3000999999999999E-4</v>
      </c>
      <c r="F490">
        <v>10</v>
      </c>
      <c r="G490" t="s">
        <v>24</v>
      </c>
      <c r="H490" t="s">
        <v>22</v>
      </c>
      <c r="I490">
        <v>0.02</v>
      </c>
      <c r="J490">
        <v>4.5010000000000001E-2</v>
      </c>
      <c r="K490" t="s">
        <v>21</v>
      </c>
      <c r="L490">
        <v>5773600</v>
      </c>
      <c r="M490">
        <v>2.3793999999999998E-3</v>
      </c>
      <c r="N490">
        <v>5773600</v>
      </c>
      <c r="O490">
        <v>1.2995000000000001E-4</v>
      </c>
      <c r="P490"/>
    </row>
    <row r="491" spans="2:16" x14ac:dyDescent="0.25">
      <c r="B491" t="s">
        <v>1196</v>
      </c>
      <c r="C491" t="s">
        <v>102</v>
      </c>
      <c r="D491">
        <v>0</v>
      </c>
      <c r="E491">
        <v>3.3000999999999999E-4</v>
      </c>
      <c r="F491">
        <v>1E-8</v>
      </c>
      <c r="G491" t="s">
        <v>24</v>
      </c>
      <c r="H491" t="s">
        <v>22</v>
      </c>
      <c r="I491">
        <v>4.4999999999999998E-2</v>
      </c>
      <c r="J491">
        <v>1.0000100000000001</v>
      </c>
      <c r="K491" t="s">
        <v>21</v>
      </c>
      <c r="L491">
        <v>0.14000000000000001</v>
      </c>
      <c r="M491">
        <v>1400</v>
      </c>
      <c r="N491">
        <v>0.11584999999999999</v>
      </c>
      <c r="O491">
        <v>1442.9</v>
      </c>
      <c r="P491"/>
    </row>
    <row r="492" spans="2:16" x14ac:dyDescent="0.25">
      <c r="B492" t="s">
        <v>1197</v>
      </c>
      <c r="C492" t="s">
        <v>102</v>
      </c>
      <c r="D492">
        <v>0</v>
      </c>
      <c r="E492">
        <v>3.3000999999999999E-4</v>
      </c>
      <c r="F492">
        <v>9.9999999999999995E-8</v>
      </c>
      <c r="G492" t="s">
        <v>24</v>
      </c>
      <c r="H492" t="s">
        <v>22</v>
      </c>
      <c r="I492">
        <v>4.4999999999999998E-2</v>
      </c>
      <c r="J492">
        <v>1.0000100000000001</v>
      </c>
      <c r="K492" t="s">
        <v>21</v>
      </c>
      <c r="L492">
        <v>0.14000000000000001</v>
      </c>
      <c r="M492">
        <v>1400</v>
      </c>
      <c r="N492">
        <v>0.12669</v>
      </c>
      <c r="O492">
        <v>1418.5</v>
      </c>
      <c r="P492"/>
    </row>
    <row r="493" spans="2:16" x14ac:dyDescent="0.25">
      <c r="B493" t="s">
        <v>1198</v>
      </c>
      <c r="C493" t="s">
        <v>102</v>
      </c>
      <c r="D493">
        <v>0</v>
      </c>
      <c r="E493">
        <v>3.3000999999999999E-4</v>
      </c>
      <c r="F493">
        <v>9.9999999999999995E-7</v>
      </c>
      <c r="G493" t="s">
        <v>24</v>
      </c>
      <c r="H493" t="s">
        <v>22</v>
      </c>
      <c r="I493">
        <v>4.4999999999999998E-2</v>
      </c>
      <c r="J493">
        <v>1.0000100000000001</v>
      </c>
      <c r="K493" t="s">
        <v>21</v>
      </c>
      <c r="L493">
        <v>0.57669999999999999</v>
      </c>
      <c r="M493">
        <v>759.64</v>
      </c>
      <c r="N493">
        <v>0.57646999999999993</v>
      </c>
      <c r="O493">
        <v>758.92</v>
      </c>
      <c r="P493"/>
    </row>
    <row r="494" spans="2:16" x14ac:dyDescent="0.25">
      <c r="B494" t="s">
        <v>1676</v>
      </c>
      <c r="C494" t="s">
        <v>102</v>
      </c>
      <c r="D494">
        <v>0</v>
      </c>
      <c r="E494">
        <v>3.3000999999999999E-4</v>
      </c>
      <c r="F494">
        <v>9.9999999999999991E-6</v>
      </c>
      <c r="G494" t="s">
        <v>24</v>
      </c>
      <c r="H494" t="s">
        <v>22</v>
      </c>
      <c r="I494">
        <v>4.4999999999999998E-2</v>
      </c>
      <c r="J494">
        <v>1.0000100000000001</v>
      </c>
      <c r="K494" t="s">
        <v>21</v>
      </c>
      <c r="L494">
        <v>5.7730999999999995</v>
      </c>
      <c r="M494">
        <v>93.963999999999999</v>
      </c>
      <c r="N494">
        <v>5.7729999999999997</v>
      </c>
      <c r="O494">
        <v>93.42</v>
      </c>
      <c r="P494"/>
    </row>
    <row r="495" spans="2:16" x14ac:dyDescent="0.25">
      <c r="B495" t="s">
        <v>1677</v>
      </c>
      <c r="C495" t="s">
        <v>102</v>
      </c>
      <c r="D495">
        <v>0</v>
      </c>
      <c r="E495">
        <v>3.3000999999999999E-4</v>
      </c>
      <c r="F495">
        <v>9.9999999999999991E-5</v>
      </c>
      <c r="G495" t="s">
        <v>24</v>
      </c>
      <c r="H495" t="s">
        <v>22</v>
      </c>
      <c r="I495">
        <v>4.4999999999999998E-2</v>
      </c>
      <c r="J495">
        <v>1.0000100000000001</v>
      </c>
      <c r="K495" t="s">
        <v>21</v>
      </c>
      <c r="L495">
        <v>57.735999999999997</v>
      </c>
      <c r="M495">
        <v>9.5874999999999986</v>
      </c>
      <c r="N495">
        <v>57.734999999999999</v>
      </c>
      <c r="O495">
        <v>9.3679000000000006</v>
      </c>
      <c r="P495"/>
    </row>
    <row r="496" spans="2:16" x14ac:dyDescent="0.25">
      <c r="B496" t="s">
        <v>1678</v>
      </c>
      <c r="C496" t="s">
        <v>102</v>
      </c>
      <c r="D496">
        <v>0</v>
      </c>
      <c r="E496">
        <v>3.3000999999999999E-4</v>
      </c>
      <c r="F496">
        <v>1E-3</v>
      </c>
      <c r="G496" t="s">
        <v>24</v>
      </c>
      <c r="H496" t="s">
        <v>22</v>
      </c>
      <c r="I496">
        <v>4.4999999999999998E-2</v>
      </c>
      <c r="J496">
        <v>1.0000100000000001</v>
      </c>
      <c r="K496" t="s">
        <v>21</v>
      </c>
      <c r="L496">
        <v>577.36</v>
      </c>
      <c r="M496">
        <v>1.0246</v>
      </c>
      <c r="N496">
        <v>577.36</v>
      </c>
      <c r="O496">
        <v>0.93681999999999999</v>
      </c>
      <c r="P496"/>
    </row>
    <row r="497" spans="2:16" x14ac:dyDescent="0.25">
      <c r="B497" t="s">
        <v>1679</v>
      </c>
      <c r="C497" t="s">
        <v>102</v>
      </c>
      <c r="D497">
        <v>0</v>
      </c>
      <c r="E497">
        <v>3.3000999999999999E-4</v>
      </c>
      <c r="F497">
        <v>0.01</v>
      </c>
      <c r="G497" t="s">
        <v>24</v>
      </c>
      <c r="H497" t="s">
        <v>22</v>
      </c>
      <c r="I497">
        <v>4.4999999999999998E-2</v>
      </c>
      <c r="J497">
        <v>1.0000100000000001</v>
      </c>
      <c r="K497" t="s">
        <v>21</v>
      </c>
      <c r="L497">
        <v>5773.6</v>
      </c>
      <c r="M497">
        <v>0.12881000000000001</v>
      </c>
      <c r="N497">
        <v>5773.6</v>
      </c>
      <c r="O497">
        <v>9.3682000000000001E-2</v>
      </c>
      <c r="P497"/>
    </row>
    <row r="498" spans="2:16" x14ac:dyDescent="0.25">
      <c r="B498" t="s">
        <v>1680</v>
      </c>
      <c r="C498" t="s">
        <v>102</v>
      </c>
      <c r="D498">
        <v>0</v>
      </c>
      <c r="E498">
        <v>3.3000999999999999E-4</v>
      </c>
      <c r="F498">
        <v>9.9999999999999992E-2</v>
      </c>
      <c r="G498" t="s">
        <v>24</v>
      </c>
      <c r="H498" t="s">
        <v>22</v>
      </c>
      <c r="I498">
        <v>4.4999999999999998E-2</v>
      </c>
      <c r="J498">
        <v>1.0000100000000001</v>
      </c>
      <c r="K498" t="s">
        <v>21</v>
      </c>
      <c r="L498">
        <v>57736</v>
      </c>
      <c r="M498">
        <v>2.342E-2</v>
      </c>
      <c r="N498">
        <v>57736</v>
      </c>
      <c r="O498">
        <v>9.3682000000000001E-3</v>
      </c>
      <c r="P498"/>
    </row>
    <row r="499" spans="2:16" x14ac:dyDescent="0.25">
      <c r="B499" t="s">
        <v>1681</v>
      </c>
      <c r="C499" t="s">
        <v>102</v>
      </c>
      <c r="D499">
        <v>0</v>
      </c>
      <c r="E499">
        <v>3.3000999999999999E-4</v>
      </c>
      <c r="F499">
        <v>1</v>
      </c>
      <c r="G499" t="s">
        <v>24</v>
      </c>
      <c r="H499" t="s">
        <v>22</v>
      </c>
      <c r="I499">
        <v>4.4999999999999998E-2</v>
      </c>
      <c r="J499">
        <v>1.0000100000000001</v>
      </c>
      <c r="K499" t="s">
        <v>21</v>
      </c>
      <c r="L499">
        <v>577360</v>
      </c>
      <c r="M499">
        <v>6.5572E-3</v>
      </c>
      <c r="N499">
        <v>577360</v>
      </c>
      <c r="O499">
        <v>9.3674000000000003E-4</v>
      </c>
      <c r="P499"/>
    </row>
    <row r="500" spans="2:16" x14ac:dyDescent="0.25">
      <c r="B500" t="s">
        <v>1682</v>
      </c>
      <c r="C500" t="s">
        <v>102</v>
      </c>
      <c r="D500">
        <v>0</v>
      </c>
      <c r="E500">
        <v>3.3000999999999999E-4</v>
      </c>
      <c r="F500">
        <v>10</v>
      </c>
      <c r="G500" t="s">
        <v>24</v>
      </c>
      <c r="H500" t="s">
        <v>22</v>
      </c>
      <c r="I500">
        <v>4.4999999999999998E-2</v>
      </c>
      <c r="J500">
        <v>1.0000100000000001</v>
      </c>
      <c r="K500" t="s">
        <v>21</v>
      </c>
      <c r="L500">
        <v>5773600</v>
      </c>
      <c r="M500">
        <v>2.3422E-3</v>
      </c>
      <c r="N500">
        <v>5773600</v>
      </c>
      <c r="O500">
        <v>9.5916999999999997E-5</v>
      </c>
      <c r="P500"/>
    </row>
    <row r="501" spans="2:16" x14ac:dyDescent="0.25">
      <c r="B501" t="s">
        <v>1683</v>
      </c>
      <c r="C501" t="s">
        <v>102</v>
      </c>
      <c r="D501">
        <v>0</v>
      </c>
      <c r="E501">
        <v>3.3000999999999999E-4</v>
      </c>
      <c r="F501">
        <v>1E-8</v>
      </c>
      <c r="G501" t="s">
        <v>24</v>
      </c>
      <c r="H501" t="s">
        <v>22</v>
      </c>
      <c r="I501">
        <v>1</v>
      </c>
      <c r="J501">
        <v>5.01</v>
      </c>
      <c r="K501" t="s">
        <v>21</v>
      </c>
      <c r="L501">
        <v>0.18</v>
      </c>
      <c r="M501">
        <v>3500</v>
      </c>
      <c r="N501">
        <v>0.17344000000000001</v>
      </c>
      <c r="O501">
        <v>3463.7000000000003</v>
      </c>
      <c r="P501"/>
    </row>
    <row r="502" spans="2:16" x14ac:dyDescent="0.25">
      <c r="B502" t="s">
        <v>1684</v>
      </c>
      <c r="C502" t="s">
        <v>102</v>
      </c>
      <c r="D502">
        <v>0</v>
      </c>
      <c r="E502">
        <v>3.3000999999999999E-4</v>
      </c>
      <c r="F502">
        <v>9.9999999999999995E-8</v>
      </c>
      <c r="G502" t="s">
        <v>24</v>
      </c>
      <c r="H502" t="s">
        <v>22</v>
      </c>
      <c r="I502">
        <v>1</v>
      </c>
      <c r="J502">
        <v>5.01</v>
      </c>
      <c r="K502" t="s">
        <v>21</v>
      </c>
      <c r="L502">
        <v>0.18</v>
      </c>
      <c r="M502">
        <v>3500</v>
      </c>
      <c r="N502">
        <v>0.17984</v>
      </c>
      <c r="O502">
        <v>3448.1</v>
      </c>
      <c r="P502"/>
    </row>
    <row r="503" spans="2:16" x14ac:dyDescent="0.25">
      <c r="B503" t="s">
        <v>1685</v>
      </c>
      <c r="C503" t="s">
        <v>102</v>
      </c>
      <c r="D503">
        <v>0</v>
      </c>
      <c r="E503">
        <v>3.3000999999999999E-4</v>
      </c>
      <c r="F503">
        <v>9.9999999999999995E-7</v>
      </c>
      <c r="G503" t="s">
        <v>24</v>
      </c>
      <c r="H503" t="s">
        <v>22</v>
      </c>
      <c r="I503">
        <v>1</v>
      </c>
      <c r="J503">
        <v>5.01</v>
      </c>
      <c r="K503" t="s">
        <v>21</v>
      </c>
      <c r="L503">
        <v>0.56230999999999998</v>
      </c>
      <c r="M503">
        <v>2652.9</v>
      </c>
      <c r="N503">
        <v>0.56206999999999996</v>
      </c>
      <c r="O503">
        <v>2652.7999999999997</v>
      </c>
      <c r="P503"/>
    </row>
    <row r="504" spans="2:16" x14ac:dyDescent="0.25">
      <c r="B504" t="s">
        <v>1686</v>
      </c>
      <c r="C504" t="s">
        <v>102</v>
      </c>
      <c r="D504">
        <v>0</v>
      </c>
      <c r="E504">
        <v>3.3000999999999999E-4</v>
      </c>
      <c r="F504">
        <v>9.9999999999999991E-6</v>
      </c>
      <c r="G504" t="s">
        <v>24</v>
      </c>
      <c r="H504" t="s">
        <v>22</v>
      </c>
      <c r="I504">
        <v>1</v>
      </c>
      <c r="J504">
        <v>5.01</v>
      </c>
      <c r="K504" t="s">
        <v>21</v>
      </c>
      <c r="L504">
        <v>5.7664999999999997</v>
      </c>
      <c r="M504">
        <v>471.27</v>
      </c>
      <c r="N504">
        <v>5.7664</v>
      </c>
      <c r="O504">
        <v>470.74</v>
      </c>
      <c r="P504"/>
    </row>
    <row r="505" spans="2:16" x14ac:dyDescent="0.25">
      <c r="B505" t="s">
        <v>1687</v>
      </c>
      <c r="C505" t="s">
        <v>102</v>
      </c>
      <c r="D505">
        <v>0</v>
      </c>
      <c r="E505">
        <v>3.3000999999999999E-4</v>
      </c>
      <c r="F505">
        <v>9.9999999999999991E-5</v>
      </c>
      <c r="G505" t="s">
        <v>24</v>
      </c>
      <c r="H505" t="s">
        <v>22</v>
      </c>
      <c r="I505">
        <v>1</v>
      </c>
      <c r="J505">
        <v>5.01</v>
      </c>
      <c r="K505" t="s">
        <v>21</v>
      </c>
      <c r="L505">
        <v>57.734999999999999</v>
      </c>
      <c r="M505">
        <v>47.917999999999999</v>
      </c>
      <c r="N505">
        <v>57.734999999999999</v>
      </c>
      <c r="O505">
        <v>47.698999999999998</v>
      </c>
      <c r="P505"/>
    </row>
    <row r="506" spans="2:16" x14ac:dyDescent="0.25">
      <c r="B506" t="s">
        <v>1688</v>
      </c>
      <c r="C506" t="s">
        <v>102</v>
      </c>
      <c r="D506">
        <v>0</v>
      </c>
      <c r="E506">
        <v>3.3000999999999999E-4</v>
      </c>
      <c r="F506">
        <v>1E-3</v>
      </c>
      <c r="G506" t="s">
        <v>24</v>
      </c>
      <c r="H506" t="s">
        <v>22</v>
      </c>
      <c r="I506">
        <v>1</v>
      </c>
      <c r="J506">
        <v>5.01</v>
      </c>
      <c r="K506" t="s">
        <v>21</v>
      </c>
      <c r="L506">
        <v>577.36</v>
      </c>
      <c r="M506">
        <v>4.8582999999999998</v>
      </c>
      <c r="N506">
        <v>577.35</v>
      </c>
      <c r="O506">
        <v>4.7705000000000002</v>
      </c>
      <c r="P506"/>
    </row>
    <row r="507" spans="2:16" x14ac:dyDescent="0.25">
      <c r="B507" t="s">
        <v>1689</v>
      </c>
      <c r="C507" t="s">
        <v>102</v>
      </c>
      <c r="D507">
        <v>0</v>
      </c>
      <c r="E507">
        <v>3.3000999999999999E-4</v>
      </c>
      <c r="F507">
        <v>0.01</v>
      </c>
      <c r="G507" t="s">
        <v>24</v>
      </c>
      <c r="H507" t="s">
        <v>22</v>
      </c>
      <c r="I507">
        <v>1</v>
      </c>
      <c r="J507">
        <v>5.01</v>
      </c>
      <c r="K507" t="s">
        <v>21</v>
      </c>
      <c r="L507">
        <v>5773.6</v>
      </c>
      <c r="M507">
        <v>0.51218000000000008</v>
      </c>
      <c r="N507">
        <v>5773.6</v>
      </c>
      <c r="O507">
        <v>0.47704999999999997</v>
      </c>
      <c r="P507"/>
    </row>
    <row r="508" spans="2:16" x14ac:dyDescent="0.25">
      <c r="B508" t="s">
        <v>1690</v>
      </c>
      <c r="C508" t="s">
        <v>102</v>
      </c>
      <c r="D508">
        <v>0</v>
      </c>
      <c r="E508">
        <v>3.3000999999999999E-4</v>
      </c>
      <c r="F508">
        <v>9.9999999999999992E-2</v>
      </c>
      <c r="G508" t="s">
        <v>24</v>
      </c>
      <c r="H508" t="s">
        <v>22</v>
      </c>
      <c r="I508">
        <v>1</v>
      </c>
      <c r="J508">
        <v>5.01</v>
      </c>
      <c r="K508" t="s">
        <v>21</v>
      </c>
      <c r="L508">
        <v>57736</v>
      </c>
      <c r="M508">
        <v>6.1755999999999998E-2</v>
      </c>
      <c r="N508">
        <v>57736</v>
      </c>
      <c r="O508">
        <v>4.7705000000000004E-2</v>
      </c>
      <c r="P508"/>
    </row>
    <row r="509" spans="2:16" x14ac:dyDescent="0.25">
      <c r="B509" t="s">
        <v>1691</v>
      </c>
      <c r="C509" t="s">
        <v>102</v>
      </c>
      <c r="D509">
        <v>0</v>
      </c>
      <c r="E509">
        <v>3.3000999999999999E-4</v>
      </c>
      <c r="F509">
        <v>1</v>
      </c>
      <c r="G509" t="s">
        <v>24</v>
      </c>
      <c r="H509" t="s">
        <v>22</v>
      </c>
      <c r="I509">
        <v>1</v>
      </c>
      <c r="J509">
        <v>5.01</v>
      </c>
      <c r="K509" t="s">
        <v>21</v>
      </c>
      <c r="L509">
        <v>577360</v>
      </c>
      <c r="M509">
        <v>1.0391000000000001E-2</v>
      </c>
      <c r="N509">
        <v>577360</v>
      </c>
      <c r="O509">
        <v>4.7703000000000008E-3</v>
      </c>
      <c r="P509"/>
    </row>
    <row r="510" spans="2:16" x14ac:dyDescent="0.25">
      <c r="B510" t="s">
        <v>1692</v>
      </c>
      <c r="C510" t="s">
        <v>102</v>
      </c>
      <c r="D510">
        <v>0</v>
      </c>
      <c r="E510">
        <v>3.3000999999999999E-4</v>
      </c>
      <c r="F510">
        <v>10</v>
      </c>
      <c r="G510" t="s">
        <v>24</v>
      </c>
      <c r="H510" t="s">
        <v>22</v>
      </c>
      <c r="I510">
        <v>1</v>
      </c>
      <c r="J510">
        <v>5.01</v>
      </c>
      <c r="K510" t="s">
        <v>21</v>
      </c>
      <c r="L510">
        <v>5773600</v>
      </c>
      <c r="M510">
        <v>2.7258999999999999E-3</v>
      </c>
      <c r="N510">
        <v>5773600</v>
      </c>
      <c r="O510">
        <v>4.7648999999999999E-4</v>
      </c>
      <c r="P510"/>
    </row>
    <row r="511" spans="2:16" x14ac:dyDescent="0.25">
      <c r="B511" t="s">
        <v>1693</v>
      </c>
      <c r="C511" t="s">
        <v>102</v>
      </c>
      <c r="D511">
        <v>0</v>
      </c>
      <c r="E511">
        <v>3.3000999999999999E-4</v>
      </c>
      <c r="F511">
        <v>1E-8</v>
      </c>
      <c r="G511" t="s">
        <v>24</v>
      </c>
      <c r="H511" t="s">
        <v>22</v>
      </c>
      <c r="I511">
        <v>5</v>
      </c>
      <c r="J511">
        <v>10.01</v>
      </c>
      <c r="K511" t="s">
        <v>21</v>
      </c>
      <c r="L511">
        <v>0.25</v>
      </c>
      <c r="M511">
        <v>9200</v>
      </c>
      <c r="N511">
        <v>0.23105999999999999</v>
      </c>
      <c r="O511">
        <v>9237.4</v>
      </c>
      <c r="P511"/>
    </row>
    <row r="512" spans="2:16" x14ac:dyDescent="0.25">
      <c r="B512" t="s">
        <v>1694</v>
      </c>
      <c r="C512" t="s">
        <v>102</v>
      </c>
      <c r="D512">
        <v>0</v>
      </c>
      <c r="E512">
        <v>3.3000999999999999E-4</v>
      </c>
      <c r="F512">
        <v>9.9999999999999995E-8</v>
      </c>
      <c r="G512" t="s">
        <v>24</v>
      </c>
      <c r="H512" t="s">
        <v>22</v>
      </c>
      <c r="I512">
        <v>5</v>
      </c>
      <c r="J512">
        <v>10.01</v>
      </c>
      <c r="K512" t="s">
        <v>21</v>
      </c>
      <c r="L512">
        <v>0.25</v>
      </c>
      <c r="M512">
        <v>9200</v>
      </c>
      <c r="N512">
        <v>0.23463000000000001</v>
      </c>
      <c r="O512">
        <v>9228.1</v>
      </c>
      <c r="P512"/>
    </row>
    <row r="513" spans="2:16" x14ac:dyDescent="0.25">
      <c r="B513" t="s">
        <v>1695</v>
      </c>
      <c r="C513" t="s">
        <v>102</v>
      </c>
      <c r="D513">
        <v>0</v>
      </c>
      <c r="E513">
        <v>3.3000999999999999E-4</v>
      </c>
      <c r="F513">
        <v>9.9999999999999995E-7</v>
      </c>
      <c r="G513" t="s">
        <v>24</v>
      </c>
      <c r="H513" t="s">
        <v>22</v>
      </c>
      <c r="I513">
        <v>5</v>
      </c>
      <c r="J513">
        <v>10.01</v>
      </c>
      <c r="K513" t="s">
        <v>21</v>
      </c>
      <c r="L513">
        <v>0.51629999999999998</v>
      </c>
      <c r="M513">
        <v>8526.7000000000007</v>
      </c>
      <c r="N513">
        <v>0.51576</v>
      </c>
      <c r="O513">
        <v>8527.5</v>
      </c>
      <c r="P513"/>
    </row>
    <row r="514" spans="2:16" x14ac:dyDescent="0.25">
      <c r="B514" t="s">
        <v>1696</v>
      </c>
      <c r="C514" t="s">
        <v>102</v>
      </c>
      <c r="D514">
        <v>0</v>
      </c>
      <c r="E514">
        <v>3.3000999999999999E-4</v>
      </c>
      <c r="F514">
        <v>9.9999999999999991E-6</v>
      </c>
      <c r="G514" t="s">
        <v>24</v>
      </c>
      <c r="H514" t="s">
        <v>22</v>
      </c>
      <c r="I514">
        <v>5</v>
      </c>
      <c r="J514">
        <v>10.01</v>
      </c>
      <c r="K514" t="s">
        <v>21</v>
      </c>
      <c r="L514">
        <v>5.7138999999999998</v>
      </c>
      <c r="M514">
        <v>2807.7000000000003</v>
      </c>
      <c r="N514">
        <v>5.7136999999999993</v>
      </c>
      <c r="O514">
        <v>2806.7999999999997</v>
      </c>
      <c r="P514"/>
    </row>
    <row r="515" spans="2:16" x14ac:dyDescent="0.25">
      <c r="B515" t="s">
        <v>1697</v>
      </c>
      <c r="C515" t="s">
        <v>102</v>
      </c>
      <c r="D515">
        <v>0</v>
      </c>
      <c r="E515">
        <v>3.3000999999999999E-4</v>
      </c>
      <c r="F515">
        <v>9.9999999999999991E-5</v>
      </c>
      <c r="G515" t="s">
        <v>24</v>
      </c>
      <c r="H515" t="s">
        <v>22</v>
      </c>
      <c r="I515">
        <v>5</v>
      </c>
      <c r="J515">
        <v>10.01</v>
      </c>
      <c r="K515" t="s">
        <v>21</v>
      </c>
      <c r="L515">
        <v>57.728999999999999</v>
      </c>
      <c r="M515">
        <v>302.48</v>
      </c>
      <c r="N515">
        <v>57.728999999999999</v>
      </c>
      <c r="O515">
        <v>302.01</v>
      </c>
      <c r="P515"/>
    </row>
    <row r="516" spans="2:16" x14ac:dyDescent="0.25">
      <c r="B516" t="s">
        <v>1698</v>
      </c>
      <c r="C516" t="s">
        <v>102</v>
      </c>
      <c r="D516">
        <v>0</v>
      </c>
      <c r="E516">
        <v>3.3000999999999999E-4</v>
      </c>
      <c r="F516">
        <v>1E-3</v>
      </c>
      <c r="G516" t="s">
        <v>24</v>
      </c>
      <c r="H516" t="s">
        <v>22</v>
      </c>
      <c r="I516">
        <v>5</v>
      </c>
      <c r="J516">
        <v>10.01</v>
      </c>
      <c r="K516" t="s">
        <v>21</v>
      </c>
      <c r="L516">
        <v>577.35</v>
      </c>
      <c r="M516">
        <v>30.412999999999997</v>
      </c>
      <c r="N516">
        <v>577.35</v>
      </c>
      <c r="O516">
        <v>30.226000000000003</v>
      </c>
      <c r="P516"/>
    </row>
    <row r="517" spans="2:16" x14ac:dyDescent="0.25">
      <c r="B517" t="s">
        <v>1699</v>
      </c>
      <c r="C517" t="s">
        <v>102</v>
      </c>
      <c r="D517">
        <v>0</v>
      </c>
      <c r="E517">
        <v>3.3000999999999999E-4</v>
      </c>
      <c r="F517">
        <v>0.01</v>
      </c>
      <c r="G517" t="s">
        <v>24</v>
      </c>
      <c r="H517" t="s">
        <v>22</v>
      </c>
      <c r="I517">
        <v>5</v>
      </c>
      <c r="J517">
        <v>10.01</v>
      </c>
      <c r="K517" t="s">
        <v>21</v>
      </c>
      <c r="L517">
        <v>5773.6</v>
      </c>
      <c r="M517">
        <v>3.0976000000000004</v>
      </c>
      <c r="N517">
        <v>5773.5</v>
      </c>
      <c r="O517">
        <v>3.0226000000000002</v>
      </c>
      <c r="P517"/>
    </row>
    <row r="518" spans="2:16" x14ac:dyDescent="0.25">
      <c r="B518" t="s">
        <v>1700</v>
      </c>
      <c r="C518" t="s">
        <v>102</v>
      </c>
      <c r="D518">
        <v>0</v>
      </c>
      <c r="E518">
        <v>3.3000999999999999E-4</v>
      </c>
      <c r="F518">
        <v>9.9999999999999992E-2</v>
      </c>
      <c r="G518" t="s">
        <v>24</v>
      </c>
      <c r="H518" t="s">
        <v>22</v>
      </c>
      <c r="I518">
        <v>5</v>
      </c>
      <c r="J518">
        <v>10.01</v>
      </c>
      <c r="K518" t="s">
        <v>21</v>
      </c>
      <c r="L518">
        <v>57736</v>
      </c>
      <c r="M518">
        <v>0.33224000000000004</v>
      </c>
      <c r="N518">
        <v>57736</v>
      </c>
      <c r="O518">
        <v>0.30226000000000003</v>
      </c>
      <c r="P518"/>
    </row>
    <row r="519" spans="2:16" x14ac:dyDescent="0.25">
      <c r="B519" t="s">
        <v>1701</v>
      </c>
      <c r="C519" t="s">
        <v>102</v>
      </c>
      <c r="D519">
        <v>0</v>
      </c>
      <c r="E519">
        <v>3.3000999999999999E-4</v>
      </c>
      <c r="F519">
        <v>1</v>
      </c>
      <c r="G519" t="s">
        <v>24</v>
      </c>
      <c r="H519" t="s">
        <v>22</v>
      </c>
      <c r="I519">
        <v>5</v>
      </c>
      <c r="J519">
        <v>10.01</v>
      </c>
      <c r="K519" t="s">
        <v>21</v>
      </c>
      <c r="L519">
        <v>577360</v>
      </c>
      <c r="M519">
        <v>4.2219999999999994E-2</v>
      </c>
      <c r="N519">
        <v>577360</v>
      </c>
      <c r="O519">
        <v>3.0226000000000003E-2</v>
      </c>
      <c r="P519"/>
    </row>
    <row r="520" spans="2:16" x14ac:dyDescent="0.25">
      <c r="B520" t="s">
        <v>1702</v>
      </c>
      <c r="C520" t="s">
        <v>102</v>
      </c>
      <c r="D520">
        <v>0</v>
      </c>
      <c r="E520">
        <v>3.3000999999999999E-4</v>
      </c>
      <c r="F520">
        <v>10</v>
      </c>
      <c r="G520" t="s">
        <v>24</v>
      </c>
      <c r="H520" t="s">
        <v>22</v>
      </c>
      <c r="I520">
        <v>5</v>
      </c>
      <c r="J520">
        <v>10.01</v>
      </c>
      <c r="K520" t="s">
        <v>21</v>
      </c>
      <c r="L520">
        <v>5773600</v>
      </c>
      <c r="M520">
        <v>7.818799999999999E-3</v>
      </c>
      <c r="N520">
        <v>5773600</v>
      </c>
      <c r="O520">
        <v>3.0228999999999998E-3</v>
      </c>
      <c r="P520"/>
    </row>
    <row r="521" spans="2:16" x14ac:dyDescent="0.25">
      <c r="B521" t="s">
        <v>1703</v>
      </c>
      <c r="C521" t="s">
        <v>102</v>
      </c>
      <c r="D521">
        <v>0</v>
      </c>
      <c r="E521">
        <v>3.3000999999999999E-4</v>
      </c>
      <c r="F521">
        <v>1E-8</v>
      </c>
      <c r="G521" t="s">
        <v>24</v>
      </c>
      <c r="H521" t="s">
        <v>22</v>
      </c>
      <c r="I521">
        <v>10</v>
      </c>
      <c r="J521">
        <v>30</v>
      </c>
      <c r="K521" t="s">
        <v>21</v>
      </c>
      <c r="L521">
        <v>0.62</v>
      </c>
      <c r="M521">
        <v>18000</v>
      </c>
      <c r="N521">
        <v>0.46198</v>
      </c>
      <c r="O521">
        <v>18475</v>
      </c>
      <c r="P521"/>
    </row>
    <row r="522" spans="2:16" x14ac:dyDescent="0.25">
      <c r="B522" t="s">
        <v>1704</v>
      </c>
      <c r="C522" t="s">
        <v>102</v>
      </c>
      <c r="D522">
        <v>0</v>
      </c>
      <c r="E522">
        <v>3.3000999999999999E-4</v>
      </c>
      <c r="F522">
        <v>9.9999999999999995E-8</v>
      </c>
      <c r="G522" t="s">
        <v>24</v>
      </c>
      <c r="H522" t="s">
        <v>22</v>
      </c>
      <c r="I522">
        <v>10</v>
      </c>
      <c r="J522">
        <v>30</v>
      </c>
      <c r="K522" t="s">
        <v>21</v>
      </c>
      <c r="L522">
        <v>0.62</v>
      </c>
      <c r="M522">
        <v>18000</v>
      </c>
      <c r="N522">
        <v>0.46389000000000002</v>
      </c>
      <c r="O522">
        <v>18470</v>
      </c>
      <c r="P522"/>
    </row>
    <row r="523" spans="2:16" x14ac:dyDescent="0.25">
      <c r="B523" t="s">
        <v>1705</v>
      </c>
      <c r="C523" t="s">
        <v>102</v>
      </c>
      <c r="D523">
        <v>0</v>
      </c>
      <c r="E523">
        <v>3.3000999999999999E-4</v>
      </c>
      <c r="F523">
        <v>9.9999999999999995E-7</v>
      </c>
      <c r="G523" t="s">
        <v>24</v>
      </c>
      <c r="H523" t="s">
        <v>22</v>
      </c>
      <c r="I523">
        <v>10</v>
      </c>
      <c r="J523">
        <v>30</v>
      </c>
      <c r="K523" t="s">
        <v>21</v>
      </c>
      <c r="L523">
        <v>0.62979999999999992</v>
      </c>
      <c r="M523">
        <v>18044</v>
      </c>
      <c r="N523">
        <v>0.62957999999999992</v>
      </c>
      <c r="O523">
        <v>18044</v>
      </c>
      <c r="P523"/>
    </row>
    <row r="524" spans="2:16" x14ac:dyDescent="0.25">
      <c r="B524" t="s">
        <v>1706</v>
      </c>
      <c r="C524" t="s">
        <v>102</v>
      </c>
      <c r="D524">
        <v>0</v>
      </c>
      <c r="E524">
        <v>3.3000999999999999E-4</v>
      </c>
      <c r="F524">
        <v>9.9999999999999991E-6</v>
      </c>
      <c r="G524" t="s">
        <v>24</v>
      </c>
      <c r="H524" t="s">
        <v>22</v>
      </c>
      <c r="I524">
        <v>10</v>
      </c>
      <c r="J524">
        <v>30</v>
      </c>
      <c r="K524" t="s">
        <v>21</v>
      </c>
      <c r="L524">
        <v>5.5819999999999999</v>
      </c>
      <c r="M524">
        <v>9564.6</v>
      </c>
      <c r="N524">
        <v>5.5817999999999994</v>
      </c>
      <c r="O524">
        <v>9564.1</v>
      </c>
      <c r="P524"/>
    </row>
    <row r="525" spans="2:16" x14ac:dyDescent="0.25">
      <c r="B525" t="s">
        <v>1707</v>
      </c>
      <c r="C525" t="s">
        <v>102</v>
      </c>
      <c r="D525">
        <v>0</v>
      </c>
      <c r="E525">
        <v>3.3000999999999999E-4</v>
      </c>
      <c r="F525">
        <v>9.9999999999999991E-5</v>
      </c>
      <c r="G525" t="s">
        <v>24</v>
      </c>
      <c r="H525" t="s">
        <v>22</v>
      </c>
      <c r="I525">
        <v>10</v>
      </c>
      <c r="J525">
        <v>30</v>
      </c>
      <c r="K525" t="s">
        <v>21</v>
      </c>
      <c r="L525">
        <v>57.708999999999996</v>
      </c>
      <c r="M525">
        <v>1205.5</v>
      </c>
      <c r="N525">
        <v>57.708999999999996</v>
      </c>
      <c r="O525">
        <v>1205.0999999999999</v>
      </c>
      <c r="P525"/>
    </row>
    <row r="526" spans="2:16" x14ac:dyDescent="0.25">
      <c r="B526" t="s">
        <v>1708</v>
      </c>
      <c r="C526" t="s">
        <v>102</v>
      </c>
      <c r="D526">
        <v>0</v>
      </c>
      <c r="E526">
        <v>3.3000999999999999E-4</v>
      </c>
      <c r="F526">
        <v>1E-3</v>
      </c>
      <c r="G526" t="s">
        <v>24</v>
      </c>
      <c r="H526" t="s">
        <v>22</v>
      </c>
      <c r="I526">
        <v>10</v>
      </c>
      <c r="J526">
        <v>30</v>
      </c>
      <c r="K526" t="s">
        <v>21</v>
      </c>
      <c r="L526">
        <v>577.35</v>
      </c>
      <c r="M526">
        <v>121.08999999999999</v>
      </c>
      <c r="N526">
        <v>577.31999999999994</v>
      </c>
      <c r="O526">
        <v>120.89999999999999</v>
      </c>
      <c r="P526"/>
    </row>
    <row r="527" spans="2:16" x14ac:dyDescent="0.25">
      <c r="B527" t="s">
        <v>1709</v>
      </c>
      <c r="C527" t="s">
        <v>102</v>
      </c>
      <c r="D527">
        <v>0</v>
      </c>
      <c r="E527">
        <v>3.3000999999999999E-4</v>
      </c>
      <c r="F527">
        <v>0.01</v>
      </c>
      <c r="G527" t="s">
        <v>24</v>
      </c>
      <c r="H527" t="s">
        <v>22</v>
      </c>
      <c r="I527">
        <v>10</v>
      </c>
      <c r="J527">
        <v>30</v>
      </c>
      <c r="K527" t="s">
        <v>21</v>
      </c>
      <c r="L527">
        <v>5773.6</v>
      </c>
      <c r="M527">
        <v>12.164999999999999</v>
      </c>
      <c r="N527">
        <v>5773.5</v>
      </c>
      <c r="O527">
        <v>12.09</v>
      </c>
      <c r="P527"/>
    </row>
    <row r="528" spans="2:16" x14ac:dyDescent="0.25">
      <c r="B528" t="s">
        <v>1710</v>
      </c>
      <c r="C528" t="s">
        <v>102</v>
      </c>
      <c r="D528">
        <v>0</v>
      </c>
      <c r="E528">
        <v>3.3000999999999999E-4</v>
      </c>
      <c r="F528">
        <v>9.9999999999999992E-2</v>
      </c>
      <c r="G528" t="s">
        <v>24</v>
      </c>
      <c r="H528" t="s">
        <v>22</v>
      </c>
      <c r="I528">
        <v>10</v>
      </c>
      <c r="J528">
        <v>30</v>
      </c>
      <c r="K528" t="s">
        <v>21</v>
      </c>
      <c r="L528">
        <v>57736</v>
      </c>
      <c r="M528">
        <v>1.2389999999999999</v>
      </c>
      <c r="N528">
        <v>57735</v>
      </c>
      <c r="O528">
        <v>1.2090000000000001</v>
      </c>
      <c r="P528"/>
    </row>
    <row r="529" spans="2:16" x14ac:dyDescent="0.25">
      <c r="B529" t="s">
        <v>1711</v>
      </c>
      <c r="C529" t="s">
        <v>102</v>
      </c>
      <c r="D529">
        <v>0</v>
      </c>
      <c r="E529">
        <v>3.3000999999999999E-4</v>
      </c>
      <c r="F529">
        <v>1</v>
      </c>
      <c r="G529" t="s">
        <v>24</v>
      </c>
      <c r="H529" t="s">
        <v>22</v>
      </c>
      <c r="I529">
        <v>10</v>
      </c>
      <c r="J529">
        <v>30</v>
      </c>
      <c r="K529" t="s">
        <v>21</v>
      </c>
      <c r="L529">
        <v>577360</v>
      </c>
      <c r="M529">
        <v>0.13290000000000002</v>
      </c>
      <c r="N529">
        <v>577360</v>
      </c>
      <c r="O529">
        <v>0.12090000000000001</v>
      </c>
      <c r="P529"/>
    </row>
    <row r="530" spans="2:16" x14ac:dyDescent="0.25">
      <c r="B530" t="s">
        <v>1712</v>
      </c>
      <c r="C530" t="s">
        <v>102</v>
      </c>
      <c r="D530">
        <v>0</v>
      </c>
      <c r="E530">
        <v>3.3000999999999999E-4</v>
      </c>
      <c r="F530">
        <v>10</v>
      </c>
      <c r="G530" t="s">
        <v>24</v>
      </c>
      <c r="H530" t="s">
        <v>22</v>
      </c>
      <c r="I530">
        <v>10</v>
      </c>
      <c r="J530">
        <v>30</v>
      </c>
      <c r="K530" t="s">
        <v>21</v>
      </c>
      <c r="L530">
        <v>5773600</v>
      </c>
      <c r="M530">
        <v>1.6888E-2</v>
      </c>
      <c r="N530">
        <v>5773600</v>
      </c>
      <c r="O530">
        <v>1.2089000000000001E-2</v>
      </c>
      <c r="P530"/>
    </row>
    <row r="531" spans="2:16" x14ac:dyDescent="0.25">
      <c r="B531" t="s">
        <v>2265</v>
      </c>
      <c r="C531" t="s">
        <v>102</v>
      </c>
      <c r="D531">
        <v>0</v>
      </c>
      <c r="E531">
        <v>3.3000999999999999E-4</v>
      </c>
      <c r="F531">
        <v>1E-8</v>
      </c>
      <c r="G531" t="s">
        <v>24</v>
      </c>
      <c r="H531" t="s">
        <v>22</v>
      </c>
      <c r="I531">
        <v>30</v>
      </c>
      <c r="J531">
        <v>30.1</v>
      </c>
      <c r="K531" t="s">
        <v>21</v>
      </c>
      <c r="L531">
        <v>0.62</v>
      </c>
      <c r="M531">
        <v>18000</v>
      </c>
      <c r="N531">
        <v>0.46198</v>
      </c>
      <c r="O531">
        <v>18475</v>
      </c>
      <c r="P531"/>
    </row>
    <row r="532" spans="2:16" x14ac:dyDescent="0.25">
      <c r="B532" t="s">
        <v>2266</v>
      </c>
      <c r="C532" t="s">
        <v>102</v>
      </c>
      <c r="D532">
        <v>0</v>
      </c>
      <c r="E532">
        <v>3.3000999999999999E-4</v>
      </c>
      <c r="F532">
        <v>9.9999999999999995E-8</v>
      </c>
      <c r="G532" t="s">
        <v>24</v>
      </c>
      <c r="H532" t="s">
        <v>22</v>
      </c>
      <c r="I532">
        <v>30</v>
      </c>
      <c r="J532">
        <v>30.1</v>
      </c>
      <c r="K532" t="s">
        <v>21</v>
      </c>
      <c r="L532">
        <v>0.62</v>
      </c>
      <c r="M532">
        <v>18000</v>
      </c>
      <c r="N532">
        <v>0.46389000000000002</v>
      </c>
      <c r="O532">
        <v>18470</v>
      </c>
      <c r="P532"/>
    </row>
    <row r="533" spans="2:16" x14ac:dyDescent="0.25">
      <c r="B533" t="s">
        <v>2267</v>
      </c>
      <c r="C533" t="s">
        <v>102</v>
      </c>
      <c r="D533">
        <v>0</v>
      </c>
      <c r="E533">
        <v>3.3000999999999999E-4</v>
      </c>
      <c r="F533">
        <v>9.9999999999999995E-7</v>
      </c>
      <c r="G533" t="s">
        <v>24</v>
      </c>
      <c r="H533" t="s">
        <v>22</v>
      </c>
      <c r="I533">
        <v>30</v>
      </c>
      <c r="J533">
        <v>30.1</v>
      </c>
      <c r="K533" t="s">
        <v>21</v>
      </c>
      <c r="L533">
        <v>0.62979999999999992</v>
      </c>
      <c r="M533">
        <v>18044</v>
      </c>
      <c r="N533">
        <v>0.62957999999999992</v>
      </c>
      <c r="O533">
        <v>18044</v>
      </c>
      <c r="P533"/>
    </row>
    <row r="534" spans="2:16" x14ac:dyDescent="0.25">
      <c r="B534" t="s">
        <v>2268</v>
      </c>
      <c r="C534" t="s">
        <v>102</v>
      </c>
      <c r="D534">
        <v>0</v>
      </c>
      <c r="E534">
        <v>3.3000999999999999E-4</v>
      </c>
      <c r="F534">
        <v>9.9999999999999991E-6</v>
      </c>
      <c r="G534" t="s">
        <v>24</v>
      </c>
      <c r="H534" t="s">
        <v>22</v>
      </c>
      <c r="I534">
        <v>30</v>
      </c>
      <c r="J534">
        <v>30.1</v>
      </c>
      <c r="K534" t="s">
        <v>21</v>
      </c>
      <c r="L534">
        <v>5.5819999999999999</v>
      </c>
      <c r="M534">
        <v>9564.6</v>
      </c>
      <c r="N534">
        <v>5.5817999999999994</v>
      </c>
      <c r="O534">
        <v>9564.1</v>
      </c>
      <c r="P534"/>
    </row>
    <row r="535" spans="2:16" x14ac:dyDescent="0.25">
      <c r="B535" t="s">
        <v>2269</v>
      </c>
      <c r="C535" t="s">
        <v>102</v>
      </c>
      <c r="D535">
        <v>0</v>
      </c>
      <c r="E535">
        <v>3.3000999999999999E-4</v>
      </c>
      <c r="F535">
        <v>9.9999999999999991E-5</v>
      </c>
      <c r="G535" t="s">
        <v>24</v>
      </c>
      <c r="H535" t="s">
        <v>22</v>
      </c>
      <c r="I535">
        <v>30</v>
      </c>
      <c r="J535">
        <v>30.1</v>
      </c>
      <c r="K535" t="s">
        <v>21</v>
      </c>
      <c r="L535">
        <v>57.708999999999996</v>
      </c>
      <c r="M535">
        <v>1205.5</v>
      </c>
      <c r="N535">
        <v>57.708999999999996</v>
      </c>
      <c r="O535">
        <v>1205.0999999999999</v>
      </c>
      <c r="P535"/>
    </row>
    <row r="536" spans="2:16" x14ac:dyDescent="0.25">
      <c r="B536" t="s">
        <v>2270</v>
      </c>
      <c r="C536" t="s">
        <v>102</v>
      </c>
      <c r="D536">
        <v>0</v>
      </c>
      <c r="E536">
        <v>3.3000999999999999E-4</v>
      </c>
      <c r="F536">
        <v>1E-3</v>
      </c>
      <c r="G536" t="s">
        <v>24</v>
      </c>
      <c r="H536" t="s">
        <v>22</v>
      </c>
      <c r="I536">
        <v>30</v>
      </c>
      <c r="J536">
        <v>30.1</v>
      </c>
      <c r="K536" t="s">
        <v>21</v>
      </c>
      <c r="L536">
        <v>577.35</v>
      </c>
      <c r="M536">
        <v>121.08999999999999</v>
      </c>
      <c r="N536">
        <v>577.31999999999994</v>
      </c>
      <c r="O536">
        <v>120.89999999999999</v>
      </c>
      <c r="P536"/>
    </row>
    <row r="537" spans="2:16" x14ac:dyDescent="0.25">
      <c r="B537" t="s">
        <v>2271</v>
      </c>
      <c r="C537" t="s">
        <v>102</v>
      </c>
      <c r="D537">
        <v>0</v>
      </c>
      <c r="E537">
        <v>3.3000999999999999E-4</v>
      </c>
      <c r="F537">
        <v>0.01</v>
      </c>
      <c r="G537" t="s">
        <v>24</v>
      </c>
      <c r="H537" t="s">
        <v>22</v>
      </c>
      <c r="I537">
        <v>30</v>
      </c>
      <c r="J537">
        <v>30.1</v>
      </c>
      <c r="K537" t="s">
        <v>21</v>
      </c>
      <c r="L537">
        <v>5773.6</v>
      </c>
      <c r="M537">
        <v>12.164999999999999</v>
      </c>
      <c r="N537">
        <v>5773.5</v>
      </c>
      <c r="O537">
        <v>12.09</v>
      </c>
      <c r="P537"/>
    </row>
    <row r="538" spans="2:16" x14ac:dyDescent="0.25">
      <c r="B538" t="s">
        <v>2272</v>
      </c>
      <c r="C538" t="s">
        <v>102</v>
      </c>
      <c r="D538">
        <v>0</v>
      </c>
      <c r="E538">
        <v>3.3000999999999999E-4</v>
      </c>
      <c r="F538">
        <v>9.9999999999999992E-2</v>
      </c>
      <c r="G538" t="s">
        <v>24</v>
      </c>
      <c r="H538" t="s">
        <v>22</v>
      </c>
      <c r="I538">
        <v>30</v>
      </c>
      <c r="J538">
        <v>30.1</v>
      </c>
      <c r="K538" t="s">
        <v>21</v>
      </c>
      <c r="L538">
        <v>57736</v>
      </c>
      <c r="M538">
        <v>1.2389999999999999</v>
      </c>
      <c r="N538">
        <v>57735</v>
      </c>
      <c r="O538">
        <v>1.2090000000000001</v>
      </c>
      <c r="P538"/>
    </row>
    <row r="539" spans="2:16" x14ac:dyDescent="0.25">
      <c r="B539" t="s">
        <v>2273</v>
      </c>
      <c r="C539" t="s">
        <v>102</v>
      </c>
      <c r="D539">
        <v>0</v>
      </c>
      <c r="E539">
        <v>3.3000999999999999E-4</v>
      </c>
      <c r="F539">
        <v>1</v>
      </c>
      <c r="G539" t="s">
        <v>24</v>
      </c>
      <c r="H539" t="s">
        <v>22</v>
      </c>
      <c r="I539">
        <v>30</v>
      </c>
      <c r="J539">
        <v>30.1</v>
      </c>
      <c r="K539" t="s">
        <v>21</v>
      </c>
      <c r="L539">
        <v>577360</v>
      </c>
      <c r="M539">
        <v>0.13290000000000002</v>
      </c>
      <c r="N539">
        <v>577360</v>
      </c>
      <c r="O539">
        <v>0.12090000000000001</v>
      </c>
      <c r="P539"/>
    </row>
    <row r="540" spans="2:16" x14ac:dyDescent="0.25">
      <c r="B540" t="s">
        <v>2274</v>
      </c>
      <c r="C540" t="s">
        <v>102</v>
      </c>
      <c r="D540">
        <v>0</v>
      </c>
      <c r="E540">
        <v>3.3000999999999999E-4</v>
      </c>
      <c r="F540">
        <v>10</v>
      </c>
      <c r="G540" t="s">
        <v>24</v>
      </c>
      <c r="H540" t="s">
        <v>22</v>
      </c>
      <c r="I540">
        <v>30</v>
      </c>
      <c r="J540">
        <v>30.1</v>
      </c>
      <c r="K540" t="s">
        <v>21</v>
      </c>
      <c r="L540">
        <v>5773600</v>
      </c>
      <c r="M540">
        <v>1.6888E-2</v>
      </c>
      <c r="N540">
        <v>5773600</v>
      </c>
      <c r="O540">
        <v>1.2089000000000001E-2</v>
      </c>
      <c r="P540"/>
    </row>
    <row r="541" spans="2:16" x14ac:dyDescent="0.25">
      <c r="B541" t="s">
        <v>439</v>
      </c>
      <c r="C541" t="s">
        <v>102</v>
      </c>
      <c r="D541">
        <v>3.3E-4</v>
      </c>
      <c r="E541">
        <v>3.3001000000000003E-3</v>
      </c>
      <c r="F541">
        <v>1E-8</v>
      </c>
      <c r="G541" t="s">
        <v>24</v>
      </c>
      <c r="H541" t="s">
        <v>22</v>
      </c>
      <c r="I541">
        <v>0.01</v>
      </c>
      <c r="J541">
        <v>2.0010000000000003E-2</v>
      </c>
      <c r="K541" t="s">
        <v>21</v>
      </c>
      <c r="L541">
        <v>0.23</v>
      </c>
      <c r="M541">
        <v>2300</v>
      </c>
      <c r="N541">
        <v>0.17326</v>
      </c>
      <c r="O541">
        <v>2315.4</v>
      </c>
      <c r="P541"/>
    </row>
    <row r="542" spans="2:16" x14ac:dyDescent="0.25">
      <c r="B542" t="s">
        <v>440</v>
      </c>
      <c r="C542" t="s">
        <v>102</v>
      </c>
      <c r="D542">
        <v>3.3E-4</v>
      </c>
      <c r="E542">
        <v>3.3001000000000003E-3</v>
      </c>
      <c r="F542">
        <v>1.0000000000000001E-7</v>
      </c>
      <c r="G542" t="s">
        <v>24</v>
      </c>
      <c r="H542" t="s">
        <v>22</v>
      </c>
      <c r="I542">
        <v>0.01</v>
      </c>
      <c r="J542">
        <v>2.0010000000000003E-2</v>
      </c>
      <c r="K542" t="s">
        <v>21</v>
      </c>
      <c r="L542">
        <v>0.23</v>
      </c>
      <c r="M542">
        <v>2300</v>
      </c>
      <c r="N542">
        <v>0.17481000000000002</v>
      </c>
      <c r="O542">
        <v>2314.9</v>
      </c>
      <c r="P542"/>
    </row>
    <row r="543" spans="2:16" x14ac:dyDescent="0.25">
      <c r="B543" t="s">
        <v>441</v>
      </c>
      <c r="C543" t="s">
        <v>102</v>
      </c>
      <c r="D543">
        <v>3.3E-4</v>
      </c>
      <c r="E543">
        <v>3.3001000000000003E-3</v>
      </c>
      <c r="F543">
        <v>9.9999999999999995E-7</v>
      </c>
      <c r="G543" t="s">
        <v>24</v>
      </c>
      <c r="H543" t="s">
        <v>22</v>
      </c>
      <c r="I543">
        <v>0.01</v>
      </c>
      <c r="J543">
        <v>2.0010000000000003E-2</v>
      </c>
      <c r="K543" t="s">
        <v>21</v>
      </c>
      <c r="L543">
        <v>0.35294000000000003</v>
      </c>
      <c r="M543">
        <v>2267.3000000000002</v>
      </c>
      <c r="N543">
        <v>0.35227000000000003</v>
      </c>
      <c r="O543">
        <v>2267.5</v>
      </c>
      <c r="P543"/>
    </row>
    <row r="544" spans="2:16" x14ac:dyDescent="0.25">
      <c r="B544" t="s">
        <v>442</v>
      </c>
      <c r="C544" t="s">
        <v>102</v>
      </c>
      <c r="D544">
        <v>3.3E-4</v>
      </c>
      <c r="E544">
        <v>3.3001000000000003E-3</v>
      </c>
      <c r="F544">
        <v>1.0000000000000001E-5</v>
      </c>
      <c r="G544" t="s">
        <v>24</v>
      </c>
      <c r="H544" t="s">
        <v>22</v>
      </c>
      <c r="I544">
        <v>0.01</v>
      </c>
      <c r="J544">
        <v>2.0010000000000003E-2</v>
      </c>
      <c r="K544" t="s">
        <v>21</v>
      </c>
      <c r="L544">
        <v>5.4199000000000002</v>
      </c>
      <c r="M544">
        <v>1301.8000000000002</v>
      </c>
      <c r="N544">
        <v>5.4195000000000002</v>
      </c>
      <c r="O544">
        <v>1301.8000000000002</v>
      </c>
      <c r="P544"/>
    </row>
    <row r="545" spans="2:20" x14ac:dyDescent="0.25">
      <c r="B545" t="s">
        <v>443</v>
      </c>
      <c r="C545" t="s">
        <v>102</v>
      </c>
      <c r="D545">
        <v>3.3E-4</v>
      </c>
      <c r="E545">
        <v>3.3001000000000003E-3</v>
      </c>
      <c r="F545">
        <v>1E-4</v>
      </c>
      <c r="G545" t="s">
        <v>24</v>
      </c>
      <c r="H545" t="s">
        <v>22</v>
      </c>
      <c r="I545">
        <v>0.01</v>
      </c>
      <c r="J545">
        <v>2.0010000000000003E-2</v>
      </c>
      <c r="K545" t="s">
        <v>21</v>
      </c>
      <c r="L545">
        <v>57.686</v>
      </c>
      <c r="M545">
        <v>174.69</v>
      </c>
      <c r="N545">
        <v>57.684999999999995</v>
      </c>
      <c r="O545">
        <v>174.66</v>
      </c>
      <c r="P545"/>
    </row>
    <row r="546" spans="2:20" x14ac:dyDescent="0.25">
      <c r="B546" t="s">
        <v>444</v>
      </c>
      <c r="C546" t="s">
        <v>102</v>
      </c>
      <c r="D546">
        <v>3.3E-4</v>
      </c>
      <c r="E546">
        <v>3.3001000000000003E-3</v>
      </c>
      <c r="F546">
        <v>1E-8</v>
      </c>
      <c r="G546" t="s">
        <v>24</v>
      </c>
      <c r="H546" t="s">
        <v>22</v>
      </c>
      <c r="I546">
        <v>0.02</v>
      </c>
      <c r="J546">
        <v>4.5010000000000001E-2</v>
      </c>
      <c r="K546" t="s">
        <v>21</v>
      </c>
      <c r="L546">
        <v>0.32</v>
      </c>
      <c r="M546">
        <v>1400</v>
      </c>
      <c r="N546">
        <v>0.17327000000000001</v>
      </c>
      <c r="O546">
        <v>1443.8</v>
      </c>
      <c r="P546"/>
      <c r="T546" s="173" t="s">
        <v>91</v>
      </c>
    </row>
    <row r="547" spans="2:20" x14ac:dyDescent="0.25">
      <c r="B547" t="s">
        <v>445</v>
      </c>
      <c r="C547" t="s">
        <v>102</v>
      </c>
      <c r="D547">
        <v>3.3E-4</v>
      </c>
      <c r="E547">
        <v>3.3001000000000003E-3</v>
      </c>
      <c r="F547">
        <v>1.0000000000000001E-7</v>
      </c>
      <c r="G547" t="s">
        <v>24</v>
      </c>
      <c r="H547" t="s">
        <v>22</v>
      </c>
      <c r="I547">
        <v>0.02</v>
      </c>
      <c r="J547">
        <v>4.5010000000000001E-2</v>
      </c>
      <c r="K547" t="s">
        <v>21</v>
      </c>
      <c r="L547">
        <v>0.32</v>
      </c>
      <c r="M547">
        <v>1400</v>
      </c>
      <c r="N547">
        <v>0.17604</v>
      </c>
      <c r="O547">
        <v>1443.1000000000001</v>
      </c>
      <c r="P547"/>
    </row>
    <row r="548" spans="2:20" x14ac:dyDescent="0.25">
      <c r="B548" t="s">
        <v>446</v>
      </c>
      <c r="C548" t="s">
        <v>102</v>
      </c>
      <c r="D548">
        <v>3.3E-4</v>
      </c>
      <c r="E548">
        <v>3.3001000000000003E-3</v>
      </c>
      <c r="F548">
        <v>9.9999999999999995E-7</v>
      </c>
      <c r="G548" t="s">
        <v>24</v>
      </c>
      <c r="H548" t="s">
        <v>22</v>
      </c>
      <c r="I548">
        <v>0.02</v>
      </c>
      <c r="J548">
        <v>4.5010000000000001E-2</v>
      </c>
      <c r="K548" t="s">
        <v>21</v>
      </c>
      <c r="L548">
        <v>0.41399000000000002</v>
      </c>
      <c r="M548">
        <v>1381.1</v>
      </c>
      <c r="N548">
        <v>0.41349000000000002</v>
      </c>
      <c r="O548">
        <v>1381.2</v>
      </c>
      <c r="P548"/>
    </row>
    <row r="549" spans="2:20" x14ac:dyDescent="0.25">
      <c r="B549" t="s">
        <v>447</v>
      </c>
      <c r="C549" t="s">
        <v>102</v>
      </c>
      <c r="D549">
        <v>3.3E-4</v>
      </c>
      <c r="E549">
        <v>3.3001000000000003E-3</v>
      </c>
      <c r="F549">
        <v>1.0000000000000001E-5</v>
      </c>
      <c r="G549" t="s">
        <v>24</v>
      </c>
      <c r="H549" t="s">
        <v>22</v>
      </c>
      <c r="I549">
        <v>0.02</v>
      </c>
      <c r="J549">
        <v>4.5010000000000001E-2</v>
      </c>
      <c r="K549" t="s">
        <v>21</v>
      </c>
      <c r="L549">
        <v>5.6117999999999997</v>
      </c>
      <c r="M549">
        <v>601.75</v>
      </c>
      <c r="N549">
        <v>5.6113999999999997</v>
      </c>
      <c r="O549">
        <v>601.72</v>
      </c>
      <c r="P549"/>
    </row>
    <row r="550" spans="2:20" x14ac:dyDescent="0.25">
      <c r="B550" t="s">
        <v>448</v>
      </c>
      <c r="C550" t="s">
        <v>102</v>
      </c>
      <c r="D550">
        <v>3.3E-4</v>
      </c>
      <c r="E550">
        <v>3.3001000000000003E-3</v>
      </c>
      <c r="F550">
        <v>1E-4</v>
      </c>
      <c r="G550" t="s">
        <v>24</v>
      </c>
      <c r="H550" t="s">
        <v>22</v>
      </c>
      <c r="I550">
        <v>0.02</v>
      </c>
      <c r="J550">
        <v>4.5010000000000001E-2</v>
      </c>
      <c r="K550" t="s">
        <v>21</v>
      </c>
      <c r="L550">
        <v>57.716000000000001</v>
      </c>
      <c r="M550">
        <v>69.765999999999991</v>
      </c>
      <c r="N550">
        <v>57.716000000000001</v>
      </c>
      <c r="O550">
        <v>69.734999999999999</v>
      </c>
      <c r="P550"/>
    </row>
    <row r="551" spans="2:20" x14ac:dyDescent="0.25">
      <c r="B551" t="s">
        <v>449</v>
      </c>
      <c r="C551" t="s">
        <v>102</v>
      </c>
      <c r="D551">
        <v>3.3E-4</v>
      </c>
      <c r="E551">
        <v>3.3001000000000003E-3</v>
      </c>
      <c r="F551">
        <v>1E-8</v>
      </c>
      <c r="G551" t="s">
        <v>24</v>
      </c>
      <c r="H551" t="s">
        <v>22</v>
      </c>
      <c r="I551">
        <v>4.4999999999999998E-2</v>
      </c>
      <c r="J551">
        <v>1.0000100000000001</v>
      </c>
      <c r="K551" t="s">
        <v>21</v>
      </c>
      <c r="L551">
        <v>0.18</v>
      </c>
      <c r="M551">
        <v>1200</v>
      </c>
      <c r="N551">
        <v>0.17374999999999999</v>
      </c>
      <c r="O551">
        <v>1155.2</v>
      </c>
      <c r="P551"/>
    </row>
    <row r="552" spans="2:20" x14ac:dyDescent="0.25">
      <c r="B552" t="s">
        <v>450</v>
      </c>
      <c r="C552" t="s">
        <v>102</v>
      </c>
      <c r="D552">
        <v>3.3E-4</v>
      </c>
      <c r="E552">
        <v>3.3001000000000003E-3</v>
      </c>
      <c r="F552">
        <v>1.0000000000000001E-7</v>
      </c>
      <c r="G552" t="s">
        <v>24</v>
      </c>
      <c r="H552" t="s">
        <v>22</v>
      </c>
      <c r="I552">
        <v>4.4999999999999998E-2</v>
      </c>
      <c r="J552">
        <v>1.0000100000000001</v>
      </c>
      <c r="K552" t="s">
        <v>21</v>
      </c>
      <c r="L552">
        <v>0.18</v>
      </c>
      <c r="M552">
        <v>1200</v>
      </c>
      <c r="N552">
        <v>0.17651</v>
      </c>
      <c r="O552">
        <v>1154.4000000000001</v>
      </c>
      <c r="P552"/>
    </row>
    <row r="553" spans="2:20" x14ac:dyDescent="0.25">
      <c r="B553" t="s">
        <v>451</v>
      </c>
      <c r="C553" t="s">
        <v>102</v>
      </c>
      <c r="D553">
        <v>3.3E-4</v>
      </c>
      <c r="E553">
        <v>3.3001000000000003E-3</v>
      </c>
      <c r="F553">
        <v>9.9999999999999995E-7</v>
      </c>
      <c r="G553" t="s">
        <v>24</v>
      </c>
      <c r="H553" t="s">
        <v>22</v>
      </c>
      <c r="I553">
        <v>4.4999999999999998E-2</v>
      </c>
      <c r="J553">
        <v>1.0000100000000001</v>
      </c>
      <c r="K553" t="s">
        <v>21</v>
      </c>
      <c r="L553">
        <v>0.43013000000000001</v>
      </c>
      <c r="M553">
        <v>1124.2</v>
      </c>
      <c r="N553">
        <v>0.44201000000000001</v>
      </c>
      <c r="O553">
        <v>1086.4000000000001</v>
      </c>
      <c r="P553"/>
    </row>
    <row r="554" spans="2:20" x14ac:dyDescent="0.25">
      <c r="B554" t="s">
        <v>148</v>
      </c>
      <c r="C554" t="s">
        <v>102</v>
      </c>
      <c r="D554">
        <v>3.3E-4</v>
      </c>
      <c r="E554">
        <v>3.3001000000000003E-3</v>
      </c>
      <c r="F554">
        <v>1.0000000000000001E-5</v>
      </c>
      <c r="G554" t="s">
        <v>24</v>
      </c>
      <c r="H554" t="s">
        <v>22</v>
      </c>
      <c r="I554">
        <v>4.4999999999999998E-2</v>
      </c>
      <c r="J554">
        <v>1.0000100000000001</v>
      </c>
      <c r="K554" t="s">
        <v>21</v>
      </c>
      <c r="L554">
        <v>5.6654</v>
      </c>
      <c r="M554">
        <v>409.28999999999996</v>
      </c>
      <c r="N554">
        <v>5.6650999999999998</v>
      </c>
      <c r="O554">
        <v>409.25</v>
      </c>
      <c r="P554"/>
    </row>
    <row r="555" spans="2:20" x14ac:dyDescent="0.25">
      <c r="B555" t="s">
        <v>452</v>
      </c>
      <c r="C555" t="s">
        <v>102</v>
      </c>
      <c r="D555">
        <v>3.3E-4</v>
      </c>
      <c r="E555">
        <v>3.3001000000000003E-3</v>
      </c>
      <c r="F555">
        <v>1E-4</v>
      </c>
      <c r="G555" t="s">
        <v>24</v>
      </c>
      <c r="H555" t="s">
        <v>22</v>
      </c>
      <c r="I555">
        <v>4.4999999999999998E-2</v>
      </c>
      <c r="J555">
        <v>1.0000100000000001</v>
      </c>
      <c r="K555" t="s">
        <v>21</v>
      </c>
      <c r="L555">
        <v>57.722999999999999</v>
      </c>
      <c r="M555">
        <v>45.396999999999998</v>
      </c>
      <c r="N555">
        <v>57.722999999999999</v>
      </c>
      <c r="O555">
        <v>45.366</v>
      </c>
      <c r="P555"/>
    </row>
    <row r="556" spans="2:20" x14ac:dyDescent="0.25">
      <c r="B556" t="s">
        <v>453</v>
      </c>
      <c r="C556" t="s">
        <v>102</v>
      </c>
      <c r="D556">
        <v>3.3E-4</v>
      </c>
      <c r="E556">
        <v>3.3001000000000003E-3</v>
      </c>
      <c r="F556">
        <v>1E-8</v>
      </c>
      <c r="G556" t="s">
        <v>24</v>
      </c>
      <c r="H556" t="s">
        <v>22</v>
      </c>
      <c r="I556">
        <v>1</v>
      </c>
      <c r="J556">
        <v>5.01</v>
      </c>
      <c r="K556" t="s">
        <v>21</v>
      </c>
      <c r="L556">
        <v>0.27</v>
      </c>
      <c r="M556">
        <v>2300</v>
      </c>
      <c r="N556">
        <v>0.23111999999999999</v>
      </c>
      <c r="O556">
        <v>2309.6999999999998</v>
      </c>
      <c r="P556"/>
    </row>
    <row r="557" spans="2:20" x14ac:dyDescent="0.25">
      <c r="B557" t="s">
        <v>454</v>
      </c>
      <c r="C557" t="s">
        <v>102</v>
      </c>
      <c r="D557">
        <v>3.3E-4</v>
      </c>
      <c r="E557">
        <v>3.3001000000000003E-3</v>
      </c>
      <c r="F557">
        <v>1.0000000000000001E-7</v>
      </c>
      <c r="G557" t="s">
        <v>24</v>
      </c>
      <c r="H557" t="s">
        <v>22</v>
      </c>
      <c r="I557">
        <v>1</v>
      </c>
      <c r="J557">
        <v>5.01</v>
      </c>
      <c r="K557" t="s">
        <v>21</v>
      </c>
      <c r="L557">
        <v>0.27</v>
      </c>
      <c r="M557">
        <v>2300</v>
      </c>
      <c r="N557">
        <v>0.23280000000000001</v>
      </c>
      <c r="O557">
        <v>2309.2000000000003</v>
      </c>
      <c r="P557"/>
    </row>
    <row r="558" spans="2:20" x14ac:dyDescent="0.25">
      <c r="B558" t="s">
        <v>455</v>
      </c>
      <c r="C558" t="s">
        <v>102</v>
      </c>
      <c r="D558">
        <v>3.3E-4</v>
      </c>
      <c r="E558">
        <v>3.3001000000000003E-3</v>
      </c>
      <c r="F558">
        <v>9.9999999999999995E-7</v>
      </c>
      <c r="G558" t="s">
        <v>24</v>
      </c>
      <c r="H558" t="s">
        <v>22</v>
      </c>
      <c r="I558">
        <v>1</v>
      </c>
      <c r="J558">
        <v>5.01</v>
      </c>
      <c r="K558" t="s">
        <v>21</v>
      </c>
      <c r="L558">
        <v>0.40201000000000003</v>
      </c>
      <c r="M558">
        <v>2264.3000000000002</v>
      </c>
      <c r="N558">
        <v>0.40156000000000003</v>
      </c>
      <c r="O558">
        <v>2264.4</v>
      </c>
      <c r="P558"/>
    </row>
    <row r="559" spans="2:20" x14ac:dyDescent="0.25">
      <c r="B559" t="s">
        <v>456</v>
      </c>
      <c r="C559" t="s">
        <v>102</v>
      </c>
      <c r="D559">
        <v>3.3E-4</v>
      </c>
      <c r="E559">
        <v>3.3001000000000003E-3</v>
      </c>
      <c r="F559">
        <v>1.0000000000000001E-5</v>
      </c>
      <c r="G559" t="s">
        <v>24</v>
      </c>
      <c r="H559" t="s">
        <v>22</v>
      </c>
      <c r="I559">
        <v>1</v>
      </c>
      <c r="J559">
        <v>5.01</v>
      </c>
      <c r="K559" t="s">
        <v>21</v>
      </c>
      <c r="L559">
        <v>5.4265999999999996</v>
      </c>
      <c r="M559">
        <v>1309.3</v>
      </c>
      <c r="N559">
        <v>5.4262999999999995</v>
      </c>
      <c r="O559">
        <v>1309.3</v>
      </c>
      <c r="P559"/>
    </row>
    <row r="560" spans="2:20" x14ac:dyDescent="0.25">
      <c r="B560" t="s">
        <v>457</v>
      </c>
      <c r="C560" t="s">
        <v>102</v>
      </c>
      <c r="D560">
        <v>3.3E-4</v>
      </c>
      <c r="E560">
        <v>3.3001000000000003E-3</v>
      </c>
      <c r="F560">
        <v>1E-4</v>
      </c>
      <c r="G560" t="s">
        <v>24</v>
      </c>
      <c r="H560" t="s">
        <v>22</v>
      </c>
      <c r="I560">
        <v>1</v>
      </c>
      <c r="J560">
        <v>5.01</v>
      </c>
      <c r="K560" t="s">
        <v>21</v>
      </c>
      <c r="L560">
        <v>57.686</v>
      </c>
      <c r="M560">
        <v>176.15</v>
      </c>
      <c r="N560">
        <v>57.686</v>
      </c>
      <c r="O560">
        <v>176.12</v>
      </c>
      <c r="P560"/>
    </row>
    <row r="561" spans="2:16" x14ac:dyDescent="0.25">
      <c r="B561" t="s">
        <v>458</v>
      </c>
      <c r="C561" t="s">
        <v>102</v>
      </c>
      <c r="D561">
        <v>3.3E-4</v>
      </c>
      <c r="E561">
        <v>3.3001000000000003E-3</v>
      </c>
      <c r="F561">
        <v>1E-8</v>
      </c>
      <c r="G561" t="s">
        <v>24</v>
      </c>
      <c r="H561" t="s">
        <v>22</v>
      </c>
      <c r="I561">
        <v>5</v>
      </c>
      <c r="J561">
        <v>10.01</v>
      </c>
      <c r="K561" t="s">
        <v>21</v>
      </c>
      <c r="L561">
        <v>0.35</v>
      </c>
      <c r="M561">
        <v>5800</v>
      </c>
      <c r="N561">
        <v>0.34654000000000001</v>
      </c>
      <c r="O561">
        <v>5773.6</v>
      </c>
      <c r="P561"/>
    </row>
    <row r="562" spans="2:16" x14ac:dyDescent="0.25">
      <c r="B562" t="s">
        <v>459</v>
      </c>
      <c r="C562" t="s">
        <v>102</v>
      </c>
      <c r="D562">
        <v>3.3E-4</v>
      </c>
      <c r="E562">
        <v>3.3001000000000003E-3</v>
      </c>
      <c r="F562">
        <v>1.0000000000000001E-7</v>
      </c>
      <c r="G562" t="s">
        <v>24</v>
      </c>
      <c r="H562" t="s">
        <v>22</v>
      </c>
      <c r="I562">
        <v>5</v>
      </c>
      <c r="J562">
        <v>10.01</v>
      </c>
      <c r="K562" t="s">
        <v>21</v>
      </c>
      <c r="L562">
        <v>0.35</v>
      </c>
      <c r="M562">
        <v>5800</v>
      </c>
      <c r="N562">
        <v>0.34723999999999999</v>
      </c>
      <c r="O562">
        <v>5773.4</v>
      </c>
      <c r="P562"/>
    </row>
    <row r="563" spans="2:16" x14ac:dyDescent="0.25">
      <c r="B563" t="s">
        <v>460</v>
      </c>
      <c r="C563" t="s">
        <v>102</v>
      </c>
      <c r="D563">
        <v>3.3E-4</v>
      </c>
      <c r="E563">
        <v>3.3001000000000003E-3</v>
      </c>
      <c r="F563">
        <v>9.9999999999999995E-7</v>
      </c>
      <c r="G563" t="s">
        <v>24</v>
      </c>
      <c r="H563" t="s">
        <v>22</v>
      </c>
      <c r="I563">
        <v>5</v>
      </c>
      <c r="J563">
        <v>10.01</v>
      </c>
      <c r="K563" t="s">
        <v>21</v>
      </c>
      <c r="L563">
        <v>0.41769000000000001</v>
      </c>
      <c r="M563">
        <v>5779.5</v>
      </c>
      <c r="N563">
        <v>0.4264</v>
      </c>
      <c r="O563">
        <v>5752</v>
      </c>
      <c r="P563"/>
    </row>
    <row r="564" spans="2:16" x14ac:dyDescent="0.25">
      <c r="B564" t="s">
        <v>461</v>
      </c>
      <c r="C564" t="s">
        <v>102</v>
      </c>
      <c r="D564">
        <v>3.3E-4</v>
      </c>
      <c r="E564">
        <v>3.3001000000000003E-3</v>
      </c>
      <c r="F564">
        <v>1.0000000000000001E-5</v>
      </c>
      <c r="G564" t="s">
        <v>24</v>
      </c>
      <c r="H564" t="s">
        <v>22</v>
      </c>
      <c r="I564">
        <v>5</v>
      </c>
      <c r="J564">
        <v>10.01</v>
      </c>
      <c r="K564" t="s">
        <v>21</v>
      </c>
      <c r="L564">
        <v>4.6372999999999998</v>
      </c>
      <c r="M564">
        <v>4728.3</v>
      </c>
      <c r="N564">
        <v>4.6368999999999998</v>
      </c>
      <c r="O564">
        <v>4728.3</v>
      </c>
      <c r="P564"/>
    </row>
    <row r="565" spans="2:16" x14ac:dyDescent="0.25">
      <c r="B565" t="s">
        <v>462</v>
      </c>
      <c r="C565" t="s">
        <v>102</v>
      </c>
      <c r="D565">
        <v>3.3E-4</v>
      </c>
      <c r="E565">
        <v>3.3001000000000003E-3</v>
      </c>
      <c r="F565">
        <v>1E-4</v>
      </c>
      <c r="G565" t="s">
        <v>24</v>
      </c>
      <c r="H565" t="s">
        <v>22</v>
      </c>
      <c r="I565">
        <v>5</v>
      </c>
      <c r="J565">
        <v>10.01</v>
      </c>
      <c r="K565" t="s">
        <v>21</v>
      </c>
      <c r="L565">
        <v>57.431999999999995</v>
      </c>
      <c r="M565">
        <v>1053.3</v>
      </c>
      <c r="N565">
        <v>57.431999999999995</v>
      </c>
      <c r="O565">
        <v>1053.1999999999998</v>
      </c>
      <c r="P565"/>
    </row>
    <row r="566" spans="2:16" x14ac:dyDescent="0.25">
      <c r="B566" t="s">
        <v>463</v>
      </c>
      <c r="C566" t="s">
        <v>102</v>
      </c>
      <c r="D566">
        <v>3.3E-4</v>
      </c>
      <c r="E566">
        <v>3.3001000000000003E-3</v>
      </c>
      <c r="F566">
        <v>1E-8</v>
      </c>
      <c r="G566" t="s">
        <v>24</v>
      </c>
      <c r="H566" t="s">
        <v>22</v>
      </c>
      <c r="I566">
        <v>10</v>
      </c>
      <c r="J566">
        <v>30</v>
      </c>
      <c r="K566" t="s">
        <v>21</v>
      </c>
      <c r="L566">
        <v>0.7</v>
      </c>
      <c r="M566">
        <v>12000</v>
      </c>
      <c r="N566">
        <v>0.69332000000000005</v>
      </c>
      <c r="O566">
        <v>11547</v>
      </c>
      <c r="P566"/>
    </row>
    <row r="567" spans="2:16" x14ac:dyDescent="0.25">
      <c r="B567" t="s">
        <v>464</v>
      </c>
      <c r="C567" t="s">
        <v>102</v>
      </c>
      <c r="D567">
        <v>3.3E-4</v>
      </c>
      <c r="E567">
        <v>3.3001000000000003E-3</v>
      </c>
      <c r="F567">
        <v>1.0000000000000001E-7</v>
      </c>
      <c r="G567" t="s">
        <v>24</v>
      </c>
      <c r="H567" t="s">
        <v>22</v>
      </c>
      <c r="I567">
        <v>10</v>
      </c>
      <c r="J567">
        <v>30</v>
      </c>
      <c r="K567" t="s">
        <v>21</v>
      </c>
      <c r="L567">
        <v>0.7</v>
      </c>
      <c r="M567">
        <v>12000</v>
      </c>
      <c r="N567">
        <v>0.69338999999999995</v>
      </c>
      <c r="O567">
        <v>11547</v>
      </c>
      <c r="P567"/>
    </row>
    <row r="568" spans="2:16" x14ac:dyDescent="0.25">
      <c r="B568" t="s">
        <v>465</v>
      </c>
      <c r="C568" t="s">
        <v>102</v>
      </c>
      <c r="D568">
        <v>3.3E-4</v>
      </c>
      <c r="E568">
        <v>3.3001000000000003E-3</v>
      </c>
      <c r="F568">
        <v>9.9999999999999995E-7</v>
      </c>
      <c r="G568" t="s">
        <v>24</v>
      </c>
      <c r="H568" t="s">
        <v>22</v>
      </c>
      <c r="I568">
        <v>10</v>
      </c>
      <c r="J568">
        <v>30</v>
      </c>
      <c r="K568" t="s">
        <v>21</v>
      </c>
      <c r="L568">
        <v>0.7</v>
      </c>
      <c r="M568">
        <v>12000</v>
      </c>
      <c r="N568">
        <v>0.7339</v>
      </c>
      <c r="O568">
        <v>11536</v>
      </c>
      <c r="P568"/>
    </row>
    <row r="569" spans="2:16" x14ac:dyDescent="0.25">
      <c r="B569" t="s">
        <v>466</v>
      </c>
      <c r="C569" t="s">
        <v>102</v>
      </c>
      <c r="D569">
        <v>3.3E-4</v>
      </c>
      <c r="E569">
        <v>3.3001000000000003E-3</v>
      </c>
      <c r="F569">
        <v>1.0000000000000001E-5</v>
      </c>
      <c r="G569" t="s">
        <v>24</v>
      </c>
      <c r="H569" t="s">
        <v>22</v>
      </c>
      <c r="I569">
        <v>10</v>
      </c>
      <c r="J569">
        <v>30</v>
      </c>
      <c r="K569" t="s">
        <v>21</v>
      </c>
      <c r="L569">
        <v>3.6592000000000002</v>
      </c>
      <c r="M569">
        <v>11103</v>
      </c>
      <c r="N569">
        <v>3.7773000000000003</v>
      </c>
      <c r="O569">
        <v>10742</v>
      </c>
      <c r="P569"/>
    </row>
    <row r="570" spans="2:16" x14ac:dyDescent="0.25">
      <c r="B570" t="s">
        <v>467</v>
      </c>
      <c r="C570" t="s">
        <v>102</v>
      </c>
      <c r="D570">
        <v>3.3E-4</v>
      </c>
      <c r="E570">
        <v>3.3001000000000003E-3</v>
      </c>
      <c r="F570">
        <v>1E-4</v>
      </c>
      <c r="G570" t="s">
        <v>24</v>
      </c>
      <c r="H570" t="s">
        <v>22</v>
      </c>
      <c r="I570">
        <v>10</v>
      </c>
      <c r="J570">
        <v>30</v>
      </c>
      <c r="K570" t="s">
        <v>21</v>
      </c>
      <c r="L570">
        <v>56.616999999999997</v>
      </c>
      <c r="M570">
        <v>3922.7</v>
      </c>
      <c r="N570">
        <v>56.616</v>
      </c>
      <c r="O570">
        <v>3922.6</v>
      </c>
      <c r="P570"/>
    </row>
    <row r="571" spans="2:16" x14ac:dyDescent="0.25">
      <c r="B571" t="s">
        <v>2275</v>
      </c>
      <c r="C571" t="s">
        <v>102</v>
      </c>
      <c r="D571">
        <v>3.3E-4</v>
      </c>
      <c r="E571">
        <v>3.3001000000000003E-3</v>
      </c>
      <c r="F571">
        <v>1E-8</v>
      </c>
      <c r="G571" t="s">
        <v>24</v>
      </c>
      <c r="H571" t="s">
        <v>22</v>
      </c>
      <c r="I571">
        <v>30</v>
      </c>
      <c r="J571">
        <v>30.1</v>
      </c>
      <c r="K571" t="s">
        <v>21</v>
      </c>
      <c r="L571">
        <v>0.7</v>
      </c>
      <c r="M571">
        <v>12000</v>
      </c>
      <c r="N571">
        <v>0.69332000000000005</v>
      </c>
      <c r="O571">
        <v>11547</v>
      </c>
      <c r="P571"/>
    </row>
    <row r="572" spans="2:16" x14ac:dyDescent="0.25">
      <c r="B572" t="s">
        <v>2276</v>
      </c>
      <c r="C572" t="s">
        <v>102</v>
      </c>
      <c r="D572">
        <v>3.3E-4</v>
      </c>
      <c r="E572">
        <v>3.3001000000000003E-3</v>
      </c>
      <c r="F572">
        <v>1.0000000000000001E-7</v>
      </c>
      <c r="G572" t="s">
        <v>24</v>
      </c>
      <c r="H572" t="s">
        <v>22</v>
      </c>
      <c r="I572">
        <v>30</v>
      </c>
      <c r="J572">
        <v>30.1</v>
      </c>
      <c r="K572" t="s">
        <v>21</v>
      </c>
      <c r="L572">
        <v>0.7</v>
      </c>
      <c r="M572">
        <v>12000</v>
      </c>
      <c r="N572">
        <v>0.69338999999999995</v>
      </c>
      <c r="O572">
        <v>11547</v>
      </c>
      <c r="P572"/>
    </row>
    <row r="573" spans="2:16" x14ac:dyDescent="0.25">
      <c r="B573" t="s">
        <v>2277</v>
      </c>
      <c r="C573" t="s">
        <v>102</v>
      </c>
      <c r="D573">
        <v>3.3E-4</v>
      </c>
      <c r="E573">
        <v>3.3001000000000003E-3</v>
      </c>
      <c r="F573">
        <v>9.9999999999999995E-7</v>
      </c>
      <c r="G573" t="s">
        <v>24</v>
      </c>
      <c r="H573" t="s">
        <v>22</v>
      </c>
      <c r="I573">
        <v>30</v>
      </c>
      <c r="J573">
        <v>30.1</v>
      </c>
      <c r="K573" t="s">
        <v>21</v>
      </c>
      <c r="L573">
        <v>0.7</v>
      </c>
      <c r="M573">
        <v>12000</v>
      </c>
      <c r="N573">
        <v>0.7339</v>
      </c>
      <c r="O573">
        <v>11536</v>
      </c>
      <c r="P573"/>
    </row>
    <row r="574" spans="2:16" x14ac:dyDescent="0.25">
      <c r="B574" t="s">
        <v>2278</v>
      </c>
      <c r="C574" t="s">
        <v>102</v>
      </c>
      <c r="D574">
        <v>3.3E-4</v>
      </c>
      <c r="E574">
        <v>3.3001000000000003E-3</v>
      </c>
      <c r="F574">
        <v>1.0000000000000001E-5</v>
      </c>
      <c r="G574" t="s">
        <v>24</v>
      </c>
      <c r="H574" t="s">
        <v>22</v>
      </c>
      <c r="I574">
        <v>30</v>
      </c>
      <c r="J574">
        <v>30.1</v>
      </c>
      <c r="K574" t="s">
        <v>21</v>
      </c>
      <c r="L574">
        <v>3.6592000000000002</v>
      </c>
      <c r="M574">
        <v>11103</v>
      </c>
      <c r="N574">
        <v>3.7773000000000003</v>
      </c>
      <c r="O574">
        <v>10742</v>
      </c>
      <c r="P574"/>
    </row>
    <row r="575" spans="2:16" x14ac:dyDescent="0.25">
      <c r="B575" t="s">
        <v>2279</v>
      </c>
      <c r="C575" t="s">
        <v>102</v>
      </c>
      <c r="D575">
        <v>3.3E-4</v>
      </c>
      <c r="E575">
        <v>3.3001000000000003E-3</v>
      </c>
      <c r="F575">
        <v>1E-4</v>
      </c>
      <c r="G575" t="s">
        <v>24</v>
      </c>
      <c r="H575" t="s">
        <v>22</v>
      </c>
      <c r="I575">
        <v>30</v>
      </c>
      <c r="J575">
        <v>30.1</v>
      </c>
      <c r="K575" t="s">
        <v>21</v>
      </c>
      <c r="L575">
        <v>56.616999999999997</v>
      </c>
      <c r="M575">
        <v>3922.7</v>
      </c>
      <c r="N575">
        <v>56.616</v>
      </c>
      <c r="O575">
        <v>3922.6</v>
      </c>
      <c r="P575"/>
    </row>
    <row r="576" spans="2:16" x14ac:dyDescent="0.25">
      <c r="B576" t="s">
        <v>468</v>
      </c>
      <c r="C576" t="s">
        <v>102</v>
      </c>
      <c r="D576">
        <v>3.3E-3</v>
      </c>
      <c r="E576">
        <v>3.3000999999999996E-2</v>
      </c>
      <c r="F576">
        <v>1E-8</v>
      </c>
      <c r="G576" t="s">
        <v>24</v>
      </c>
      <c r="H576" t="s">
        <v>22</v>
      </c>
      <c r="I576">
        <v>0.01</v>
      </c>
      <c r="J576">
        <v>2.0010000000000003E-2</v>
      </c>
      <c r="K576" t="s">
        <v>21</v>
      </c>
      <c r="L576">
        <v>2.4</v>
      </c>
      <c r="M576">
        <v>2100</v>
      </c>
      <c r="N576">
        <v>2.3005</v>
      </c>
      <c r="O576">
        <v>2087.6</v>
      </c>
      <c r="P576"/>
    </row>
    <row r="577" spans="2:16" x14ac:dyDescent="0.25">
      <c r="B577" t="s">
        <v>469</v>
      </c>
      <c r="C577" t="s">
        <v>102</v>
      </c>
      <c r="D577">
        <v>3.3E-3</v>
      </c>
      <c r="E577">
        <v>3.3000999999999996E-2</v>
      </c>
      <c r="F577">
        <v>1.0000000000000001E-7</v>
      </c>
      <c r="G577" t="s">
        <v>24</v>
      </c>
      <c r="H577" t="s">
        <v>22</v>
      </c>
      <c r="I577">
        <v>0.01</v>
      </c>
      <c r="J577">
        <v>2.0010000000000003E-2</v>
      </c>
      <c r="K577" t="s">
        <v>21</v>
      </c>
      <c r="L577">
        <v>2.4</v>
      </c>
      <c r="M577">
        <v>2100</v>
      </c>
      <c r="N577">
        <v>2.3157000000000001</v>
      </c>
      <c r="O577">
        <v>2087.1</v>
      </c>
      <c r="P577"/>
    </row>
    <row r="578" spans="2:16" x14ac:dyDescent="0.25">
      <c r="B578" t="s">
        <v>470</v>
      </c>
      <c r="C578" t="s">
        <v>102</v>
      </c>
      <c r="D578">
        <v>3.3E-3</v>
      </c>
      <c r="E578">
        <v>3.3000999999999996E-2</v>
      </c>
      <c r="F578">
        <v>9.9999999999999995E-7</v>
      </c>
      <c r="G578" t="s">
        <v>24</v>
      </c>
      <c r="H578" t="s">
        <v>22</v>
      </c>
      <c r="I578">
        <v>0.01</v>
      </c>
      <c r="J578">
        <v>2.0010000000000003E-2</v>
      </c>
      <c r="K578" t="s">
        <v>21</v>
      </c>
      <c r="L578">
        <v>4.0896999999999997</v>
      </c>
      <c r="M578">
        <v>2048.8000000000002</v>
      </c>
      <c r="N578">
        <v>4.1185</v>
      </c>
      <c r="O578">
        <v>2039.4999999999998</v>
      </c>
      <c r="P578"/>
    </row>
    <row r="579" spans="2:16" x14ac:dyDescent="0.25">
      <c r="B579" t="s">
        <v>471</v>
      </c>
      <c r="C579" t="s">
        <v>102</v>
      </c>
      <c r="D579">
        <v>3.3E-3</v>
      </c>
      <c r="E579">
        <v>3.3000999999999996E-2</v>
      </c>
      <c r="F579">
        <v>1.0000000000000001E-5</v>
      </c>
      <c r="G579" t="s">
        <v>24</v>
      </c>
      <c r="H579" t="s">
        <v>22</v>
      </c>
      <c r="I579">
        <v>0.01</v>
      </c>
      <c r="J579">
        <v>2.0010000000000003E-2</v>
      </c>
      <c r="K579" t="s">
        <v>21</v>
      </c>
      <c r="L579">
        <v>54.774000000000001</v>
      </c>
      <c r="M579">
        <v>1117.8</v>
      </c>
      <c r="N579">
        <v>54.772999999999996</v>
      </c>
      <c r="O579">
        <v>1117.6999999999998</v>
      </c>
      <c r="P579"/>
    </row>
    <row r="580" spans="2:16" x14ac:dyDescent="0.25">
      <c r="B580" t="s">
        <v>472</v>
      </c>
      <c r="C580" t="s">
        <v>102</v>
      </c>
      <c r="D580">
        <v>3.3E-3</v>
      </c>
      <c r="E580">
        <v>3.3000999999999996E-2</v>
      </c>
      <c r="F580">
        <v>1E-4</v>
      </c>
      <c r="G580" t="s">
        <v>24</v>
      </c>
      <c r="H580" t="s">
        <v>22</v>
      </c>
      <c r="I580">
        <v>0.01</v>
      </c>
      <c r="J580">
        <v>2.0010000000000003E-2</v>
      </c>
      <c r="K580" t="s">
        <v>21</v>
      </c>
      <c r="L580">
        <v>576.95000000000005</v>
      </c>
      <c r="M580">
        <v>144.81</v>
      </c>
      <c r="N580">
        <v>576.95000000000005</v>
      </c>
      <c r="O580">
        <v>144.75</v>
      </c>
      <c r="P580"/>
    </row>
    <row r="581" spans="2:16" x14ac:dyDescent="0.25">
      <c r="B581" t="s">
        <v>473</v>
      </c>
      <c r="C581" t="s">
        <v>102</v>
      </c>
      <c r="D581">
        <v>3.3E-3</v>
      </c>
      <c r="E581">
        <v>3.3000999999999996E-2</v>
      </c>
      <c r="F581">
        <v>1E-8</v>
      </c>
      <c r="G581" t="s">
        <v>24</v>
      </c>
      <c r="H581" t="s">
        <v>22</v>
      </c>
      <c r="I581">
        <v>0.02</v>
      </c>
      <c r="J581">
        <v>4.5010000000000001E-2</v>
      </c>
      <c r="K581" t="s">
        <v>21</v>
      </c>
      <c r="L581">
        <v>3.8</v>
      </c>
      <c r="M581">
        <v>1000</v>
      </c>
      <c r="N581">
        <v>2.2968000000000002</v>
      </c>
      <c r="O581">
        <v>1043.6000000000001</v>
      </c>
      <c r="P581"/>
    </row>
    <row r="582" spans="2:16" x14ac:dyDescent="0.25">
      <c r="B582" t="s">
        <v>474</v>
      </c>
      <c r="C582" t="s">
        <v>102</v>
      </c>
      <c r="D582">
        <v>3.3E-3</v>
      </c>
      <c r="E582">
        <v>3.3000999999999996E-2</v>
      </c>
      <c r="F582">
        <v>1.0000000000000001E-7</v>
      </c>
      <c r="G582" t="s">
        <v>24</v>
      </c>
      <c r="H582" t="s">
        <v>22</v>
      </c>
      <c r="I582">
        <v>0.02</v>
      </c>
      <c r="J582">
        <v>4.5010000000000001E-2</v>
      </c>
      <c r="K582" t="s">
        <v>21</v>
      </c>
      <c r="L582">
        <v>3.8</v>
      </c>
      <c r="M582">
        <v>1000</v>
      </c>
      <c r="N582">
        <v>2.3282000000000003</v>
      </c>
      <c r="O582">
        <v>1042.8</v>
      </c>
      <c r="P582"/>
    </row>
    <row r="583" spans="2:16" x14ac:dyDescent="0.25">
      <c r="B583" t="s">
        <v>475</v>
      </c>
      <c r="C583" t="s">
        <v>102</v>
      </c>
      <c r="D583">
        <v>3.3E-3</v>
      </c>
      <c r="E583">
        <v>3.3000999999999996E-2</v>
      </c>
      <c r="F583">
        <v>9.9999999999999995E-7</v>
      </c>
      <c r="G583" t="s">
        <v>24</v>
      </c>
      <c r="H583" t="s">
        <v>22</v>
      </c>
      <c r="I583">
        <v>0.02</v>
      </c>
      <c r="J583">
        <v>4.5010000000000001E-2</v>
      </c>
      <c r="K583" t="s">
        <v>21</v>
      </c>
      <c r="L583">
        <v>4.9169999999999998</v>
      </c>
      <c r="M583">
        <v>977.92</v>
      </c>
      <c r="N583">
        <v>4.9144999999999994</v>
      </c>
      <c r="O583">
        <v>977.93</v>
      </c>
      <c r="P583"/>
    </row>
    <row r="584" spans="2:16" x14ac:dyDescent="0.25">
      <c r="B584" t="s">
        <v>476</v>
      </c>
      <c r="C584" t="s">
        <v>102</v>
      </c>
      <c r="D584">
        <v>3.3E-3</v>
      </c>
      <c r="E584">
        <v>3.3000999999999996E-2</v>
      </c>
      <c r="F584">
        <v>1.0000000000000001E-5</v>
      </c>
      <c r="G584" t="s">
        <v>24</v>
      </c>
      <c r="H584" t="s">
        <v>22</v>
      </c>
      <c r="I584">
        <v>0.02</v>
      </c>
      <c r="J584">
        <v>4.5010000000000001E-2</v>
      </c>
      <c r="K584" t="s">
        <v>21</v>
      </c>
      <c r="L584">
        <v>56.864999999999995</v>
      </c>
      <c r="M584">
        <v>350.66</v>
      </c>
      <c r="N584">
        <v>56.863</v>
      </c>
      <c r="O584">
        <v>350.54999999999995</v>
      </c>
      <c r="P584"/>
    </row>
    <row r="585" spans="2:16" x14ac:dyDescent="0.25">
      <c r="B585" t="s">
        <v>477</v>
      </c>
      <c r="C585" t="s">
        <v>102</v>
      </c>
      <c r="D585">
        <v>3.3E-3</v>
      </c>
      <c r="E585">
        <v>3.3000999999999996E-2</v>
      </c>
      <c r="F585">
        <v>1E-4</v>
      </c>
      <c r="G585" t="s">
        <v>24</v>
      </c>
      <c r="H585" t="s">
        <v>22</v>
      </c>
      <c r="I585">
        <v>0.02</v>
      </c>
      <c r="J585">
        <v>4.5010000000000001E-2</v>
      </c>
      <c r="K585" t="s">
        <v>21</v>
      </c>
      <c r="L585">
        <v>577.26</v>
      </c>
      <c r="M585">
        <v>38.406999999999996</v>
      </c>
      <c r="N585">
        <v>577.26</v>
      </c>
      <c r="O585">
        <v>38.349000000000004</v>
      </c>
      <c r="P585"/>
    </row>
    <row r="586" spans="2:16" x14ac:dyDescent="0.25">
      <c r="B586" t="s">
        <v>478</v>
      </c>
      <c r="C586" t="s">
        <v>102</v>
      </c>
      <c r="D586">
        <v>3.3E-3</v>
      </c>
      <c r="E586">
        <v>3.3000999999999996E-2</v>
      </c>
      <c r="F586">
        <v>1E-8</v>
      </c>
      <c r="G586" t="s">
        <v>24</v>
      </c>
      <c r="H586" t="s">
        <v>22</v>
      </c>
      <c r="I586">
        <v>4.4999999999999998E-2</v>
      </c>
      <c r="J586">
        <v>1.0000100000000001</v>
      </c>
      <c r="K586" t="s">
        <v>21</v>
      </c>
      <c r="L586">
        <v>2.4</v>
      </c>
      <c r="M586">
        <v>470</v>
      </c>
      <c r="N586">
        <v>2.2997999999999998</v>
      </c>
      <c r="O586">
        <v>465.62</v>
      </c>
      <c r="P586"/>
    </row>
    <row r="587" spans="2:16" x14ac:dyDescent="0.25">
      <c r="B587" t="s">
        <v>479</v>
      </c>
      <c r="C587" t="s">
        <v>102</v>
      </c>
      <c r="D587">
        <v>3.3E-3</v>
      </c>
      <c r="E587">
        <v>3.3000999999999996E-2</v>
      </c>
      <c r="F587">
        <v>1.0000000000000001E-7</v>
      </c>
      <c r="G587" t="s">
        <v>24</v>
      </c>
      <c r="H587" t="s">
        <v>22</v>
      </c>
      <c r="I587">
        <v>4.4999999999999998E-2</v>
      </c>
      <c r="J587">
        <v>1.0000100000000001</v>
      </c>
      <c r="K587" t="s">
        <v>21</v>
      </c>
      <c r="L587">
        <v>2.4</v>
      </c>
      <c r="M587">
        <v>470</v>
      </c>
      <c r="N587">
        <v>2.3464</v>
      </c>
      <c r="O587">
        <v>464.49</v>
      </c>
      <c r="P587"/>
    </row>
    <row r="588" spans="2:16" x14ac:dyDescent="0.25">
      <c r="B588" t="s">
        <v>480</v>
      </c>
      <c r="C588" t="s">
        <v>102</v>
      </c>
      <c r="D588">
        <v>3.3E-3</v>
      </c>
      <c r="E588">
        <v>3.3000999999999996E-2</v>
      </c>
      <c r="F588">
        <v>9.9999999999999995E-7</v>
      </c>
      <c r="G588" t="s">
        <v>24</v>
      </c>
      <c r="H588" t="s">
        <v>22</v>
      </c>
      <c r="I588">
        <v>4.4999999999999998E-2</v>
      </c>
      <c r="J588">
        <v>1.0000100000000001</v>
      </c>
      <c r="K588" t="s">
        <v>21</v>
      </c>
      <c r="L588">
        <v>5.6395999999999997</v>
      </c>
      <c r="M588">
        <v>392.40999999999997</v>
      </c>
      <c r="N588">
        <v>5.6368999999999998</v>
      </c>
      <c r="O588">
        <v>392.36</v>
      </c>
      <c r="P588"/>
    </row>
    <row r="589" spans="2:16" x14ac:dyDescent="0.25">
      <c r="B589" t="s">
        <v>481</v>
      </c>
      <c r="C589" t="s">
        <v>102</v>
      </c>
      <c r="D589">
        <v>3.3E-3</v>
      </c>
      <c r="E589">
        <v>3.3000999999999996E-2</v>
      </c>
      <c r="F589">
        <v>1.0000000000000001E-5</v>
      </c>
      <c r="G589" t="s">
        <v>24</v>
      </c>
      <c r="H589" t="s">
        <v>22</v>
      </c>
      <c r="I589">
        <v>4.4999999999999998E-2</v>
      </c>
      <c r="J589">
        <v>1.0000100000000001</v>
      </c>
      <c r="K589" t="s">
        <v>21</v>
      </c>
      <c r="L589">
        <v>57.583999999999996</v>
      </c>
      <c r="M589">
        <v>84.81</v>
      </c>
      <c r="N589">
        <v>57.582999999999998</v>
      </c>
      <c r="O589">
        <v>84.671999999999997</v>
      </c>
      <c r="P589"/>
    </row>
    <row r="590" spans="2:16" x14ac:dyDescent="0.25">
      <c r="B590" t="s">
        <v>482</v>
      </c>
      <c r="C590" t="s">
        <v>102</v>
      </c>
      <c r="D590">
        <v>3.3E-3</v>
      </c>
      <c r="E590">
        <v>3.3000999999999996E-2</v>
      </c>
      <c r="F590">
        <v>1E-4</v>
      </c>
      <c r="G590" t="s">
        <v>24</v>
      </c>
      <c r="H590" t="s">
        <v>22</v>
      </c>
      <c r="I590">
        <v>4.4999999999999998E-2</v>
      </c>
      <c r="J590">
        <v>1.0000100000000001</v>
      </c>
      <c r="K590" t="s">
        <v>21</v>
      </c>
      <c r="L590">
        <v>577.34</v>
      </c>
      <c r="M590">
        <v>8.7265999999999995</v>
      </c>
      <c r="N590">
        <v>577.34</v>
      </c>
      <c r="O590">
        <v>8.668099999999999</v>
      </c>
      <c r="P590"/>
    </row>
    <row r="591" spans="2:16" x14ac:dyDescent="0.25">
      <c r="B591" t="s">
        <v>483</v>
      </c>
      <c r="C591" t="s">
        <v>102</v>
      </c>
      <c r="D591">
        <v>3.3E-3</v>
      </c>
      <c r="E591">
        <v>3.3000999999999996E-2</v>
      </c>
      <c r="F591">
        <v>1E-8</v>
      </c>
      <c r="G591" t="s">
        <v>24</v>
      </c>
      <c r="H591" t="s">
        <v>22</v>
      </c>
      <c r="I591">
        <v>1</v>
      </c>
      <c r="J591">
        <v>5.01</v>
      </c>
      <c r="K591" t="s">
        <v>21</v>
      </c>
      <c r="L591">
        <v>2.4</v>
      </c>
      <c r="M591">
        <v>930</v>
      </c>
      <c r="N591">
        <v>2.3048000000000002</v>
      </c>
      <c r="O591">
        <v>925.75</v>
      </c>
      <c r="P591"/>
    </row>
    <row r="592" spans="2:16" x14ac:dyDescent="0.25">
      <c r="B592" t="s">
        <v>484</v>
      </c>
      <c r="C592" t="s">
        <v>102</v>
      </c>
      <c r="D592">
        <v>3.3E-3</v>
      </c>
      <c r="E592">
        <v>3.3000999999999996E-2</v>
      </c>
      <c r="F592">
        <v>1.0000000000000001E-7</v>
      </c>
      <c r="G592" t="s">
        <v>24</v>
      </c>
      <c r="H592" t="s">
        <v>22</v>
      </c>
      <c r="I592">
        <v>1</v>
      </c>
      <c r="J592">
        <v>5.01</v>
      </c>
      <c r="K592" t="s">
        <v>21</v>
      </c>
      <c r="L592">
        <v>2.4</v>
      </c>
      <c r="M592">
        <v>930</v>
      </c>
      <c r="N592">
        <v>2.3386</v>
      </c>
      <c r="O592">
        <v>924.88</v>
      </c>
      <c r="P592"/>
    </row>
    <row r="593" spans="2:16" x14ac:dyDescent="0.25">
      <c r="B593" t="s">
        <v>485</v>
      </c>
      <c r="C593" t="s">
        <v>102</v>
      </c>
      <c r="D593">
        <v>3.3E-3</v>
      </c>
      <c r="E593">
        <v>3.3000999999999996E-2</v>
      </c>
      <c r="F593">
        <v>9.9999999999999995E-7</v>
      </c>
      <c r="G593" t="s">
        <v>24</v>
      </c>
      <c r="H593" t="s">
        <v>22</v>
      </c>
      <c r="I593">
        <v>1</v>
      </c>
      <c r="J593">
        <v>5.01</v>
      </c>
      <c r="K593" t="s">
        <v>21</v>
      </c>
      <c r="L593">
        <v>5.0491000000000001</v>
      </c>
      <c r="M593">
        <v>857.92000000000007</v>
      </c>
      <c r="N593">
        <v>5.0465999999999998</v>
      </c>
      <c r="O593">
        <v>857.92000000000007</v>
      </c>
      <c r="P593"/>
    </row>
    <row r="594" spans="2:16" x14ac:dyDescent="0.25">
      <c r="B594" t="s">
        <v>486</v>
      </c>
      <c r="C594" t="s">
        <v>102</v>
      </c>
      <c r="D594">
        <v>3.3E-3</v>
      </c>
      <c r="E594">
        <v>3.3000999999999996E-2</v>
      </c>
      <c r="F594">
        <v>1.0000000000000001E-5</v>
      </c>
      <c r="G594" t="s">
        <v>24</v>
      </c>
      <c r="H594" t="s">
        <v>22</v>
      </c>
      <c r="I594">
        <v>1</v>
      </c>
      <c r="J594">
        <v>5.01</v>
      </c>
      <c r="K594" t="s">
        <v>21</v>
      </c>
      <c r="L594">
        <v>57.046999999999997</v>
      </c>
      <c r="M594">
        <v>284.47000000000003</v>
      </c>
      <c r="N594">
        <v>57.044999999999995</v>
      </c>
      <c r="O594">
        <v>284.34999999999997</v>
      </c>
      <c r="P594"/>
    </row>
    <row r="595" spans="2:16" x14ac:dyDescent="0.25">
      <c r="B595" t="s">
        <v>487</v>
      </c>
      <c r="C595" t="s">
        <v>102</v>
      </c>
      <c r="D595">
        <v>3.3E-3</v>
      </c>
      <c r="E595">
        <v>3.3000999999999996E-2</v>
      </c>
      <c r="F595">
        <v>1E-4</v>
      </c>
      <c r="G595" t="s">
        <v>24</v>
      </c>
      <c r="H595" t="s">
        <v>22</v>
      </c>
      <c r="I595">
        <v>1</v>
      </c>
      <c r="J595">
        <v>5.01</v>
      </c>
      <c r="K595" t="s">
        <v>21</v>
      </c>
      <c r="L595">
        <v>577.28</v>
      </c>
      <c r="M595">
        <v>30.669999999999998</v>
      </c>
      <c r="N595">
        <v>577.28</v>
      </c>
      <c r="O595">
        <v>30.612000000000002</v>
      </c>
      <c r="P595"/>
    </row>
    <row r="596" spans="2:16" x14ac:dyDescent="0.25">
      <c r="B596" t="s">
        <v>488</v>
      </c>
      <c r="C596" t="s">
        <v>102</v>
      </c>
      <c r="D596">
        <v>3.3E-3</v>
      </c>
      <c r="E596">
        <v>3.3000999999999996E-2</v>
      </c>
      <c r="F596">
        <v>1E-8</v>
      </c>
      <c r="G596" t="s">
        <v>24</v>
      </c>
      <c r="H596" t="s">
        <v>22</v>
      </c>
      <c r="I596">
        <v>5</v>
      </c>
      <c r="J596">
        <v>10.01</v>
      </c>
      <c r="K596" t="s">
        <v>21</v>
      </c>
      <c r="L596">
        <v>3.8</v>
      </c>
      <c r="M596">
        <v>2300</v>
      </c>
      <c r="N596">
        <v>3.4643999999999999</v>
      </c>
      <c r="O596">
        <v>2309.4</v>
      </c>
      <c r="P596"/>
    </row>
    <row r="597" spans="2:16" x14ac:dyDescent="0.25">
      <c r="B597" t="s">
        <v>489</v>
      </c>
      <c r="C597" t="s">
        <v>102</v>
      </c>
      <c r="D597">
        <v>3.3E-3</v>
      </c>
      <c r="E597">
        <v>3.3000999999999996E-2</v>
      </c>
      <c r="F597">
        <v>1.0000000000000001E-7</v>
      </c>
      <c r="G597" t="s">
        <v>24</v>
      </c>
      <c r="H597" t="s">
        <v>22</v>
      </c>
      <c r="I597">
        <v>5</v>
      </c>
      <c r="J597">
        <v>10.01</v>
      </c>
      <c r="K597" t="s">
        <v>21</v>
      </c>
      <c r="L597">
        <v>3.8</v>
      </c>
      <c r="M597">
        <v>2300</v>
      </c>
      <c r="N597">
        <v>3.4807000000000001</v>
      </c>
      <c r="O597">
        <v>2309</v>
      </c>
      <c r="P597"/>
    </row>
    <row r="598" spans="2:16" x14ac:dyDescent="0.25">
      <c r="B598" t="s">
        <v>490</v>
      </c>
      <c r="C598" t="s">
        <v>102</v>
      </c>
      <c r="D598">
        <v>3.3E-3</v>
      </c>
      <c r="E598">
        <v>3.3000999999999996E-2</v>
      </c>
      <c r="F598">
        <v>9.9999999999999995E-7</v>
      </c>
      <c r="G598" t="s">
        <v>24</v>
      </c>
      <c r="H598" t="s">
        <v>22</v>
      </c>
      <c r="I598">
        <v>5</v>
      </c>
      <c r="J598">
        <v>10.01</v>
      </c>
      <c r="K598" t="s">
        <v>21</v>
      </c>
      <c r="L598">
        <v>5.0186000000000002</v>
      </c>
      <c r="M598">
        <v>2268.6999999999998</v>
      </c>
      <c r="N598">
        <v>5.0129000000000001</v>
      </c>
      <c r="O598">
        <v>2268.8000000000002</v>
      </c>
      <c r="P598"/>
    </row>
    <row r="599" spans="2:16" x14ac:dyDescent="0.25">
      <c r="B599" t="s">
        <v>491</v>
      </c>
      <c r="C599" t="s">
        <v>102</v>
      </c>
      <c r="D599">
        <v>3.3E-3</v>
      </c>
      <c r="E599">
        <v>3.3000999999999996E-2</v>
      </c>
      <c r="F599">
        <v>1.0000000000000001E-5</v>
      </c>
      <c r="G599" t="s">
        <v>24</v>
      </c>
      <c r="H599" t="s">
        <v>22</v>
      </c>
      <c r="I599">
        <v>5</v>
      </c>
      <c r="J599">
        <v>10.01</v>
      </c>
      <c r="K599" t="s">
        <v>21</v>
      </c>
      <c r="L599">
        <v>54.396999999999998</v>
      </c>
      <c r="M599">
        <v>1333.5</v>
      </c>
      <c r="N599">
        <v>54.39</v>
      </c>
      <c r="O599">
        <v>1333.5</v>
      </c>
      <c r="P599"/>
    </row>
    <row r="600" spans="2:16" x14ac:dyDescent="0.25">
      <c r="B600" t="s">
        <v>492</v>
      </c>
      <c r="C600" t="s">
        <v>102</v>
      </c>
      <c r="D600">
        <v>3.3E-3</v>
      </c>
      <c r="E600">
        <v>3.3000999999999996E-2</v>
      </c>
      <c r="F600">
        <v>1E-4</v>
      </c>
      <c r="G600" t="s">
        <v>24</v>
      </c>
      <c r="H600" t="s">
        <v>22</v>
      </c>
      <c r="I600">
        <v>5</v>
      </c>
      <c r="J600">
        <v>10.01</v>
      </c>
      <c r="K600" t="s">
        <v>21</v>
      </c>
      <c r="L600">
        <v>576.87</v>
      </c>
      <c r="M600">
        <v>180.75</v>
      </c>
      <c r="N600">
        <v>576.87</v>
      </c>
      <c r="O600">
        <v>180.65</v>
      </c>
      <c r="P600"/>
    </row>
    <row r="601" spans="2:16" x14ac:dyDescent="0.25">
      <c r="B601" t="s">
        <v>493</v>
      </c>
      <c r="C601" t="s">
        <v>102</v>
      </c>
      <c r="D601">
        <v>3.3E-3</v>
      </c>
      <c r="E601">
        <v>3.3000999999999996E-2</v>
      </c>
      <c r="F601">
        <v>1E-8</v>
      </c>
      <c r="G601" t="s">
        <v>24</v>
      </c>
      <c r="H601" t="s">
        <v>22</v>
      </c>
      <c r="I601">
        <v>10</v>
      </c>
      <c r="J601">
        <v>30</v>
      </c>
      <c r="K601" t="s">
        <v>21</v>
      </c>
      <c r="L601">
        <v>5.3</v>
      </c>
      <c r="M601">
        <v>4600</v>
      </c>
      <c r="N601">
        <v>4.6162999999999998</v>
      </c>
      <c r="O601">
        <v>4619.9000000000005</v>
      </c>
      <c r="P601"/>
    </row>
    <row r="602" spans="2:16" x14ac:dyDescent="0.25">
      <c r="B602" t="s">
        <v>494</v>
      </c>
      <c r="C602" t="s">
        <v>102</v>
      </c>
      <c r="D602">
        <v>3.3E-3</v>
      </c>
      <c r="E602">
        <v>3.3000999999999996E-2</v>
      </c>
      <c r="F602">
        <v>1.0000000000000001E-7</v>
      </c>
      <c r="G602" t="s">
        <v>24</v>
      </c>
      <c r="H602" t="s">
        <v>22</v>
      </c>
      <c r="I602">
        <v>10</v>
      </c>
      <c r="J602">
        <v>30</v>
      </c>
      <c r="K602" t="s">
        <v>21</v>
      </c>
      <c r="L602">
        <v>5.3</v>
      </c>
      <c r="M602">
        <v>4600</v>
      </c>
      <c r="N602">
        <v>4.6261999999999999</v>
      </c>
      <c r="O602">
        <v>4619.6000000000004</v>
      </c>
      <c r="P602"/>
    </row>
    <row r="603" spans="2:16" x14ac:dyDescent="0.25">
      <c r="B603" t="s">
        <v>495</v>
      </c>
      <c r="C603" t="s">
        <v>102</v>
      </c>
      <c r="D603">
        <v>3.3E-3</v>
      </c>
      <c r="E603">
        <v>3.3000999999999996E-2</v>
      </c>
      <c r="F603">
        <v>9.9999999999999995E-7</v>
      </c>
      <c r="G603" t="s">
        <v>24</v>
      </c>
      <c r="H603" t="s">
        <v>22</v>
      </c>
      <c r="I603">
        <v>10</v>
      </c>
      <c r="J603">
        <v>30</v>
      </c>
      <c r="K603" t="s">
        <v>21</v>
      </c>
      <c r="L603">
        <v>5.5293999999999999</v>
      </c>
      <c r="M603">
        <v>4595.5</v>
      </c>
      <c r="N603">
        <v>5.5179</v>
      </c>
      <c r="O603">
        <v>4595.7999999999993</v>
      </c>
      <c r="P603"/>
    </row>
    <row r="604" spans="2:16" x14ac:dyDescent="0.25">
      <c r="B604" t="s">
        <v>496</v>
      </c>
      <c r="C604" t="s">
        <v>102</v>
      </c>
      <c r="D604">
        <v>3.3E-3</v>
      </c>
      <c r="E604">
        <v>3.3000999999999996E-2</v>
      </c>
      <c r="F604">
        <v>1.0000000000000001E-5</v>
      </c>
      <c r="G604" t="s">
        <v>24</v>
      </c>
      <c r="H604" t="s">
        <v>22</v>
      </c>
      <c r="I604">
        <v>10</v>
      </c>
      <c r="J604">
        <v>30</v>
      </c>
      <c r="K604" t="s">
        <v>21</v>
      </c>
      <c r="L604">
        <v>49.259</v>
      </c>
      <c r="M604">
        <v>3578.8</v>
      </c>
      <c r="N604">
        <v>49.247</v>
      </c>
      <c r="O604">
        <v>3578.8</v>
      </c>
      <c r="P604"/>
    </row>
    <row r="605" spans="2:16" x14ac:dyDescent="0.25">
      <c r="B605" t="s">
        <v>497</v>
      </c>
      <c r="C605" t="s">
        <v>102</v>
      </c>
      <c r="D605">
        <v>3.3E-3</v>
      </c>
      <c r="E605">
        <v>3.3000999999999996E-2</v>
      </c>
      <c r="F605">
        <v>1E-4</v>
      </c>
      <c r="G605" t="s">
        <v>24</v>
      </c>
      <c r="H605" t="s">
        <v>22</v>
      </c>
      <c r="I605">
        <v>10</v>
      </c>
      <c r="J605">
        <v>30</v>
      </c>
      <c r="K605" t="s">
        <v>21</v>
      </c>
      <c r="L605">
        <v>575.41</v>
      </c>
      <c r="M605">
        <v>695.30000000000007</v>
      </c>
      <c r="N605">
        <v>575.4</v>
      </c>
      <c r="O605">
        <v>695.06000000000006</v>
      </c>
      <c r="P605"/>
    </row>
    <row r="606" spans="2:16" x14ac:dyDescent="0.25">
      <c r="B606" t="s">
        <v>2280</v>
      </c>
      <c r="C606" t="s">
        <v>102</v>
      </c>
      <c r="D606">
        <v>3.3E-3</v>
      </c>
      <c r="E606">
        <v>3.3000999999999996E-2</v>
      </c>
      <c r="F606">
        <v>1E-4</v>
      </c>
      <c r="G606" t="s">
        <v>24</v>
      </c>
      <c r="H606" t="s">
        <v>22</v>
      </c>
      <c r="I606">
        <v>30</v>
      </c>
      <c r="J606">
        <v>30.01</v>
      </c>
      <c r="K606" t="s">
        <v>21</v>
      </c>
      <c r="L606">
        <v>5.3</v>
      </c>
      <c r="M606">
        <v>4600</v>
      </c>
      <c r="N606">
        <v>4.6162999999999998</v>
      </c>
      <c r="O606">
        <v>4619.9000000000005</v>
      </c>
      <c r="P606"/>
    </row>
    <row r="607" spans="2:16" x14ac:dyDescent="0.25">
      <c r="B607" t="s">
        <v>2280</v>
      </c>
      <c r="C607" t="s">
        <v>102</v>
      </c>
      <c r="D607">
        <v>3.3E-3</v>
      </c>
      <c r="E607">
        <v>3.3000999999999996E-2</v>
      </c>
      <c r="F607">
        <v>1E-4</v>
      </c>
      <c r="G607" t="s">
        <v>24</v>
      </c>
      <c r="H607" t="s">
        <v>22</v>
      </c>
      <c r="I607">
        <v>30</v>
      </c>
      <c r="J607">
        <v>30.01</v>
      </c>
      <c r="K607" t="s">
        <v>21</v>
      </c>
      <c r="L607">
        <v>5.3</v>
      </c>
      <c r="M607">
        <v>4600</v>
      </c>
      <c r="N607">
        <v>4.6261999999999999</v>
      </c>
      <c r="O607">
        <v>4619.6000000000004</v>
      </c>
      <c r="P607"/>
    </row>
    <row r="608" spans="2:16" x14ac:dyDescent="0.25">
      <c r="B608" t="s">
        <v>2280</v>
      </c>
      <c r="C608" t="s">
        <v>102</v>
      </c>
      <c r="D608">
        <v>3.3E-3</v>
      </c>
      <c r="E608">
        <v>3.3000999999999996E-2</v>
      </c>
      <c r="F608">
        <v>1E-4</v>
      </c>
      <c r="G608" t="s">
        <v>24</v>
      </c>
      <c r="H608" t="s">
        <v>22</v>
      </c>
      <c r="I608">
        <v>30</v>
      </c>
      <c r="J608">
        <v>30.01</v>
      </c>
      <c r="K608" t="s">
        <v>21</v>
      </c>
      <c r="L608">
        <v>5.5293999999999999</v>
      </c>
      <c r="M608">
        <v>4595.5</v>
      </c>
      <c r="N608">
        <v>5.5179</v>
      </c>
      <c r="O608">
        <v>4595.7999999999993</v>
      </c>
      <c r="P608"/>
    </row>
    <row r="609" spans="2:16" x14ac:dyDescent="0.25">
      <c r="B609" t="s">
        <v>2280</v>
      </c>
      <c r="C609" t="s">
        <v>102</v>
      </c>
      <c r="D609">
        <v>3.3E-3</v>
      </c>
      <c r="E609">
        <v>3.3000999999999996E-2</v>
      </c>
      <c r="F609">
        <v>1E-4</v>
      </c>
      <c r="G609" t="s">
        <v>24</v>
      </c>
      <c r="H609" t="s">
        <v>22</v>
      </c>
      <c r="I609">
        <v>30</v>
      </c>
      <c r="J609">
        <v>30.01</v>
      </c>
      <c r="K609" t="s">
        <v>21</v>
      </c>
      <c r="L609">
        <v>49.259</v>
      </c>
      <c r="M609">
        <v>3578.8</v>
      </c>
      <c r="N609">
        <v>49.247</v>
      </c>
      <c r="O609">
        <v>3578.8</v>
      </c>
      <c r="P609"/>
    </row>
    <row r="610" spans="2:16" x14ac:dyDescent="0.25">
      <c r="B610" t="s">
        <v>2280</v>
      </c>
      <c r="C610" t="s">
        <v>102</v>
      </c>
      <c r="D610">
        <v>3.3E-3</v>
      </c>
      <c r="E610">
        <v>3.3000999999999996E-2</v>
      </c>
      <c r="F610">
        <v>1E-4</v>
      </c>
      <c r="G610" t="s">
        <v>24</v>
      </c>
      <c r="H610" t="s">
        <v>22</v>
      </c>
      <c r="I610">
        <v>30</v>
      </c>
      <c r="J610">
        <v>30.01</v>
      </c>
      <c r="K610" t="s">
        <v>21</v>
      </c>
      <c r="L610">
        <v>575.41</v>
      </c>
      <c r="M610">
        <v>695.30000000000007</v>
      </c>
      <c r="N610">
        <v>575.4</v>
      </c>
      <c r="O610">
        <v>695.06000000000006</v>
      </c>
      <c r="P610"/>
    </row>
    <row r="611" spans="2:16" x14ac:dyDescent="0.25">
      <c r="B611" t="s">
        <v>498</v>
      </c>
      <c r="C611" t="s">
        <v>102</v>
      </c>
      <c r="D611">
        <v>3.3000000000000002E-2</v>
      </c>
      <c r="E611">
        <v>0.33000999999999997</v>
      </c>
      <c r="F611">
        <v>9.9999999999999995E-7</v>
      </c>
      <c r="G611" t="s">
        <v>24</v>
      </c>
      <c r="H611" t="s">
        <v>23</v>
      </c>
      <c r="I611">
        <v>0.01</v>
      </c>
      <c r="J611">
        <v>2.0010000000000003E-2</v>
      </c>
      <c r="K611" t="s">
        <v>21</v>
      </c>
      <c r="L611">
        <v>2.3E-2</v>
      </c>
      <c r="M611">
        <v>2.1</v>
      </c>
      <c r="N611">
        <v>2.2917E-2</v>
      </c>
      <c r="O611">
        <v>2.0907</v>
      </c>
      <c r="P611"/>
    </row>
    <row r="612" spans="2:16" x14ac:dyDescent="0.25">
      <c r="B612" t="s">
        <v>499</v>
      </c>
      <c r="C612" t="s">
        <v>102</v>
      </c>
      <c r="D612">
        <v>3.3000000000000002E-2</v>
      </c>
      <c r="E612">
        <v>0.33000999999999997</v>
      </c>
      <c r="F612">
        <v>1.0000000000000001E-5</v>
      </c>
      <c r="G612" t="s">
        <v>24</v>
      </c>
      <c r="H612" t="s">
        <v>23</v>
      </c>
      <c r="I612">
        <v>0.01</v>
      </c>
      <c r="J612">
        <v>2.0010000000000003E-2</v>
      </c>
      <c r="K612" t="s">
        <v>21</v>
      </c>
      <c r="L612">
        <v>2.3E-2</v>
      </c>
      <c r="M612">
        <v>2.1</v>
      </c>
      <c r="N612">
        <v>2.3129E-2</v>
      </c>
      <c r="O612">
        <v>2.0901000000000001</v>
      </c>
      <c r="P612"/>
    </row>
    <row r="613" spans="2:16" x14ac:dyDescent="0.25">
      <c r="B613" t="s">
        <v>500</v>
      </c>
      <c r="C613" t="s">
        <v>102</v>
      </c>
      <c r="D613">
        <v>3.3000000000000002E-2</v>
      </c>
      <c r="E613">
        <v>0.33000999999999997</v>
      </c>
      <c r="F613">
        <v>1E-4</v>
      </c>
      <c r="G613" t="s">
        <v>24</v>
      </c>
      <c r="H613" t="s">
        <v>23</v>
      </c>
      <c r="I613">
        <v>0.01</v>
      </c>
      <c r="J613">
        <v>2.0010000000000003E-2</v>
      </c>
      <c r="K613" t="s">
        <v>21</v>
      </c>
      <c r="L613">
        <v>4.1051999999999998E-2</v>
      </c>
      <c r="M613">
        <v>2.0453000000000001</v>
      </c>
      <c r="N613">
        <v>4.1148000000000004E-2</v>
      </c>
      <c r="O613">
        <v>2.0425</v>
      </c>
      <c r="P613"/>
    </row>
    <row r="614" spans="2:16" x14ac:dyDescent="0.25">
      <c r="B614" t="s">
        <v>501</v>
      </c>
      <c r="C614" t="s">
        <v>102</v>
      </c>
      <c r="D614">
        <v>3.3000000000000002E-2</v>
      </c>
      <c r="E614">
        <v>0.33000999999999997</v>
      </c>
      <c r="F614">
        <v>1E-3</v>
      </c>
      <c r="G614" t="s">
        <v>24</v>
      </c>
      <c r="H614" t="s">
        <v>23</v>
      </c>
      <c r="I614">
        <v>0.01</v>
      </c>
      <c r="J614">
        <v>2.0010000000000003E-2</v>
      </c>
      <c r="K614" t="s">
        <v>21</v>
      </c>
      <c r="L614">
        <v>0.54766999999999999</v>
      </c>
      <c r="M614">
        <v>1.1202000000000001</v>
      </c>
      <c r="N614">
        <v>0.54765999999999992</v>
      </c>
      <c r="O614">
        <v>1.1202000000000001</v>
      </c>
      <c r="P614"/>
    </row>
    <row r="615" spans="2:16" x14ac:dyDescent="0.25">
      <c r="B615" t="s">
        <v>502</v>
      </c>
      <c r="C615" t="s">
        <v>102</v>
      </c>
      <c r="D615">
        <v>3.3000000000000002E-2</v>
      </c>
      <c r="E615">
        <v>0.33000999999999997</v>
      </c>
      <c r="F615">
        <v>0.01</v>
      </c>
      <c r="G615" t="s">
        <v>24</v>
      </c>
      <c r="H615" t="s">
        <v>23</v>
      </c>
      <c r="I615">
        <v>0.01</v>
      </c>
      <c r="J615">
        <v>2.0010000000000003E-2</v>
      </c>
      <c r="K615" t="s">
        <v>21</v>
      </c>
      <c r="L615">
        <v>5.7694999999999999</v>
      </c>
      <c r="M615">
        <v>0.14516999999999999</v>
      </c>
      <c r="N615">
        <v>5.7694999999999999</v>
      </c>
      <c r="O615">
        <v>0.14515</v>
      </c>
      <c r="P615"/>
    </row>
    <row r="616" spans="2:16" x14ac:dyDescent="0.25">
      <c r="B616" t="s">
        <v>503</v>
      </c>
      <c r="C616" t="s">
        <v>102</v>
      </c>
      <c r="D616">
        <v>3.3000000000000002E-2</v>
      </c>
      <c r="E616">
        <v>0.33000999999999997</v>
      </c>
      <c r="F616">
        <v>9.9999999999999995E-7</v>
      </c>
      <c r="G616" t="s">
        <v>24</v>
      </c>
      <c r="H616" t="s">
        <v>23</v>
      </c>
      <c r="I616">
        <v>0.02</v>
      </c>
      <c r="J616">
        <v>4.5010000000000001E-2</v>
      </c>
      <c r="K616" t="s">
        <v>21</v>
      </c>
      <c r="L616">
        <v>3.7999999999999999E-2</v>
      </c>
      <c r="M616">
        <v>1</v>
      </c>
      <c r="N616">
        <v>2.3094E-2</v>
      </c>
      <c r="O616">
        <v>1.0436000000000001</v>
      </c>
      <c r="P616"/>
    </row>
    <row r="617" spans="2:16" x14ac:dyDescent="0.25">
      <c r="B617" t="s">
        <v>504</v>
      </c>
      <c r="C617" t="s">
        <v>102</v>
      </c>
      <c r="D617">
        <v>3.3000000000000002E-2</v>
      </c>
      <c r="E617">
        <v>0.33000999999999997</v>
      </c>
      <c r="F617">
        <v>1.0000000000000001E-5</v>
      </c>
      <c r="G617" t="s">
        <v>24</v>
      </c>
      <c r="H617" t="s">
        <v>23</v>
      </c>
      <c r="I617">
        <v>0.02</v>
      </c>
      <c r="J617">
        <v>4.5010000000000001E-2</v>
      </c>
      <c r="K617" t="s">
        <v>21</v>
      </c>
      <c r="L617">
        <v>3.7999999999999999E-2</v>
      </c>
      <c r="M617">
        <v>1</v>
      </c>
      <c r="N617">
        <v>2.3358E-2</v>
      </c>
      <c r="O617">
        <v>1.0427999999999999</v>
      </c>
      <c r="P617"/>
    </row>
    <row r="618" spans="2:16" x14ac:dyDescent="0.25">
      <c r="B618" t="s">
        <v>505</v>
      </c>
      <c r="C618" t="s">
        <v>102</v>
      </c>
      <c r="D618">
        <v>3.3000000000000002E-2</v>
      </c>
      <c r="E618">
        <v>0.33000999999999997</v>
      </c>
      <c r="F618">
        <v>1E-4</v>
      </c>
      <c r="G618" t="s">
        <v>24</v>
      </c>
      <c r="H618" t="s">
        <v>23</v>
      </c>
      <c r="I618">
        <v>0.02</v>
      </c>
      <c r="J618">
        <v>4.5010000000000001E-2</v>
      </c>
      <c r="K618" t="s">
        <v>21</v>
      </c>
      <c r="L618">
        <v>4.9203000000000004E-2</v>
      </c>
      <c r="M618">
        <v>0.97803999999999991</v>
      </c>
      <c r="N618">
        <v>4.9192E-2</v>
      </c>
      <c r="O618">
        <v>0.97803999999999991</v>
      </c>
      <c r="P618"/>
    </row>
    <row r="619" spans="2:16" x14ac:dyDescent="0.25">
      <c r="B619" t="s">
        <v>506</v>
      </c>
      <c r="C619" t="s">
        <v>102</v>
      </c>
      <c r="D619">
        <v>3.3000000000000002E-2</v>
      </c>
      <c r="E619">
        <v>0.33000999999999997</v>
      </c>
      <c r="F619">
        <v>1E-3</v>
      </c>
      <c r="G619" t="s">
        <v>24</v>
      </c>
      <c r="H619" t="s">
        <v>23</v>
      </c>
      <c r="I619">
        <v>0.02</v>
      </c>
      <c r="J619">
        <v>4.5010000000000001E-2</v>
      </c>
      <c r="K619" t="s">
        <v>21</v>
      </c>
      <c r="L619">
        <v>0.56863999999999992</v>
      </c>
      <c r="M619">
        <v>0.35072999999999999</v>
      </c>
      <c r="N619">
        <v>0.56863999999999992</v>
      </c>
      <c r="O619">
        <v>0.35068000000000005</v>
      </c>
      <c r="P619"/>
    </row>
    <row r="620" spans="2:16" x14ac:dyDescent="0.25">
      <c r="B620" t="s">
        <v>507</v>
      </c>
      <c r="C620" t="s">
        <v>102</v>
      </c>
      <c r="D620">
        <v>3.3000000000000002E-2</v>
      </c>
      <c r="E620">
        <v>0.33000999999999997</v>
      </c>
      <c r="F620">
        <v>0.01</v>
      </c>
      <c r="G620" t="s">
        <v>24</v>
      </c>
      <c r="H620" t="s">
        <v>23</v>
      </c>
      <c r="I620">
        <v>0.02</v>
      </c>
      <c r="J620">
        <v>4.5010000000000001E-2</v>
      </c>
      <c r="K620" t="s">
        <v>21</v>
      </c>
      <c r="L620">
        <v>5.7725999999999997</v>
      </c>
      <c r="M620">
        <v>3.8389999999999994E-2</v>
      </c>
      <c r="N620">
        <v>5.7725999999999997</v>
      </c>
      <c r="O620">
        <v>3.8365000000000003E-2</v>
      </c>
      <c r="P620"/>
    </row>
    <row r="621" spans="2:16" x14ac:dyDescent="0.25">
      <c r="B621" t="s">
        <v>508</v>
      </c>
      <c r="C621" t="s">
        <v>102</v>
      </c>
      <c r="D621">
        <v>3.3000000000000002E-2</v>
      </c>
      <c r="E621">
        <v>0.33000999999999997</v>
      </c>
      <c r="F621">
        <v>9.9999999999999995E-7</v>
      </c>
      <c r="G621" t="s">
        <v>24</v>
      </c>
      <c r="H621" t="s">
        <v>23</v>
      </c>
      <c r="I621">
        <v>4.4999999999999998E-2</v>
      </c>
      <c r="J621">
        <v>1.0000100000000001</v>
      </c>
      <c r="K621" t="s">
        <v>21</v>
      </c>
      <c r="L621">
        <v>2.4E-2</v>
      </c>
      <c r="M621">
        <v>0.47</v>
      </c>
      <c r="N621">
        <v>2.282E-2</v>
      </c>
      <c r="O621">
        <v>0.47204000000000002</v>
      </c>
      <c r="P621"/>
    </row>
    <row r="622" spans="2:16" x14ac:dyDescent="0.25">
      <c r="B622" t="s">
        <v>509</v>
      </c>
      <c r="C622" t="s">
        <v>102</v>
      </c>
      <c r="D622">
        <v>3.3000000000000002E-2</v>
      </c>
      <c r="E622">
        <v>0.33000999999999997</v>
      </c>
      <c r="F622">
        <v>1.0000000000000001E-5</v>
      </c>
      <c r="G622" t="s">
        <v>24</v>
      </c>
      <c r="H622" t="s">
        <v>23</v>
      </c>
      <c r="I622">
        <v>4.4999999999999998E-2</v>
      </c>
      <c r="J622">
        <v>1.0000100000000001</v>
      </c>
      <c r="K622" t="s">
        <v>21</v>
      </c>
      <c r="L622">
        <v>2.4E-2</v>
      </c>
      <c r="M622">
        <v>0.47</v>
      </c>
      <c r="N622">
        <v>2.3285E-2</v>
      </c>
      <c r="O622">
        <v>0.47091</v>
      </c>
      <c r="P622"/>
    </row>
    <row r="623" spans="2:16" x14ac:dyDescent="0.25">
      <c r="B623" t="s">
        <v>510</v>
      </c>
      <c r="C623" t="s">
        <v>102</v>
      </c>
      <c r="D623">
        <v>3.3000000000000002E-2</v>
      </c>
      <c r="E623">
        <v>0.33000999999999997</v>
      </c>
      <c r="F623">
        <v>1E-4</v>
      </c>
      <c r="G623" t="s">
        <v>24</v>
      </c>
      <c r="H623" t="s">
        <v>23</v>
      </c>
      <c r="I623">
        <v>4.4999999999999998E-2</v>
      </c>
      <c r="J623">
        <v>1.0000100000000001</v>
      </c>
      <c r="K623" t="s">
        <v>21</v>
      </c>
      <c r="L623">
        <v>5.6197000000000004E-2</v>
      </c>
      <c r="M623">
        <v>0.39853</v>
      </c>
      <c r="N623">
        <v>5.6184999999999999E-2</v>
      </c>
      <c r="O623">
        <v>0.39850999999999998</v>
      </c>
      <c r="P623"/>
    </row>
    <row r="624" spans="2:16" x14ac:dyDescent="0.25">
      <c r="B624" t="s">
        <v>511</v>
      </c>
      <c r="C624" t="s">
        <v>102</v>
      </c>
      <c r="D624">
        <v>3.3000000000000002E-2</v>
      </c>
      <c r="E624">
        <v>0.33000999999999997</v>
      </c>
      <c r="F624">
        <v>1E-3</v>
      </c>
      <c r="G624" t="s">
        <v>24</v>
      </c>
      <c r="H624" t="s">
        <v>23</v>
      </c>
      <c r="I624">
        <v>4.4999999999999998E-2</v>
      </c>
      <c r="J624">
        <v>1.0000100000000001</v>
      </c>
      <c r="K624" t="s">
        <v>21</v>
      </c>
      <c r="L624">
        <v>0.57577999999999996</v>
      </c>
      <c r="M624">
        <v>8.6645E-2</v>
      </c>
      <c r="N624">
        <v>0.57577</v>
      </c>
      <c r="O624">
        <v>8.6583999999999994E-2</v>
      </c>
      <c r="P624"/>
    </row>
    <row r="625" spans="2:16" x14ac:dyDescent="0.25">
      <c r="B625" t="s">
        <v>512</v>
      </c>
      <c r="C625" t="s">
        <v>102</v>
      </c>
      <c r="D625">
        <v>3.3000000000000002E-2</v>
      </c>
      <c r="E625">
        <v>0.33000999999999997</v>
      </c>
      <c r="F625">
        <v>0.01</v>
      </c>
      <c r="G625" t="s">
        <v>24</v>
      </c>
      <c r="H625" t="s">
        <v>23</v>
      </c>
      <c r="I625">
        <v>4.4999999999999998E-2</v>
      </c>
      <c r="J625">
        <v>1.0000100000000001</v>
      </c>
      <c r="K625" t="s">
        <v>21</v>
      </c>
      <c r="L625">
        <v>5.7733999999999996</v>
      </c>
      <c r="M625">
        <v>8.8941000000000003E-3</v>
      </c>
      <c r="N625">
        <v>5.7733999999999996</v>
      </c>
      <c r="O625">
        <v>8.8681999999999997E-3</v>
      </c>
      <c r="P625"/>
    </row>
    <row r="626" spans="2:16" x14ac:dyDescent="0.25">
      <c r="B626" t="s">
        <v>513</v>
      </c>
      <c r="C626" t="s">
        <v>102</v>
      </c>
      <c r="D626">
        <v>3.3000000000000002E-2</v>
      </c>
      <c r="E626">
        <v>0.33000999999999997</v>
      </c>
      <c r="F626">
        <v>9.9999999999999995E-7</v>
      </c>
      <c r="G626" t="s">
        <v>24</v>
      </c>
      <c r="H626" t="s">
        <v>23</v>
      </c>
      <c r="I626">
        <v>1</v>
      </c>
      <c r="J626">
        <v>5.01</v>
      </c>
      <c r="K626" t="s">
        <v>21</v>
      </c>
      <c r="L626">
        <v>5.8000000000000003E-2</v>
      </c>
      <c r="M626">
        <v>1.2</v>
      </c>
      <c r="N626">
        <v>5.7624000000000002E-2</v>
      </c>
      <c r="O626">
        <v>1.1588000000000001</v>
      </c>
      <c r="P626"/>
    </row>
    <row r="627" spans="2:16" x14ac:dyDescent="0.25">
      <c r="B627" t="s">
        <v>514</v>
      </c>
      <c r="C627" t="s">
        <v>102</v>
      </c>
      <c r="D627">
        <v>3.3000000000000002E-2</v>
      </c>
      <c r="E627">
        <v>0.33000999999999997</v>
      </c>
      <c r="F627">
        <v>1.0000000000000001E-5</v>
      </c>
      <c r="G627" t="s">
        <v>24</v>
      </c>
      <c r="H627" t="s">
        <v>23</v>
      </c>
      <c r="I627">
        <v>1</v>
      </c>
      <c r="J627">
        <v>5.01</v>
      </c>
      <c r="K627" t="s">
        <v>21</v>
      </c>
      <c r="L627">
        <v>5.8000000000000003E-2</v>
      </c>
      <c r="M627">
        <v>1.2</v>
      </c>
      <c r="N627">
        <v>5.7825000000000001E-2</v>
      </c>
      <c r="O627">
        <v>1.1582999999999999</v>
      </c>
      <c r="P627"/>
    </row>
    <row r="628" spans="2:16" x14ac:dyDescent="0.25">
      <c r="B628" t="s">
        <v>515</v>
      </c>
      <c r="C628" t="s">
        <v>102</v>
      </c>
      <c r="D628">
        <v>3.3000000000000002E-2</v>
      </c>
      <c r="E628">
        <v>0.33000999999999997</v>
      </c>
      <c r="F628">
        <v>1E-4</v>
      </c>
      <c r="G628" t="s">
        <v>24</v>
      </c>
      <c r="H628" t="s">
        <v>23</v>
      </c>
      <c r="I628">
        <v>1</v>
      </c>
      <c r="J628">
        <v>5.01</v>
      </c>
      <c r="K628" t="s">
        <v>21</v>
      </c>
      <c r="L628">
        <v>7.3934E-2</v>
      </c>
      <c r="M628">
        <v>1.1517000000000002</v>
      </c>
      <c r="N628">
        <v>7.5028999999999998E-2</v>
      </c>
      <c r="O628">
        <v>1.1174999999999999</v>
      </c>
      <c r="P628"/>
    </row>
    <row r="629" spans="2:16" x14ac:dyDescent="0.25">
      <c r="B629" t="s">
        <v>516</v>
      </c>
      <c r="C629" t="s">
        <v>102</v>
      </c>
      <c r="D629">
        <v>3.3000000000000002E-2</v>
      </c>
      <c r="E629">
        <v>0.33000999999999997</v>
      </c>
      <c r="F629">
        <v>1E-3</v>
      </c>
      <c r="G629" t="s">
        <v>24</v>
      </c>
      <c r="H629" t="s">
        <v>23</v>
      </c>
      <c r="I629">
        <v>1</v>
      </c>
      <c r="J629">
        <v>5.01</v>
      </c>
      <c r="K629" t="s">
        <v>21</v>
      </c>
      <c r="L629">
        <v>0.56964999999999999</v>
      </c>
      <c r="M629">
        <v>0.47367999999999999</v>
      </c>
      <c r="N629">
        <v>0.56962999999999997</v>
      </c>
      <c r="O629">
        <v>0.47361000000000003</v>
      </c>
      <c r="P629"/>
    </row>
    <row r="630" spans="2:16" x14ac:dyDescent="0.25">
      <c r="B630" t="s">
        <v>517</v>
      </c>
      <c r="C630" t="s">
        <v>102</v>
      </c>
      <c r="D630">
        <v>3.3000000000000002E-2</v>
      </c>
      <c r="E630">
        <v>0.33000999999999997</v>
      </c>
      <c r="F630">
        <v>0.01</v>
      </c>
      <c r="G630" t="s">
        <v>24</v>
      </c>
      <c r="H630" t="s">
        <v>23</v>
      </c>
      <c r="I630">
        <v>1</v>
      </c>
      <c r="J630">
        <v>5.01</v>
      </c>
      <c r="K630" t="s">
        <v>21</v>
      </c>
      <c r="L630">
        <v>5.7725999999999997</v>
      </c>
      <c r="M630">
        <v>5.3741999999999998E-2</v>
      </c>
      <c r="N630">
        <v>5.7725999999999997</v>
      </c>
      <c r="O630">
        <v>5.3696999999999995E-2</v>
      </c>
      <c r="P630"/>
    </row>
    <row r="631" spans="2:16" x14ac:dyDescent="0.25">
      <c r="B631" t="s">
        <v>518</v>
      </c>
      <c r="C631" t="s">
        <v>102</v>
      </c>
      <c r="D631">
        <v>3.3000000000000002E-2</v>
      </c>
      <c r="E631">
        <v>0.33000999999999997</v>
      </c>
      <c r="F631">
        <v>9.9999999999999995E-7</v>
      </c>
      <c r="G631" t="s">
        <v>24</v>
      </c>
      <c r="H631" t="s">
        <v>23</v>
      </c>
      <c r="I631">
        <v>5</v>
      </c>
      <c r="J631">
        <v>10.01</v>
      </c>
      <c r="K631" t="s">
        <v>21</v>
      </c>
      <c r="L631">
        <v>0.12</v>
      </c>
      <c r="M631">
        <v>2.2999999999999998</v>
      </c>
      <c r="N631">
        <v>0.11543</v>
      </c>
      <c r="O631">
        <v>2.3113999999999999</v>
      </c>
      <c r="P631"/>
    </row>
    <row r="632" spans="2:16" x14ac:dyDescent="0.25">
      <c r="B632" t="s">
        <v>519</v>
      </c>
      <c r="C632" t="s">
        <v>102</v>
      </c>
      <c r="D632">
        <v>3.3000000000000002E-2</v>
      </c>
      <c r="E632">
        <v>0.33000999999999997</v>
      </c>
      <c r="F632">
        <v>1.0000000000000001E-5</v>
      </c>
      <c r="G632" t="s">
        <v>24</v>
      </c>
      <c r="H632" t="s">
        <v>23</v>
      </c>
      <c r="I632">
        <v>5</v>
      </c>
      <c r="J632">
        <v>10.01</v>
      </c>
      <c r="K632" t="s">
        <v>21</v>
      </c>
      <c r="L632">
        <v>0.12</v>
      </c>
      <c r="M632">
        <v>2.2999999999999998</v>
      </c>
      <c r="N632">
        <v>0.11552</v>
      </c>
      <c r="O632">
        <v>2.3111999999999999</v>
      </c>
      <c r="P632"/>
    </row>
    <row r="633" spans="2:16" x14ac:dyDescent="0.25">
      <c r="B633" t="s">
        <v>520</v>
      </c>
      <c r="C633" t="s">
        <v>102</v>
      </c>
      <c r="D633">
        <v>3.3000000000000002E-2</v>
      </c>
      <c r="E633">
        <v>0.33000999999999997</v>
      </c>
      <c r="F633">
        <v>1E-4</v>
      </c>
      <c r="G633" t="s">
        <v>24</v>
      </c>
      <c r="H633" t="s">
        <v>23</v>
      </c>
      <c r="I633">
        <v>5</v>
      </c>
      <c r="J633">
        <v>10.01</v>
      </c>
      <c r="K633" t="s">
        <v>21</v>
      </c>
      <c r="L633">
        <v>0.12471</v>
      </c>
      <c r="M633">
        <v>2.2890999999999999</v>
      </c>
      <c r="N633">
        <v>0.12465999999999999</v>
      </c>
      <c r="O633">
        <v>2.2892000000000001</v>
      </c>
      <c r="P633"/>
    </row>
    <row r="634" spans="2:16" x14ac:dyDescent="0.25">
      <c r="B634" t="s">
        <v>521</v>
      </c>
      <c r="C634" t="s">
        <v>102</v>
      </c>
      <c r="D634">
        <v>3.3000000000000002E-2</v>
      </c>
      <c r="E634">
        <v>0.33000999999999997</v>
      </c>
      <c r="F634">
        <v>1E-3</v>
      </c>
      <c r="G634" t="s">
        <v>24</v>
      </c>
      <c r="H634" t="s">
        <v>23</v>
      </c>
      <c r="I634">
        <v>5</v>
      </c>
      <c r="J634">
        <v>10.01</v>
      </c>
      <c r="K634" t="s">
        <v>21</v>
      </c>
      <c r="L634">
        <v>0.55921999999999994</v>
      </c>
      <c r="M634">
        <v>1.4903999999999999</v>
      </c>
      <c r="N634">
        <v>0.55915999999999999</v>
      </c>
      <c r="O634">
        <v>1.4903999999999999</v>
      </c>
      <c r="P634"/>
    </row>
    <row r="635" spans="2:16" x14ac:dyDescent="0.25">
      <c r="B635" t="s">
        <v>522</v>
      </c>
      <c r="C635" t="s">
        <v>102</v>
      </c>
      <c r="D635">
        <v>3.3000000000000002E-2</v>
      </c>
      <c r="E635">
        <v>0.33000999999999997</v>
      </c>
      <c r="F635">
        <v>0.01</v>
      </c>
      <c r="G635" t="s">
        <v>24</v>
      </c>
      <c r="H635" t="s">
        <v>23</v>
      </c>
      <c r="I635">
        <v>5</v>
      </c>
      <c r="J635">
        <v>10.01</v>
      </c>
      <c r="K635" t="s">
        <v>21</v>
      </c>
      <c r="L635">
        <v>5.7696999999999994</v>
      </c>
      <c r="M635">
        <v>0.21298</v>
      </c>
      <c r="N635">
        <v>5.7696999999999994</v>
      </c>
      <c r="O635">
        <v>0.21288000000000001</v>
      </c>
      <c r="P635"/>
    </row>
    <row r="636" spans="2:16" x14ac:dyDescent="0.25">
      <c r="B636" t="s">
        <v>523</v>
      </c>
      <c r="C636" t="s">
        <v>102</v>
      </c>
      <c r="D636">
        <v>3.3000000000000002E-2</v>
      </c>
      <c r="E636">
        <v>0.33000999999999997</v>
      </c>
      <c r="F636">
        <v>9.9999999999999995E-7</v>
      </c>
      <c r="G636" t="s">
        <v>24</v>
      </c>
      <c r="H636" t="s">
        <v>23</v>
      </c>
      <c r="I636">
        <v>10</v>
      </c>
      <c r="J636">
        <v>30</v>
      </c>
      <c r="K636" t="s">
        <v>21</v>
      </c>
      <c r="L636">
        <v>0.24</v>
      </c>
      <c r="M636">
        <v>4.5999999999999996</v>
      </c>
      <c r="N636">
        <v>0.23085</v>
      </c>
      <c r="O636">
        <v>4.6219000000000001</v>
      </c>
      <c r="P636"/>
    </row>
    <row r="637" spans="2:16" x14ac:dyDescent="0.25">
      <c r="B637" t="s">
        <v>524</v>
      </c>
      <c r="C637" t="s">
        <v>102</v>
      </c>
      <c r="D637">
        <v>3.3000000000000002E-2</v>
      </c>
      <c r="E637">
        <v>0.33000999999999997</v>
      </c>
      <c r="F637">
        <v>1.0000000000000001E-5</v>
      </c>
      <c r="G637" t="s">
        <v>24</v>
      </c>
      <c r="H637" t="s">
        <v>23</v>
      </c>
      <c r="I637">
        <v>10</v>
      </c>
      <c r="J637">
        <v>30</v>
      </c>
      <c r="K637" t="s">
        <v>21</v>
      </c>
      <c r="L637">
        <v>0.24</v>
      </c>
      <c r="M637">
        <v>4.5999999999999996</v>
      </c>
      <c r="N637">
        <v>0.23090000000000002</v>
      </c>
      <c r="O637">
        <v>4.6217999999999995</v>
      </c>
      <c r="P637"/>
    </row>
    <row r="638" spans="2:16" x14ac:dyDescent="0.25">
      <c r="B638" t="s">
        <v>525</v>
      </c>
      <c r="C638" t="s">
        <v>102</v>
      </c>
      <c r="D638">
        <v>3.3000000000000002E-2</v>
      </c>
      <c r="E638">
        <v>0.33000999999999997</v>
      </c>
      <c r="F638">
        <v>1E-4</v>
      </c>
      <c r="G638" t="s">
        <v>24</v>
      </c>
      <c r="H638" t="s">
        <v>23</v>
      </c>
      <c r="I638">
        <v>10</v>
      </c>
      <c r="J638">
        <v>30</v>
      </c>
      <c r="K638" t="s">
        <v>21</v>
      </c>
      <c r="L638">
        <v>0.24</v>
      </c>
      <c r="M638">
        <v>4.5999999999999996</v>
      </c>
      <c r="N638">
        <v>0.23556000000000002</v>
      </c>
      <c r="O638">
        <v>4.6105</v>
      </c>
      <c r="P638"/>
    </row>
    <row r="639" spans="2:16" x14ac:dyDescent="0.25">
      <c r="B639" t="s">
        <v>526</v>
      </c>
      <c r="C639" t="s">
        <v>102</v>
      </c>
      <c r="D639">
        <v>3.3000000000000002E-2</v>
      </c>
      <c r="E639">
        <v>0.33000999999999997</v>
      </c>
      <c r="F639">
        <v>1E-3</v>
      </c>
      <c r="G639" t="s">
        <v>24</v>
      </c>
      <c r="H639" t="s">
        <v>23</v>
      </c>
      <c r="I639">
        <v>10</v>
      </c>
      <c r="J639">
        <v>30</v>
      </c>
      <c r="K639" t="s">
        <v>21</v>
      </c>
      <c r="L639">
        <v>0.56477999999999995</v>
      </c>
      <c r="M639">
        <v>3.8904999999999998</v>
      </c>
      <c r="N639">
        <v>0.56465999999999994</v>
      </c>
      <c r="O639">
        <v>3.8906000000000001</v>
      </c>
      <c r="P639"/>
    </row>
    <row r="640" spans="2:16" x14ac:dyDescent="0.25">
      <c r="B640" t="s">
        <v>527</v>
      </c>
      <c r="C640" t="s">
        <v>102</v>
      </c>
      <c r="D640">
        <v>3.3000000000000002E-2</v>
      </c>
      <c r="E640">
        <v>0.33000999999999997</v>
      </c>
      <c r="F640">
        <v>0.01</v>
      </c>
      <c r="G640" t="s">
        <v>24</v>
      </c>
      <c r="H640" t="s">
        <v>23</v>
      </c>
      <c r="I640">
        <v>10</v>
      </c>
      <c r="J640">
        <v>30</v>
      </c>
      <c r="K640" t="s">
        <v>21</v>
      </c>
      <c r="L640">
        <v>5.7587000000000002</v>
      </c>
      <c r="M640">
        <v>0.83674000000000004</v>
      </c>
      <c r="N640">
        <v>5.7587000000000002</v>
      </c>
      <c r="O640">
        <v>0.83651000000000009</v>
      </c>
      <c r="P640"/>
    </row>
    <row r="641" spans="2:16" x14ac:dyDescent="0.25">
      <c r="B641" t="s">
        <v>2281</v>
      </c>
      <c r="C641" t="s">
        <v>102</v>
      </c>
      <c r="D641">
        <v>3.3000000000000002E-2</v>
      </c>
      <c r="E641">
        <v>0.33000999999999997</v>
      </c>
      <c r="F641">
        <v>9.9999999999999995E-7</v>
      </c>
      <c r="G641" t="s">
        <v>24</v>
      </c>
      <c r="H641" t="s">
        <v>23</v>
      </c>
      <c r="I641">
        <v>30</v>
      </c>
      <c r="J641">
        <v>30.01</v>
      </c>
      <c r="K641" t="s">
        <v>21</v>
      </c>
      <c r="L641">
        <v>0.24</v>
      </c>
      <c r="M641">
        <v>4.5999999999999996</v>
      </c>
      <c r="N641">
        <v>0.23085</v>
      </c>
      <c r="O641">
        <v>4.6219000000000001</v>
      </c>
      <c r="P641"/>
    </row>
    <row r="642" spans="2:16" x14ac:dyDescent="0.25">
      <c r="B642" t="s">
        <v>2282</v>
      </c>
      <c r="C642" t="s">
        <v>102</v>
      </c>
      <c r="D642">
        <v>3.3000000000000002E-2</v>
      </c>
      <c r="E642">
        <v>0.33000999999999997</v>
      </c>
      <c r="F642">
        <v>1.0000000000000001E-5</v>
      </c>
      <c r="G642" t="s">
        <v>24</v>
      </c>
      <c r="H642" t="s">
        <v>23</v>
      </c>
      <c r="I642">
        <v>30</v>
      </c>
      <c r="J642">
        <v>30.01</v>
      </c>
      <c r="K642" t="s">
        <v>21</v>
      </c>
      <c r="L642">
        <v>0.24</v>
      </c>
      <c r="M642">
        <v>4.5999999999999996</v>
      </c>
      <c r="N642">
        <v>0.23090000000000002</v>
      </c>
      <c r="O642">
        <v>4.6217999999999995</v>
      </c>
      <c r="P642"/>
    </row>
    <row r="643" spans="2:16" x14ac:dyDescent="0.25">
      <c r="B643" t="s">
        <v>2283</v>
      </c>
      <c r="C643" t="s">
        <v>102</v>
      </c>
      <c r="D643">
        <v>3.3000000000000002E-2</v>
      </c>
      <c r="E643">
        <v>0.33000999999999997</v>
      </c>
      <c r="F643">
        <v>1E-4</v>
      </c>
      <c r="G643" t="s">
        <v>24</v>
      </c>
      <c r="H643" t="s">
        <v>23</v>
      </c>
      <c r="I643">
        <v>30</v>
      </c>
      <c r="J643">
        <v>30.01</v>
      </c>
      <c r="K643" t="s">
        <v>21</v>
      </c>
      <c r="L643">
        <v>0.24</v>
      </c>
      <c r="M643">
        <v>4.5999999999999996</v>
      </c>
      <c r="N643">
        <v>0.23556000000000002</v>
      </c>
      <c r="O643">
        <v>4.6105</v>
      </c>
      <c r="P643"/>
    </row>
    <row r="644" spans="2:16" x14ac:dyDescent="0.25">
      <c r="B644" t="s">
        <v>2284</v>
      </c>
      <c r="C644" t="s">
        <v>102</v>
      </c>
      <c r="D644">
        <v>3.3000000000000002E-2</v>
      </c>
      <c r="E644">
        <v>0.33000999999999997</v>
      </c>
      <c r="F644">
        <v>1E-3</v>
      </c>
      <c r="G644" t="s">
        <v>24</v>
      </c>
      <c r="H644" t="s">
        <v>23</v>
      </c>
      <c r="I644">
        <v>30</v>
      </c>
      <c r="J644">
        <v>30.01</v>
      </c>
      <c r="K644" t="s">
        <v>21</v>
      </c>
      <c r="L644">
        <v>0.56477999999999995</v>
      </c>
      <c r="M644">
        <v>3.8904999999999998</v>
      </c>
      <c r="N644">
        <v>0.56465999999999994</v>
      </c>
      <c r="O644">
        <v>3.8906000000000001</v>
      </c>
      <c r="P644"/>
    </row>
    <row r="645" spans="2:16" x14ac:dyDescent="0.25">
      <c r="B645" t="s">
        <v>2285</v>
      </c>
      <c r="C645" t="s">
        <v>102</v>
      </c>
      <c r="D645">
        <v>3.3000000000000002E-2</v>
      </c>
      <c r="E645">
        <v>0.33000999999999997</v>
      </c>
      <c r="F645">
        <v>0.01</v>
      </c>
      <c r="G645" t="s">
        <v>24</v>
      </c>
      <c r="H645" t="s">
        <v>23</v>
      </c>
      <c r="I645">
        <v>30</v>
      </c>
      <c r="J645">
        <v>30.01</v>
      </c>
      <c r="K645" t="s">
        <v>21</v>
      </c>
      <c r="L645">
        <v>5.7587000000000002</v>
      </c>
      <c r="M645">
        <v>0.83674000000000004</v>
      </c>
      <c r="N645">
        <v>5.7587000000000002</v>
      </c>
      <c r="O645">
        <v>0.83651000000000009</v>
      </c>
      <c r="P645"/>
    </row>
    <row r="646" spans="2:16" x14ac:dyDescent="0.25">
      <c r="B646" t="s">
        <v>528</v>
      </c>
      <c r="C646" t="s">
        <v>102</v>
      </c>
      <c r="D646">
        <v>0.33</v>
      </c>
      <c r="E646">
        <v>1.1000099999999999</v>
      </c>
      <c r="F646">
        <v>1.0000000000000001E-5</v>
      </c>
      <c r="G646" t="s">
        <v>24</v>
      </c>
      <c r="H646" t="s">
        <v>23</v>
      </c>
      <c r="I646">
        <v>0.01</v>
      </c>
      <c r="J646">
        <v>4.5010000000000001E-2</v>
      </c>
      <c r="K646" t="s">
        <v>21</v>
      </c>
      <c r="L646">
        <v>0.12</v>
      </c>
      <c r="M646">
        <v>2.1</v>
      </c>
      <c r="N646">
        <v>0.11617</v>
      </c>
      <c r="O646">
        <v>2.0784000000000002</v>
      </c>
      <c r="P646"/>
    </row>
    <row r="647" spans="2:16" x14ac:dyDescent="0.25">
      <c r="B647" t="s">
        <v>529</v>
      </c>
      <c r="C647" t="s">
        <v>102</v>
      </c>
      <c r="D647">
        <v>0.33</v>
      </c>
      <c r="E647">
        <v>1.1000099999999999</v>
      </c>
      <c r="F647">
        <v>1E-4</v>
      </c>
      <c r="G647" t="s">
        <v>24</v>
      </c>
      <c r="H647" t="s">
        <v>23</v>
      </c>
      <c r="I647">
        <v>0.01</v>
      </c>
      <c r="J647">
        <v>4.5010000000000001E-2</v>
      </c>
      <c r="K647" t="s">
        <v>21</v>
      </c>
      <c r="L647">
        <v>0.12</v>
      </c>
      <c r="M647">
        <v>2.1</v>
      </c>
      <c r="N647">
        <v>0.11882</v>
      </c>
      <c r="O647">
        <v>2.0766</v>
      </c>
      <c r="P647"/>
    </row>
    <row r="648" spans="2:16" x14ac:dyDescent="0.25">
      <c r="B648" t="s">
        <v>530</v>
      </c>
      <c r="C648" t="s">
        <v>102</v>
      </c>
      <c r="D648">
        <v>0.33</v>
      </c>
      <c r="E648">
        <v>1.1000099999999999</v>
      </c>
      <c r="F648">
        <v>1E-3</v>
      </c>
      <c r="G648" t="s">
        <v>24</v>
      </c>
      <c r="H648" t="s">
        <v>23</v>
      </c>
      <c r="I648">
        <v>0.01</v>
      </c>
      <c r="J648">
        <v>4.5010000000000001E-2</v>
      </c>
      <c r="K648" t="s">
        <v>21</v>
      </c>
      <c r="L648">
        <v>0.35291</v>
      </c>
      <c r="M648">
        <v>1.9255</v>
      </c>
      <c r="N648">
        <v>0.35283999999999999</v>
      </c>
      <c r="O648">
        <v>1.9254</v>
      </c>
      <c r="P648"/>
    </row>
    <row r="649" spans="2:16" x14ac:dyDescent="0.25">
      <c r="B649" t="s">
        <v>531</v>
      </c>
      <c r="C649" t="s">
        <v>102</v>
      </c>
      <c r="D649">
        <v>0.33</v>
      </c>
      <c r="E649">
        <v>1.1000099999999999</v>
      </c>
      <c r="F649">
        <v>0.01</v>
      </c>
      <c r="G649" t="s">
        <v>24</v>
      </c>
      <c r="H649" t="s">
        <v>23</v>
      </c>
      <c r="I649">
        <v>0.01</v>
      </c>
      <c r="J649">
        <v>4.5010000000000001E-2</v>
      </c>
      <c r="K649" t="s">
        <v>21</v>
      </c>
      <c r="L649">
        <v>5.6471</v>
      </c>
      <c r="M649">
        <v>0.55145</v>
      </c>
      <c r="N649">
        <v>5.6471</v>
      </c>
      <c r="O649">
        <v>0.55120999999999998</v>
      </c>
      <c r="P649"/>
    </row>
    <row r="650" spans="2:16" x14ac:dyDescent="0.25">
      <c r="B650" t="s">
        <v>532</v>
      </c>
      <c r="C650" t="s">
        <v>102</v>
      </c>
      <c r="D650">
        <v>0.33</v>
      </c>
      <c r="E650">
        <v>1.1000099999999999</v>
      </c>
      <c r="F650">
        <v>0.1</v>
      </c>
      <c r="G650" t="s">
        <v>24</v>
      </c>
      <c r="H650" t="s">
        <v>23</v>
      </c>
      <c r="I650">
        <v>0.01</v>
      </c>
      <c r="J650">
        <v>4.5010000000000001E-2</v>
      </c>
      <c r="K650" t="s">
        <v>21</v>
      </c>
      <c r="L650">
        <v>57.721999999999994</v>
      </c>
      <c r="M650">
        <v>5.7755000000000001E-2</v>
      </c>
      <c r="N650">
        <v>57.721999999999994</v>
      </c>
      <c r="O650">
        <v>5.7649000000000006E-2</v>
      </c>
      <c r="P650"/>
    </row>
    <row r="651" spans="2:16" x14ac:dyDescent="0.25">
      <c r="B651" t="s">
        <v>533</v>
      </c>
      <c r="C651" t="s">
        <v>102</v>
      </c>
      <c r="D651">
        <v>0.33</v>
      </c>
      <c r="E651">
        <v>1.1000099999999999</v>
      </c>
      <c r="F651">
        <v>1.0000000000000001E-5</v>
      </c>
      <c r="G651" t="s">
        <v>24</v>
      </c>
      <c r="H651" t="s">
        <v>23</v>
      </c>
      <c r="I651">
        <v>4.4999999999999998E-2</v>
      </c>
      <c r="J651">
        <v>1.0000100000000001</v>
      </c>
      <c r="K651" t="s">
        <v>21</v>
      </c>
      <c r="L651">
        <v>0.12</v>
      </c>
      <c r="M651">
        <v>0.57999999999999996</v>
      </c>
      <c r="N651">
        <v>0.11734</v>
      </c>
      <c r="O651">
        <v>0.57738999999999996</v>
      </c>
      <c r="P651"/>
    </row>
    <row r="652" spans="2:16" x14ac:dyDescent="0.25">
      <c r="B652" t="s">
        <v>534</v>
      </c>
      <c r="C652" t="s">
        <v>102</v>
      </c>
      <c r="D652">
        <v>0.33</v>
      </c>
      <c r="E652">
        <v>1.1000099999999999</v>
      </c>
      <c r="F652">
        <v>1E-4</v>
      </c>
      <c r="G652" t="s">
        <v>24</v>
      </c>
      <c r="H652" t="s">
        <v>23</v>
      </c>
      <c r="I652">
        <v>4.4999999999999998E-2</v>
      </c>
      <c r="J652">
        <v>1.0000100000000001</v>
      </c>
      <c r="K652" t="s">
        <v>21</v>
      </c>
      <c r="L652">
        <v>0.12267</v>
      </c>
      <c r="M652">
        <v>0.57757999999999998</v>
      </c>
      <c r="N652">
        <v>0.124</v>
      </c>
      <c r="O652">
        <v>0.57333000000000001</v>
      </c>
      <c r="P652"/>
    </row>
    <row r="653" spans="2:16" x14ac:dyDescent="0.25">
      <c r="B653" t="s">
        <v>535</v>
      </c>
      <c r="C653" t="s">
        <v>102</v>
      </c>
      <c r="D653">
        <v>0.33</v>
      </c>
      <c r="E653">
        <v>1.1000099999999999</v>
      </c>
      <c r="F653">
        <v>1E-3</v>
      </c>
      <c r="G653" t="s">
        <v>24</v>
      </c>
      <c r="H653" t="s">
        <v>23</v>
      </c>
      <c r="I653">
        <v>4.4999999999999998E-2</v>
      </c>
      <c r="J653">
        <v>1.0000100000000001</v>
      </c>
      <c r="K653" t="s">
        <v>21</v>
      </c>
      <c r="L653">
        <v>0.52825</v>
      </c>
      <c r="M653">
        <v>0.38235000000000002</v>
      </c>
      <c r="N653">
        <v>0.52822999999999998</v>
      </c>
      <c r="O653">
        <v>0.38200000000000001</v>
      </c>
      <c r="P653"/>
    </row>
    <row r="654" spans="2:16" x14ac:dyDescent="0.25">
      <c r="B654" t="s">
        <v>536</v>
      </c>
      <c r="C654" t="s">
        <v>102</v>
      </c>
      <c r="D654">
        <v>0.33</v>
      </c>
      <c r="E654">
        <v>1.1000099999999999</v>
      </c>
      <c r="F654">
        <v>0.01</v>
      </c>
      <c r="G654" t="s">
        <v>24</v>
      </c>
      <c r="H654" t="s">
        <v>23</v>
      </c>
      <c r="I654">
        <v>4.4999999999999998E-2</v>
      </c>
      <c r="J654">
        <v>1.0000100000000001</v>
      </c>
      <c r="K654" t="s">
        <v>21</v>
      </c>
      <c r="L654">
        <v>5.7642999999999995</v>
      </c>
      <c r="M654">
        <v>5.3022999999999994E-2</v>
      </c>
      <c r="N654">
        <v>5.7642999999999995</v>
      </c>
      <c r="O654">
        <v>5.2760000000000001E-2</v>
      </c>
      <c r="P654"/>
    </row>
    <row r="655" spans="2:16" x14ac:dyDescent="0.25">
      <c r="B655" t="s">
        <v>537</v>
      </c>
      <c r="C655" t="s">
        <v>102</v>
      </c>
      <c r="D655">
        <v>0.33</v>
      </c>
      <c r="E655">
        <v>1.1000099999999999</v>
      </c>
      <c r="F655">
        <v>0.1</v>
      </c>
      <c r="G655" t="s">
        <v>24</v>
      </c>
      <c r="H655" t="s">
        <v>23</v>
      </c>
      <c r="I655">
        <v>4.4999999999999998E-2</v>
      </c>
      <c r="J655">
        <v>1.0000100000000001</v>
      </c>
      <c r="K655" t="s">
        <v>21</v>
      </c>
      <c r="L655">
        <v>57.734999999999999</v>
      </c>
      <c r="M655">
        <v>5.4079999999999996E-3</v>
      </c>
      <c r="N655">
        <v>57.734999999999999</v>
      </c>
      <c r="O655">
        <v>5.3017999999999997E-3</v>
      </c>
      <c r="P655"/>
    </row>
    <row r="656" spans="2:16" x14ac:dyDescent="0.25">
      <c r="B656" t="s">
        <v>538</v>
      </c>
      <c r="C656" t="s">
        <v>102</v>
      </c>
      <c r="D656">
        <v>0.33</v>
      </c>
      <c r="E656">
        <v>1.1000099999999999</v>
      </c>
      <c r="F656">
        <v>1.0000000000000001E-5</v>
      </c>
      <c r="G656" t="s">
        <v>24</v>
      </c>
      <c r="H656" t="s">
        <v>23</v>
      </c>
      <c r="I656">
        <v>1</v>
      </c>
      <c r="J656">
        <v>5.01</v>
      </c>
      <c r="K656" t="s">
        <v>21</v>
      </c>
      <c r="L656">
        <v>1.2</v>
      </c>
      <c r="M656">
        <v>6.8999999999999995</v>
      </c>
      <c r="N656">
        <v>1.1549</v>
      </c>
      <c r="O656">
        <v>6.9281999999999995</v>
      </c>
      <c r="P656"/>
    </row>
    <row r="657" spans="2:16" x14ac:dyDescent="0.25">
      <c r="B657" t="s">
        <v>539</v>
      </c>
      <c r="C657" t="s">
        <v>102</v>
      </c>
      <c r="D657">
        <v>0.33</v>
      </c>
      <c r="E657">
        <v>1.1000099999999999</v>
      </c>
      <c r="F657">
        <v>1E-4</v>
      </c>
      <c r="G657" t="s">
        <v>24</v>
      </c>
      <c r="H657" t="s">
        <v>23</v>
      </c>
      <c r="I657">
        <v>1</v>
      </c>
      <c r="J657">
        <v>5.01</v>
      </c>
      <c r="K657" t="s">
        <v>21</v>
      </c>
      <c r="L657">
        <v>1.2</v>
      </c>
      <c r="M657">
        <v>6.8999999999999995</v>
      </c>
      <c r="N657">
        <v>1.1555</v>
      </c>
      <c r="O657">
        <v>6.9277999999999995</v>
      </c>
      <c r="P657"/>
    </row>
    <row r="658" spans="2:16" x14ac:dyDescent="0.25">
      <c r="B658" t="s">
        <v>540</v>
      </c>
      <c r="C658" t="s">
        <v>102</v>
      </c>
      <c r="D658">
        <v>0.33</v>
      </c>
      <c r="E658">
        <v>1.1000099999999999</v>
      </c>
      <c r="F658">
        <v>1E-3</v>
      </c>
      <c r="G658" t="s">
        <v>24</v>
      </c>
      <c r="H658" t="s">
        <v>23</v>
      </c>
      <c r="I658">
        <v>1</v>
      </c>
      <c r="J658">
        <v>5.01</v>
      </c>
      <c r="K658" t="s">
        <v>21</v>
      </c>
      <c r="L658">
        <v>1.2163999999999999</v>
      </c>
      <c r="M658">
        <v>6.8902999999999999</v>
      </c>
      <c r="N658">
        <v>1.2155</v>
      </c>
      <c r="O658">
        <v>6.8903999999999996</v>
      </c>
      <c r="P658"/>
    </row>
    <row r="659" spans="2:16" x14ac:dyDescent="0.25">
      <c r="B659" t="s">
        <v>541</v>
      </c>
      <c r="C659" t="s">
        <v>102</v>
      </c>
      <c r="D659">
        <v>0.33</v>
      </c>
      <c r="E659">
        <v>1.1000099999999999</v>
      </c>
      <c r="F659">
        <v>0.01</v>
      </c>
      <c r="G659" t="s">
        <v>24</v>
      </c>
      <c r="H659" t="s">
        <v>23</v>
      </c>
      <c r="I659">
        <v>1</v>
      </c>
      <c r="J659">
        <v>5.01</v>
      </c>
      <c r="K659" t="s">
        <v>21</v>
      </c>
      <c r="L659">
        <v>5.1010999999999997</v>
      </c>
      <c r="M659">
        <v>4.9148999999999994</v>
      </c>
      <c r="N659">
        <v>5.0998000000000001</v>
      </c>
      <c r="O659">
        <v>4.9135999999999997</v>
      </c>
      <c r="P659"/>
    </row>
    <row r="660" spans="2:16" x14ac:dyDescent="0.25">
      <c r="B660" t="s">
        <v>542</v>
      </c>
      <c r="C660" t="s">
        <v>102</v>
      </c>
      <c r="D660">
        <v>0.33</v>
      </c>
      <c r="E660">
        <v>1.1000099999999999</v>
      </c>
      <c r="F660">
        <v>0.1</v>
      </c>
      <c r="G660" t="s">
        <v>24</v>
      </c>
      <c r="H660" t="s">
        <v>23</v>
      </c>
      <c r="I660">
        <v>1</v>
      </c>
      <c r="J660">
        <v>5.01</v>
      </c>
      <c r="K660" t="s">
        <v>21</v>
      </c>
      <c r="L660">
        <v>57.597999999999999</v>
      </c>
      <c r="M660">
        <v>0.72965000000000002</v>
      </c>
      <c r="N660">
        <v>57.597999999999999</v>
      </c>
      <c r="O660">
        <v>0.72819</v>
      </c>
      <c r="P660"/>
    </row>
    <row r="661" spans="2:16" x14ac:dyDescent="0.25">
      <c r="B661" t="s">
        <v>543</v>
      </c>
      <c r="C661" t="s">
        <v>102</v>
      </c>
      <c r="D661">
        <v>0.33</v>
      </c>
      <c r="E661">
        <v>1.1000099999999999</v>
      </c>
      <c r="F661">
        <v>1.0000000000000001E-5</v>
      </c>
      <c r="G661" t="s">
        <v>24</v>
      </c>
      <c r="H661" t="s">
        <v>23</v>
      </c>
      <c r="I661">
        <v>5</v>
      </c>
      <c r="J661">
        <v>10</v>
      </c>
      <c r="K661" t="s">
        <v>21</v>
      </c>
      <c r="L661">
        <v>5.8</v>
      </c>
      <c r="M661">
        <v>29</v>
      </c>
      <c r="N661">
        <v>5.7733999999999996</v>
      </c>
      <c r="O661">
        <v>28.868000000000002</v>
      </c>
      <c r="P661"/>
    </row>
    <row r="662" spans="2:16" x14ac:dyDescent="0.25">
      <c r="B662" t="s">
        <v>544</v>
      </c>
      <c r="C662" t="s">
        <v>102</v>
      </c>
      <c r="D662">
        <v>0.33</v>
      </c>
      <c r="E662">
        <v>1.1000099999999999</v>
      </c>
      <c r="F662">
        <v>1E-4</v>
      </c>
      <c r="G662" t="s">
        <v>24</v>
      </c>
      <c r="H662" t="s">
        <v>23</v>
      </c>
      <c r="I662">
        <v>5</v>
      </c>
      <c r="J662">
        <v>10</v>
      </c>
      <c r="K662" t="s">
        <v>21</v>
      </c>
      <c r="L662">
        <v>5.8</v>
      </c>
      <c r="M662">
        <v>29</v>
      </c>
      <c r="N662">
        <v>5.7741999999999996</v>
      </c>
      <c r="O662">
        <v>28.867000000000001</v>
      </c>
      <c r="P662"/>
    </row>
    <row r="663" spans="2:16" x14ac:dyDescent="0.25">
      <c r="B663" t="s">
        <v>545</v>
      </c>
      <c r="C663" t="s">
        <v>102</v>
      </c>
      <c r="D663">
        <v>0.33</v>
      </c>
      <c r="E663">
        <v>1.1000099999999999</v>
      </c>
      <c r="F663">
        <v>1E-3</v>
      </c>
      <c r="G663" t="s">
        <v>24</v>
      </c>
      <c r="H663" t="s">
        <v>23</v>
      </c>
      <c r="I663">
        <v>5</v>
      </c>
      <c r="J663">
        <v>10</v>
      </c>
      <c r="K663" t="s">
        <v>21</v>
      </c>
      <c r="L663">
        <v>5.8</v>
      </c>
      <c r="M663">
        <v>29</v>
      </c>
      <c r="N663">
        <v>5.7873999999999999</v>
      </c>
      <c r="O663">
        <v>28.858999999999998</v>
      </c>
      <c r="P663"/>
    </row>
    <row r="664" spans="2:16" x14ac:dyDescent="0.25">
      <c r="B664" t="s">
        <v>546</v>
      </c>
      <c r="C664" t="s">
        <v>102</v>
      </c>
      <c r="D664">
        <v>0.33</v>
      </c>
      <c r="E664">
        <v>1.1000099999999999</v>
      </c>
      <c r="F664">
        <v>0.01</v>
      </c>
      <c r="G664" t="s">
        <v>24</v>
      </c>
      <c r="H664" t="s">
        <v>23</v>
      </c>
      <c r="I664">
        <v>5</v>
      </c>
      <c r="J664">
        <v>10</v>
      </c>
      <c r="K664" t="s">
        <v>21</v>
      </c>
      <c r="L664">
        <v>7.0907999999999998</v>
      </c>
      <c r="M664">
        <v>28.073</v>
      </c>
      <c r="N664">
        <v>7.0891000000000002</v>
      </c>
      <c r="O664">
        <v>28.073</v>
      </c>
      <c r="P664"/>
    </row>
    <row r="665" spans="2:16" x14ac:dyDescent="0.25">
      <c r="B665" t="s">
        <v>547</v>
      </c>
      <c r="C665" t="s">
        <v>102</v>
      </c>
      <c r="D665">
        <v>0.33</v>
      </c>
      <c r="E665">
        <v>1.1000099999999999</v>
      </c>
      <c r="F665">
        <v>0.1</v>
      </c>
      <c r="G665" t="s">
        <v>24</v>
      </c>
      <c r="H665" t="s">
        <v>23</v>
      </c>
      <c r="I665">
        <v>5</v>
      </c>
      <c r="J665">
        <v>10</v>
      </c>
      <c r="K665" t="s">
        <v>21</v>
      </c>
      <c r="L665">
        <v>55.815999999999995</v>
      </c>
      <c r="M665">
        <v>11.862</v>
      </c>
      <c r="N665">
        <v>55.814999999999998</v>
      </c>
      <c r="O665">
        <v>11.860000000000001</v>
      </c>
      <c r="P665"/>
    </row>
    <row r="666" spans="2:16" x14ac:dyDescent="0.25">
      <c r="B666" t="s">
        <v>2286</v>
      </c>
      <c r="C666" t="s">
        <v>102</v>
      </c>
      <c r="D666">
        <v>0.33</v>
      </c>
      <c r="E666">
        <v>1.1000099999999999</v>
      </c>
      <c r="F666">
        <v>1.0000000000000001E-5</v>
      </c>
      <c r="G666" t="s">
        <v>24</v>
      </c>
      <c r="H666" t="s">
        <v>23</v>
      </c>
      <c r="I666">
        <v>10</v>
      </c>
      <c r="J666">
        <v>10.01</v>
      </c>
      <c r="K666" t="s">
        <v>21</v>
      </c>
      <c r="L666">
        <v>5.8</v>
      </c>
      <c r="M666">
        <v>29</v>
      </c>
      <c r="N666">
        <v>5.7733999999999996</v>
      </c>
      <c r="O666">
        <v>28.868000000000002</v>
      </c>
      <c r="P666"/>
    </row>
    <row r="667" spans="2:16" x14ac:dyDescent="0.25">
      <c r="B667" t="s">
        <v>2287</v>
      </c>
      <c r="C667" t="s">
        <v>102</v>
      </c>
      <c r="D667">
        <v>0.33</v>
      </c>
      <c r="E667">
        <v>1.1000099999999999</v>
      </c>
      <c r="F667">
        <v>1E-4</v>
      </c>
      <c r="G667" t="s">
        <v>24</v>
      </c>
      <c r="H667" t="s">
        <v>23</v>
      </c>
      <c r="I667">
        <v>10</v>
      </c>
      <c r="J667">
        <v>10.01</v>
      </c>
      <c r="K667" t="s">
        <v>21</v>
      </c>
      <c r="L667">
        <v>5.8</v>
      </c>
      <c r="M667">
        <v>29</v>
      </c>
      <c r="N667">
        <v>5.7741999999999996</v>
      </c>
      <c r="O667">
        <v>28.867000000000001</v>
      </c>
      <c r="P667"/>
    </row>
    <row r="668" spans="2:16" x14ac:dyDescent="0.25">
      <c r="B668" t="s">
        <v>2288</v>
      </c>
      <c r="C668" t="s">
        <v>102</v>
      </c>
      <c r="D668">
        <v>0.33</v>
      </c>
      <c r="E668">
        <v>1.1000099999999999</v>
      </c>
      <c r="F668">
        <v>1E-3</v>
      </c>
      <c r="G668" t="s">
        <v>24</v>
      </c>
      <c r="H668" t="s">
        <v>23</v>
      </c>
      <c r="I668">
        <v>10</v>
      </c>
      <c r="J668">
        <v>10.01</v>
      </c>
      <c r="K668" t="s">
        <v>21</v>
      </c>
      <c r="L668">
        <v>5.8</v>
      </c>
      <c r="M668">
        <v>29</v>
      </c>
      <c r="N668">
        <v>5.7873999999999999</v>
      </c>
      <c r="O668">
        <v>28.858999999999998</v>
      </c>
      <c r="P668"/>
    </row>
    <row r="669" spans="2:16" x14ac:dyDescent="0.25">
      <c r="B669" t="s">
        <v>2289</v>
      </c>
      <c r="C669" t="s">
        <v>102</v>
      </c>
      <c r="D669">
        <v>0.33</v>
      </c>
      <c r="E669">
        <v>1.1000099999999999</v>
      </c>
      <c r="F669">
        <v>0.01</v>
      </c>
      <c r="G669" t="s">
        <v>24</v>
      </c>
      <c r="H669" t="s">
        <v>23</v>
      </c>
      <c r="I669">
        <v>10</v>
      </c>
      <c r="J669">
        <v>10.01</v>
      </c>
      <c r="K669" t="s">
        <v>21</v>
      </c>
      <c r="L669">
        <v>7.0907999999999998</v>
      </c>
      <c r="M669">
        <v>28.073</v>
      </c>
      <c r="N669">
        <v>7.0891000000000002</v>
      </c>
      <c r="O669">
        <v>28.073</v>
      </c>
      <c r="P669"/>
    </row>
    <row r="670" spans="2:16" x14ac:dyDescent="0.25">
      <c r="B670" t="s">
        <v>2290</v>
      </c>
      <c r="C670" t="s">
        <v>102</v>
      </c>
      <c r="D670">
        <v>0.33</v>
      </c>
      <c r="E670">
        <v>1.1000099999999999</v>
      </c>
      <c r="F670">
        <v>0.1</v>
      </c>
      <c r="G670" t="s">
        <v>24</v>
      </c>
      <c r="H670" t="s">
        <v>23</v>
      </c>
      <c r="I670">
        <v>10</v>
      </c>
      <c r="J670">
        <v>10.01</v>
      </c>
      <c r="K670" t="s">
        <v>21</v>
      </c>
      <c r="L670">
        <v>55.815999999999995</v>
      </c>
      <c r="M670">
        <v>11.862</v>
      </c>
      <c r="N670">
        <v>55.814999999999998</v>
      </c>
      <c r="O670">
        <v>11.860000000000001</v>
      </c>
      <c r="P670"/>
    </row>
    <row r="671" spans="2:16" x14ac:dyDescent="0.25">
      <c r="B671" t="s">
        <v>548</v>
      </c>
      <c r="C671" t="s">
        <v>102</v>
      </c>
      <c r="D671">
        <v>1.1000000000000001</v>
      </c>
      <c r="E671">
        <v>3.0009999999999999</v>
      </c>
      <c r="F671">
        <v>1.0000000000000001E-5</v>
      </c>
      <c r="G671" t="s">
        <v>24</v>
      </c>
      <c r="H671" t="s">
        <v>23</v>
      </c>
      <c r="I671">
        <v>0.01</v>
      </c>
      <c r="J671">
        <v>4.5010000000000001E-2</v>
      </c>
      <c r="K671" t="s">
        <v>21</v>
      </c>
      <c r="L671">
        <v>0.12</v>
      </c>
      <c r="M671">
        <v>2.1</v>
      </c>
      <c r="N671">
        <v>0.11589000000000001</v>
      </c>
      <c r="O671">
        <v>2.0787</v>
      </c>
      <c r="P671"/>
    </row>
    <row r="672" spans="2:16" x14ac:dyDescent="0.25">
      <c r="B672" t="s">
        <v>549</v>
      </c>
      <c r="C672" t="s">
        <v>102</v>
      </c>
      <c r="D672">
        <v>1.1000000000000001</v>
      </c>
      <c r="E672">
        <v>3.0009999999999999</v>
      </c>
      <c r="F672">
        <v>1E-4</v>
      </c>
      <c r="G672" t="s">
        <v>24</v>
      </c>
      <c r="H672" t="s">
        <v>23</v>
      </c>
      <c r="I672">
        <v>0.01</v>
      </c>
      <c r="J672">
        <v>4.5010000000000001E-2</v>
      </c>
      <c r="K672" t="s">
        <v>21</v>
      </c>
      <c r="L672">
        <v>0.12</v>
      </c>
      <c r="M672">
        <v>2.1</v>
      </c>
      <c r="N672">
        <v>0.11676</v>
      </c>
      <c r="O672">
        <v>2.0785</v>
      </c>
      <c r="P672"/>
    </row>
    <row r="673" spans="2:16" x14ac:dyDescent="0.25">
      <c r="B673" t="s">
        <v>550</v>
      </c>
      <c r="C673" t="s">
        <v>102</v>
      </c>
      <c r="D673">
        <v>1.1000000000000001</v>
      </c>
      <c r="E673">
        <v>3.0009999999999999</v>
      </c>
      <c r="F673">
        <v>1E-3</v>
      </c>
      <c r="G673" t="s">
        <v>24</v>
      </c>
      <c r="H673" t="s">
        <v>23</v>
      </c>
      <c r="I673">
        <v>0.01</v>
      </c>
      <c r="J673">
        <v>4.5010000000000001E-2</v>
      </c>
      <c r="K673" t="s">
        <v>21</v>
      </c>
      <c r="L673">
        <v>0.18892</v>
      </c>
      <c r="M673">
        <v>2.077</v>
      </c>
      <c r="N673">
        <v>0.20868</v>
      </c>
      <c r="O673">
        <v>2.0565000000000002</v>
      </c>
      <c r="P673"/>
    </row>
    <row r="674" spans="2:16" x14ac:dyDescent="0.25">
      <c r="B674" t="s">
        <v>551</v>
      </c>
      <c r="C674" t="s">
        <v>102</v>
      </c>
      <c r="D674">
        <v>1.1000000000000001</v>
      </c>
      <c r="E674">
        <v>3.0009999999999999</v>
      </c>
      <c r="F674">
        <v>0.01</v>
      </c>
      <c r="G674" t="s">
        <v>24</v>
      </c>
      <c r="H674" t="s">
        <v>23</v>
      </c>
      <c r="I674">
        <v>0.01</v>
      </c>
      <c r="J674">
        <v>4.5010000000000001E-2</v>
      </c>
      <c r="K674" t="s">
        <v>21</v>
      </c>
      <c r="L674">
        <v>4.9070999999999998</v>
      </c>
      <c r="M674">
        <v>1.2281</v>
      </c>
      <c r="N674">
        <v>4.9043000000000001</v>
      </c>
      <c r="O674">
        <v>1.2264999999999999</v>
      </c>
      <c r="P674"/>
    </row>
    <row r="675" spans="2:16" x14ac:dyDescent="0.25">
      <c r="B675" t="s">
        <v>552</v>
      </c>
      <c r="C675" t="s">
        <v>102</v>
      </c>
      <c r="D675">
        <v>1.1000000000000001</v>
      </c>
      <c r="E675">
        <v>3.0009999999999999</v>
      </c>
      <c r="F675">
        <v>0.1</v>
      </c>
      <c r="G675" t="s">
        <v>24</v>
      </c>
      <c r="H675" t="s">
        <v>23</v>
      </c>
      <c r="I675">
        <v>0.01</v>
      </c>
      <c r="J675">
        <v>4.5010000000000001E-2</v>
      </c>
      <c r="K675" t="s">
        <v>21</v>
      </c>
      <c r="L675">
        <v>57.613</v>
      </c>
      <c r="M675">
        <v>0.15837999999999999</v>
      </c>
      <c r="N675">
        <v>57.613</v>
      </c>
      <c r="O675">
        <v>0.15706000000000001</v>
      </c>
      <c r="P675"/>
    </row>
    <row r="676" spans="2:16" x14ac:dyDescent="0.25">
      <c r="B676" t="s">
        <v>553</v>
      </c>
      <c r="C676" t="s">
        <v>102</v>
      </c>
      <c r="D676">
        <v>1.1000000000000001</v>
      </c>
      <c r="E676">
        <v>3.0009999999999999</v>
      </c>
      <c r="F676">
        <v>1.0000000000000001E-5</v>
      </c>
      <c r="G676" t="s">
        <v>24</v>
      </c>
      <c r="H676" t="s">
        <v>23</v>
      </c>
      <c r="I676">
        <v>4.4999999999999998E-2</v>
      </c>
      <c r="J676">
        <v>1.0000100000000001</v>
      </c>
      <c r="K676" t="s">
        <v>21</v>
      </c>
      <c r="L676">
        <v>0.13</v>
      </c>
      <c r="M676">
        <v>0.69</v>
      </c>
      <c r="N676">
        <v>0.11619</v>
      </c>
      <c r="O676">
        <v>0.69369000000000003</v>
      </c>
      <c r="P676"/>
    </row>
    <row r="677" spans="2:16" x14ac:dyDescent="0.25">
      <c r="B677" t="s">
        <v>554</v>
      </c>
      <c r="C677" t="s">
        <v>102</v>
      </c>
      <c r="D677">
        <v>1.1000000000000001</v>
      </c>
      <c r="E677">
        <v>3.0009999999999999</v>
      </c>
      <c r="F677">
        <v>1E-4</v>
      </c>
      <c r="G677" t="s">
        <v>24</v>
      </c>
      <c r="H677" t="s">
        <v>23</v>
      </c>
      <c r="I677">
        <v>4.4999999999999998E-2</v>
      </c>
      <c r="J677">
        <v>1.0000100000000001</v>
      </c>
      <c r="K677" t="s">
        <v>21</v>
      </c>
      <c r="L677">
        <v>0.13</v>
      </c>
      <c r="M677">
        <v>0.69</v>
      </c>
      <c r="N677">
        <v>0.11867999999999999</v>
      </c>
      <c r="O677">
        <v>0.69310000000000005</v>
      </c>
      <c r="P677"/>
    </row>
    <row r="678" spans="2:16" x14ac:dyDescent="0.25">
      <c r="B678" t="s">
        <v>555</v>
      </c>
      <c r="C678" t="s">
        <v>102</v>
      </c>
      <c r="D678">
        <v>1.1000000000000001</v>
      </c>
      <c r="E678">
        <v>3.0009999999999999</v>
      </c>
      <c r="F678">
        <v>1E-3</v>
      </c>
      <c r="G678" t="s">
        <v>24</v>
      </c>
      <c r="H678" t="s">
        <v>23</v>
      </c>
      <c r="I678">
        <v>4.4999999999999998E-2</v>
      </c>
      <c r="J678">
        <v>1.0000100000000001</v>
      </c>
      <c r="K678" t="s">
        <v>21</v>
      </c>
      <c r="L678">
        <v>0.35192000000000001</v>
      </c>
      <c r="M678">
        <v>0.64234000000000002</v>
      </c>
      <c r="N678">
        <v>0.34550999999999998</v>
      </c>
      <c r="O678">
        <v>0.6421</v>
      </c>
      <c r="P678"/>
    </row>
    <row r="679" spans="2:16" x14ac:dyDescent="0.25">
      <c r="B679" t="s">
        <v>556</v>
      </c>
      <c r="C679" t="s">
        <v>102</v>
      </c>
      <c r="D679">
        <v>1.1000000000000001</v>
      </c>
      <c r="E679">
        <v>3.0009999999999999</v>
      </c>
      <c r="F679">
        <v>0.01</v>
      </c>
      <c r="G679" t="s">
        <v>24</v>
      </c>
      <c r="H679" t="s">
        <v>23</v>
      </c>
      <c r="I679">
        <v>4.4999999999999998E-2</v>
      </c>
      <c r="J679">
        <v>1.0000100000000001</v>
      </c>
      <c r="K679" t="s">
        <v>21</v>
      </c>
      <c r="L679">
        <v>5.6463000000000001</v>
      </c>
      <c r="M679">
        <v>0.18057000000000001</v>
      </c>
      <c r="N679">
        <v>5.6448</v>
      </c>
      <c r="O679">
        <v>0.17757999999999999</v>
      </c>
      <c r="P679"/>
    </row>
    <row r="680" spans="2:16" x14ac:dyDescent="0.25">
      <c r="B680" t="s">
        <v>557</v>
      </c>
      <c r="C680" t="s">
        <v>102</v>
      </c>
      <c r="D680">
        <v>1.1000000000000001</v>
      </c>
      <c r="E680">
        <v>3.0009999999999999</v>
      </c>
      <c r="F680">
        <v>0.1</v>
      </c>
      <c r="G680" t="s">
        <v>24</v>
      </c>
      <c r="H680" t="s">
        <v>23</v>
      </c>
      <c r="I680">
        <v>4.4999999999999998E-2</v>
      </c>
      <c r="J680">
        <v>1.0000100000000001</v>
      </c>
      <c r="K680" t="s">
        <v>21</v>
      </c>
      <c r="L680">
        <v>57.721999999999994</v>
      </c>
      <c r="M680">
        <v>1.9812E-2</v>
      </c>
      <c r="N680">
        <v>57.721999999999994</v>
      </c>
      <c r="O680">
        <v>1.8474000000000001E-2</v>
      </c>
      <c r="P680"/>
    </row>
    <row r="681" spans="2:16" x14ac:dyDescent="0.25">
      <c r="B681" t="s">
        <v>558</v>
      </c>
      <c r="C681" t="s">
        <v>102</v>
      </c>
      <c r="D681">
        <v>1.1000000000000001</v>
      </c>
      <c r="E681">
        <v>3.0009999999999999</v>
      </c>
      <c r="F681">
        <v>1.0000000000000001E-5</v>
      </c>
      <c r="G681" t="s">
        <v>24</v>
      </c>
      <c r="H681" t="s">
        <v>23</v>
      </c>
      <c r="I681">
        <v>1</v>
      </c>
      <c r="J681">
        <v>5.01</v>
      </c>
      <c r="K681" t="s">
        <v>21</v>
      </c>
      <c r="L681">
        <v>1.3</v>
      </c>
      <c r="M681">
        <v>6.9</v>
      </c>
      <c r="N681">
        <v>1.1548</v>
      </c>
      <c r="O681">
        <v>6.9283000000000001</v>
      </c>
      <c r="P681"/>
    </row>
    <row r="682" spans="2:16" x14ac:dyDescent="0.25">
      <c r="B682" t="s">
        <v>559</v>
      </c>
      <c r="C682" t="s">
        <v>102</v>
      </c>
      <c r="D682">
        <v>1.1000000000000001</v>
      </c>
      <c r="E682">
        <v>3.0009999999999999</v>
      </c>
      <c r="F682">
        <v>1E-4</v>
      </c>
      <c r="G682" t="s">
        <v>24</v>
      </c>
      <c r="H682" t="s">
        <v>23</v>
      </c>
      <c r="I682">
        <v>1</v>
      </c>
      <c r="J682">
        <v>5.01</v>
      </c>
      <c r="K682" t="s">
        <v>21</v>
      </c>
      <c r="L682">
        <v>1.3</v>
      </c>
      <c r="M682">
        <v>6.9</v>
      </c>
      <c r="N682">
        <v>1.1552</v>
      </c>
      <c r="O682">
        <v>6.9282000000000004</v>
      </c>
      <c r="P682"/>
    </row>
    <row r="683" spans="2:16" x14ac:dyDescent="0.25">
      <c r="B683" t="s">
        <v>560</v>
      </c>
      <c r="C683" t="s">
        <v>102</v>
      </c>
      <c r="D683">
        <v>1.1000000000000001</v>
      </c>
      <c r="E683">
        <v>3.0009999999999999</v>
      </c>
      <c r="F683">
        <v>1E-3</v>
      </c>
      <c r="G683" t="s">
        <v>24</v>
      </c>
      <c r="H683" t="s">
        <v>23</v>
      </c>
      <c r="I683">
        <v>1</v>
      </c>
      <c r="J683">
        <v>5.01</v>
      </c>
      <c r="K683" t="s">
        <v>21</v>
      </c>
      <c r="L683">
        <v>1.3</v>
      </c>
      <c r="M683">
        <v>6.9</v>
      </c>
      <c r="N683">
        <v>1.1803999999999999</v>
      </c>
      <c r="O683">
        <v>6.9222999999999999</v>
      </c>
      <c r="P683"/>
    </row>
    <row r="684" spans="2:16" x14ac:dyDescent="0.25">
      <c r="B684" t="s">
        <v>561</v>
      </c>
      <c r="C684" t="s">
        <v>102</v>
      </c>
      <c r="D684">
        <v>1.1000000000000001</v>
      </c>
      <c r="E684">
        <v>3.0009999999999999</v>
      </c>
      <c r="F684">
        <v>0.01</v>
      </c>
      <c r="G684" t="s">
        <v>24</v>
      </c>
      <c r="H684" t="s">
        <v>23</v>
      </c>
      <c r="I684">
        <v>1</v>
      </c>
      <c r="J684">
        <v>5.01</v>
      </c>
      <c r="K684" t="s">
        <v>21</v>
      </c>
      <c r="L684">
        <v>3.4547000000000003</v>
      </c>
      <c r="M684">
        <v>6.4116</v>
      </c>
      <c r="N684">
        <v>3.4521000000000002</v>
      </c>
      <c r="O684">
        <v>6.4115000000000002</v>
      </c>
      <c r="P684"/>
    </row>
    <row r="685" spans="2:16" x14ac:dyDescent="0.25">
      <c r="B685" t="s">
        <v>562</v>
      </c>
      <c r="C685" t="s">
        <v>102</v>
      </c>
      <c r="D685">
        <v>1.1000000000000001</v>
      </c>
      <c r="E685">
        <v>3.0009999999999999</v>
      </c>
      <c r="F685">
        <v>0.1</v>
      </c>
      <c r="G685" t="s">
        <v>24</v>
      </c>
      <c r="H685" t="s">
        <v>23</v>
      </c>
      <c r="I685">
        <v>1</v>
      </c>
      <c r="J685">
        <v>5.01</v>
      </c>
      <c r="K685" t="s">
        <v>21</v>
      </c>
      <c r="L685">
        <v>56.451000000000001</v>
      </c>
      <c r="M685">
        <v>1.7722</v>
      </c>
      <c r="N685">
        <v>56.451000000000001</v>
      </c>
      <c r="O685">
        <v>1.7709999999999999</v>
      </c>
      <c r="P685"/>
    </row>
    <row r="686" spans="2:16" x14ac:dyDescent="0.25">
      <c r="B686" t="s">
        <v>563</v>
      </c>
      <c r="C686" t="s">
        <v>102</v>
      </c>
      <c r="D686">
        <v>1.1000000000000001</v>
      </c>
      <c r="E686">
        <v>3.0009999999999999</v>
      </c>
      <c r="F686">
        <v>1.0000000000000001E-5</v>
      </c>
      <c r="G686" t="s">
        <v>24</v>
      </c>
      <c r="H686" t="s">
        <v>23</v>
      </c>
      <c r="I686">
        <v>5</v>
      </c>
      <c r="J686">
        <v>10</v>
      </c>
      <c r="K686" t="s">
        <v>21</v>
      </c>
      <c r="L686">
        <v>5.8</v>
      </c>
      <c r="M686">
        <v>29</v>
      </c>
      <c r="N686">
        <v>5.7729999999999997</v>
      </c>
      <c r="O686">
        <v>28.867999999999999</v>
      </c>
      <c r="P686"/>
    </row>
    <row r="687" spans="2:16" x14ac:dyDescent="0.25">
      <c r="B687" t="s">
        <v>564</v>
      </c>
      <c r="C687" t="s">
        <v>102</v>
      </c>
      <c r="D687">
        <v>1.1000000000000001</v>
      </c>
      <c r="E687">
        <v>3.0009999999999999</v>
      </c>
      <c r="F687">
        <v>1E-4</v>
      </c>
      <c r="G687" t="s">
        <v>24</v>
      </c>
      <c r="H687" t="s">
        <v>23</v>
      </c>
      <c r="I687">
        <v>5</v>
      </c>
      <c r="J687">
        <v>10</v>
      </c>
      <c r="K687" t="s">
        <v>21</v>
      </c>
      <c r="L687">
        <v>5.8</v>
      </c>
      <c r="M687">
        <v>29</v>
      </c>
      <c r="N687">
        <v>5.7730999999999995</v>
      </c>
      <c r="O687">
        <v>28.867999999999999</v>
      </c>
      <c r="P687"/>
    </row>
    <row r="688" spans="2:16" x14ac:dyDescent="0.25">
      <c r="B688" t="s">
        <v>565</v>
      </c>
      <c r="C688" t="s">
        <v>102</v>
      </c>
      <c r="D688">
        <v>1.1000000000000001</v>
      </c>
      <c r="E688">
        <v>3.0009999999999999</v>
      </c>
      <c r="F688">
        <v>1E-3</v>
      </c>
      <c r="G688" t="s">
        <v>24</v>
      </c>
      <c r="H688" t="s">
        <v>23</v>
      </c>
      <c r="I688">
        <v>5</v>
      </c>
      <c r="J688">
        <v>10</v>
      </c>
      <c r="K688" t="s">
        <v>21</v>
      </c>
      <c r="L688">
        <v>5.8</v>
      </c>
      <c r="M688">
        <v>29</v>
      </c>
      <c r="N688">
        <v>5.7799999999999994</v>
      </c>
      <c r="O688">
        <v>28.866</v>
      </c>
      <c r="P688"/>
    </row>
    <row r="689" spans="2:16" x14ac:dyDescent="0.25">
      <c r="B689" t="s">
        <v>566</v>
      </c>
      <c r="C689" t="s">
        <v>102</v>
      </c>
      <c r="D689">
        <v>1.1000000000000001</v>
      </c>
      <c r="E689">
        <v>3.0009999999999999</v>
      </c>
      <c r="F689">
        <v>0.01</v>
      </c>
      <c r="G689" t="s">
        <v>24</v>
      </c>
      <c r="H689" t="s">
        <v>23</v>
      </c>
      <c r="I689">
        <v>5</v>
      </c>
      <c r="J689">
        <v>10</v>
      </c>
      <c r="K689" t="s">
        <v>21</v>
      </c>
      <c r="L689">
        <v>6.2283999999999997</v>
      </c>
      <c r="M689">
        <v>28.856999999999999</v>
      </c>
      <c r="N689">
        <v>6.3663999999999996</v>
      </c>
      <c r="O689">
        <v>28.73</v>
      </c>
      <c r="P689"/>
    </row>
    <row r="690" spans="2:16" x14ac:dyDescent="0.25">
      <c r="B690" t="s">
        <v>567</v>
      </c>
      <c r="C690" t="s">
        <v>102</v>
      </c>
      <c r="D690">
        <v>1.1000000000000001</v>
      </c>
      <c r="E690">
        <v>3.0009999999999999</v>
      </c>
      <c r="F690">
        <v>0.1</v>
      </c>
      <c r="G690" t="s">
        <v>24</v>
      </c>
      <c r="H690" t="s">
        <v>23</v>
      </c>
      <c r="I690">
        <v>5</v>
      </c>
      <c r="J690">
        <v>10</v>
      </c>
      <c r="K690" t="s">
        <v>21</v>
      </c>
      <c r="L690">
        <v>45.661999999999999</v>
      </c>
      <c r="M690">
        <v>21.093</v>
      </c>
      <c r="N690">
        <v>45.658999999999999</v>
      </c>
      <c r="O690">
        <v>21.091999999999999</v>
      </c>
      <c r="P690"/>
    </row>
    <row r="691" spans="2:16" x14ac:dyDescent="0.25">
      <c r="B691" t="s">
        <v>2291</v>
      </c>
      <c r="C691" t="s">
        <v>102</v>
      </c>
      <c r="D691">
        <v>1.1000000000000001</v>
      </c>
      <c r="E691">
        <v>3.0009999999999999</v>
      </c>
      <c r="F691">
        <v>1.0000000000000001E-5</v>
      </c>
      <c r="G691" t="s">
        <v>24</v>
      </c>
      <c r="H691" t="s">
        <v>23</v>
      </c>
      <c r="I691">
        <v>10</v>
      </c>
      <c r="J691">
        <v>10.01</v>
      </c>
      <c r="K691" t="s">
        <v>21</v>
      </c>
      <c r="L691">
        <v>5.8</v>
      </c>
      <c r="M691">
        <v>29</v>
      </c>
      <c r="N691">
        <v>5.7729999999999997</v>
      </c>
      <c r="O691">
        <v>28.867999999999999</v>
      </c>
      <c r="P691"/>
    </row>
    <row r="692" spans="2:16" x14ac:dyDescent="0.25">
      <c r="B692" t="s">
        <v>2292</v>
      </c>
      <c r="C692" t="s">
        <v>102</v>
      </c>
      <c r="D692">
        <v>1.1000000000000001</v>
      </c>
      <c r="E692">
        <v>3.0009999999999999</v>
      </c>
      <c r="F692">
        <v>1E-4</v>
      </c>
      <c r="G692" t="s">
        <v>24</v>
      </c>
      <c r="H692" t="s">
        <v>23</v>
      </c>
      <c r="I692">
        <v>10</v>
      </c>
      <c r="J692">
        <v>10.01</v>
      </c>
      <c r="K692" t="s">
        <v>21</v>
      </c>
      <c r="L692">
        <v>5.8</v>
      </c>
      <c r="M692">
        <v>29</v>
      </c>
      <c r="N692">
        <v>5.7730999999999995</v>
      </c>
      <c r="O692">
        <v>28.867999999999999</v>
      </c>
      <c r="P692"/>
    </row>
    <row r="693" spans="2:16" x14ac:dyDescent="0.25">
      <c r="B693" t="s">
        <v>2293</v>
      </c>
      <c r="C693" t="s">
        <v>102</v>
      </c>
      <c r="D693">
        <v>1.1000000000000001</v>
      </c>
      <c r="E693">
        <v>3.0009999999999999</v>
      </c>
      <c r="F693">
        <v>1E-3</v>
      </c>
      <c r="G693" t="s">
        <v>24</v>
      </c>
      <c r="H693" t="s">
        <v>23</v>
      </c>
      <c r="I693">
        <v>10</v>
      </c>
      <c r="J693">
        <v>10.01</v>
      </c>
      <c r="K693" t="s">
        <v>21</v>
      </c>
      <c r="L693">
        <v>5.8</v>
      </c>
      <c r="M693">
        <v>29</v>
      </c>
      <c r="N693">
        <v>5.7799999999999994</v>
      </c>
      <c r="O693">
        <v>28.866</v>
      </c>
      <c r="P693"/>
    </row>
    <row r="694" spans="2:16" x14ac:dyDescent="0.25">
      <c r="B694" t="s">
        <v>2294</v>
      </c>
      <c r="C694" t="s">
        <v>102</v>
      </c>
      <c r="D694">
        <v>1.1000000000000001</v>
      </c>
      <c r="E694">
        <v>3.0009999999999999</v>
      </c>
      <c r="F694">
        <v>0.01</v>
      </c>
      <c r="G694" t="s">
        <v>24</v>
      </c>
      <c r="H694" t="s">
        <v>23</v>
      </c>
      <c r="I694">
        <v>10</v>
      </c>
      <c r="J694">
        <v>10.01</v>
      </c>
      <c r="K694" t="s">
        <v>21</v>
      </c>
      <c r="L694">
        <v>6.2283999999999997</v>
      </c>
      <c r="M694">
        <v>28.856999999999999</v>
      </c>
      <c r="N694">
        <v>6.3663999999999996</v>
      </c>
      <c r="O694">
        <v>28.73</v>
      </c>
      <c r="P694"/>
    </row>
    <row r="695" spans="2:16" x14ac:dyDescent="0.25">
      <c r="B695" t="s">
        <v>2295</v>
      </c>
      <c r="C695" t="s">
        <v>102</v>
      </c>
      <c r="D695">
        <v>1.1000000000000001</v>
      </c>
      <c r="E695">
        <v>3.0009999999999999</v>
      </c>
      <c r="F695">
        <v>0.1</v>
      </c>
      <c r="G695" t="s">
        <v>24</v>
      </c>
      <c r="H695" t="s">
        <v>23</v>
      </c>
      <c r="I695">
        <v>10</v>
      </c>
      <c r="J695">
        <v>10.01</v>
      </c>
      <c r="K695" t="s">
        <v>21</v>
      </c>
      <c r="L695">
        <v>45.661999999999999</v>
      </c>
      <c r="M695">
        <v>21.093</v>
      </c>
      <c r="N695">
        <v>45.658999999999999</v>
      </c>
      <c r="O695">
        <v>21.091999999999999</v>
      </c>
      <c r="P695"/>
    </row>
    <row r="696" spans="2:16" x14ac:dyDescent="0.25">
      <c r="B696" t="s">
        <v>568</v>
      </c>
      <c r="C696" t="s">
        <v>102</v>
      </c>
      <c r="D696">
        <v>3</v>
      </c>
      <c r="E696">
        <v>11.000999999999999</v>
      </c>
      <c r="F696">
        <v>1E-4</v>
      </c>
      <c r="G696" t="s">
        <v>24</v>
      </c>
      <c r="H696" t="s">
        <v>23</v>
      </c>
      <c r="I696">
        <v>4.4999999999999998E-2</v>
      </c>
      <c r="J696">
        <v>0.10001</v>
      </c>
      <c r="K696" t="s">
        <v>21</v>
      </c>
      <c r="L696">
        <v>2.4</v>
      </c>
      <c r="M696">
        <v>0.69</v>
      </c>
      <c r="N696">
        <v>2.3298000000000001</v>
      </c>
      <c r="O696">
        <v>0.69372999999999996</v>
      </c>
      <c r="P696"/>
    </row>
    <row r="697" spans="2:16" x14ac:dyDescent="0.25">
      <c r="B697" t="s">
        <v>569</v>
      </c>
      <c r="C697" t="s">
        <v>102</v>
      </c>
      <c r="D697">
        <v>3</v>
      </c>
      <c r="E697">
        <v>11.000999999999999</v>
      </c>
      <c r="F697">
        <v>1E-3</v>
      </c>
      <c r="G697" t="s">
        <v>24</v>
      </c>
      <c r="H697" t="s">
        <v>23</v>
      </c>
      <c r="I697">
        <v>4.4999999999999998E-2</v>
      </c>
      <c r="J697">
        <v>0.10001</v>
      </c>
      <c r="K697" t="s">
        <v>21</v>
      </c>
      <c r="L697">
        <v>2.4</v>
      </c>
      <c r="M697">
        <v>0.69</v>
      </c>
      <c r="N697">
        <v>2.3709000000000002</v>
      </c>
      <c r="O697">
        <v>0.69111999999999996</v>
      </c>
      <c r="P697"/>
    </row>
    <row r="698" spans="2:16" x14ac:dyDescent="0.25">
      <c r="B698" t="s">
        <v>570</v>
      </c>
      <c r="C698" t="s">
        <v>102</v>
      </c>
      <c r="D698">
        <v>3</v>
      </c>
      <c r="E698">
        <v>11.000999999999999</v>
      </c>
      <c r="F698">
        <v>0.01</v>
      </c>
      <c r="G698" t="s">
        <v>24</v>
      </c>
      <c r="H698" t="s">
        <v>23</v>
      </c>
      <c r="I698">
        <v>4.4999999999999998E-2</v>
      </c>
      <c r="J698">
        <v>0.10001</v>
      </c>
      <c r="K698" t="s">
        <v>21</v>
      </c>
      <c r="L698">
        <v>5.6643999999999997</v>
      </c>
      <c r="M698">
        <v>0.53041000000000005</v>
      </c>
      <c r="N698">
        <v>5.6621999999999995</v>
      </c>
      <c r="O698">
        <v>0.53025999999999995</v>
      </c>
      <c r="P698"/>
    </row>
    <row r="699" spans="2:16" x14ac:dyDescent="0.25">
      <c r="B699" t="s">
        <v>571</v>
      </c>
      <c r="C699" t="s">
        <v>102</v>
      </c>
      <c r="D699">
        <v>3</v>
      </c>
      <c r="E699">
        <v>11.000999999999999</v>
      </c>
      <c r="F699">
        <v>0.1</v>
      </c>
      <c r="G699" t="s">
        <v>24</v>
      </c>
      <c r="H699" t="s">
        <v>23</v>
      </c>
      <c r="I699">
        <v>4.4999999999999998E-2</v>
      </c>
      <c r="J699">
        <v>0.10001</v>
      </c>
      <c r="K699" t="s">
        <v>21</v>
      </c>
      <c r="L699">
        <v>57.646999999999998</v>
      </c>
      <c r="M699">
        <v>8.5551000000000002E-2</v>
      </c>
      <c r="N699">
        <v>57.646000000000001</v>
      </c>
      <c r="O699">
        <v>8.5343000000000002E-2</v>
      </c>
      <c r="P699"/>
    </row>
    <row r="700" spans="2:16" x14ac:dyDescent="0.25">
      <c r="B700" t="s">
        <v>572</v>
      </c>
      <c r="C700" t="s">
        <v>102</v>
      </c>
      <c r="D700">
        <v>3</v>
      </c>
      <c r="E700">
        <v>11.000999999999999</v>
      </c>
      <c r="F700">
        <v>1</v>
      </c>
      <c r="G700" t="s">
        <v>24</v>
      </c>
      <c r="H700" t="s">
        <v>23</v>
      </c>
      <c r="I700">
        <v>4.4999999999999998E-2</v>
      </c>
      <c r="J700">
        <v>0.10001</v>
      </c>
      <c r="K700" t="s">
        <v>21</v>
      </c>
      <c r="L700">
        <v>577.35</v>
      </c>
      <c r="M700">
        <v>8.6937999999999998E-3</v>
      </c>
      <c r="N700">
        <v>577.35</v>
      </c>
      <c r="O700">
        <v>8.6087000000000004E-3</v>
      </c>
      <c r="P700"/>
    </row>
    <row r="701" spans="2:16" x14ac:dyDescent="0.25">
      <c r="B701" t="s">
        <v>573</v>
      </c>
      <c r="C701" t="s">
        <v>102</v>
      </c>
      <c r="D701">
        <v>3</v>
      </c>
      <c r="E701">
        <v>11.000999999999999</v>
      </c>
      <c r="F701">
        <v>1E-4</v>
      </c>
      <c r="G701" t="s">
        <v>24</v>
      </c>
      <c r="H701" t="s">
        <v>23</v>
      </c>
      <c r="I701">
        <v>0.1</v>
      </c>
      <c r="J701">
        <v>1.0000100000000001</v>
      </c>
      <c r="K701" t="s">
        <v>21</v>
      </c>
      <c r="L701">
        <v>2.4</v>
      </c>
      <c r="M701">
        <v>1.2</v>
      </c>
      <c r="N701">
        <v>2.3239999999999998</v>
      </c>
      <c r="O701">
        <v>1.1553</v>
      </c>
      <c r="P701"/>
    </row>
    <row r="702" spans="2:16" x14ac:dyDescent="0.25">
      <c r="B702" t="s">
        <v>574</v>
      </c>
      <c r="C702" t="s">
        <v>102</v>
      </c>
      <c r="D702">
        <v>3</v>
      </c>
      <c r="E702">
        <v>11.000999999999999</v>
      </c>
      <c r="F702">
        <v>1E-3</v>
      </c>
      <c r="G702" t="s">
        <v>24</v>
      </c>
      <c r="H702" t="s">
        <v>23</v>
      </c>
      <c r="I702">
        <v>0.1</v>
      </c>
      <c r="J702">
        <v>1.0000100000000001</v>
      </c>
      <c r="K702" t="s">
        <v>21</v>
      </c>
      <c r="L702">
        <v>2.4</v>
      </c>
      <c r="M702">
        <v>1.2</v>
      </c>
      <c r="N702">
        <v>2.3551000000000002</v>
      </c>
      <c r="O702">
        <v>1.1531</v>
      </c>
      <c r="P702"/>
    </row>
    <row r="703" spans="2:16" x14ac:dyDescent="0.25">
      <c r="B703" t="s">
        <v>575</v>
      </c>
      <c r="C703" t="s">
        <v>102</v>
      </c>
      <c r="D703">
        <v>3</v>
      </c>
      <c r="E703">
        <v>11.000999999999999</v>
      </c>
      <c r="F703">
        <v>0.01</v>
      </c>
      <c r="G703" t="s">
        <v>24</v>
      </c>
      <c r="H703" t="s">
        <v>23</v>
      </c>
      <c r="I703">
        <v>0.1</v>
      </c>
      <c r="J703">
        <v>1.0000100000000001</v>
      </c>
      <c r="K703" t="s">
        <v>21</v>
      </c>
      <c r="L703">
        <v>5.1971999999999996</v>
      </c>
      <c r="M703">
        <v>0.99041000000000001</v>
      </c>
      <c r="N703">
        <v>5.1951000000000001</v>
      </c>
      <c r="O703">
        <v>0.99036000000000002</v>
      </c>
      <c r="P703"/>
    </row>
    <row r="704" spans="2:16" x14ac:dyDescent="0.25">
      <c r="B704" t="s">
        <v>576</v>
      </c>
      <c r="C704" t="s">
        <v>102</v>
      </c>
      <c r="D704">
        <v>3</v>
      </c>
      <c r="E704">
        <v>11.000999999999999</v>
      </c>
      <c r="F704">
        <v>0.1</v>
      </c>
      <c r="G704" t="s">
        <v>24</v>
      </c>
      <c r="H704" t="s">
        <v>23</v>
      </c>
      <c r="I704">
        <v>0.1</v>
      </c>
      <c r="J704">
        <v>1.0000100000000001</v>
      </c>
      <c r="K704" t="s">
        <v>21</v>
      </c>
      <c r="L704">
        <v>57.411999999999999</v>
      </c>
      <c r="M704">
        <v>0.20433000000000001</v>
      </c>
      <c r="N704">
        <v>57.410999999999994</v>
      </c>
      <c r="O704">
        <v>0.20413000000000001</v>
      </c>
      <c r="P704"/>
    </row>
    <row r="705" spans="2:16" x14ac:dyDescent="0.25">
      <c r="B705" t="s">
        <v>577</v>
      </c>
      <c r="C705" t="s">
        <v>102</v>
      </c>
      <c r="D705">
        <v>3</v>
      </c>
      <c r="E705">
        <v>11.000999999999999</v>
      </c>
      <c r="F705">
        <v>1</v>
      </c>
      <c r="G705" t="s">
        <v>24</v>
      </c>
      <c r="H705" t="s">
        <v>23</v>
      </c>
      <c r="I705">
        <v>0.1</v>
      </c>
      <c r="J705">
        <v>1.0000100000000001</v>
      </c>
      <c r="K705" t="s">
        <v>21</v>
      </c>
      <c r="L705">
        <v>577.31999999999994</v>
      </c>
      <c r="M705">
        <v>2.0884E-2</v>
      </c>
      <c r="N705">
        <v>577.31999999999994</v>
      </c>
      <c r="O705">
        <v>2.0799000000000002E-2</v>
      </c>
      <c r="P705"/>
    </row>
    <row r="706" spans="2:16" x14ac:dyDescent="0.25">
      <c r="B706" t="s">
        <v>578</v>
      </c>
      <c r="C706" t="s">
        <v>102</v>
      </c>
      <c r="D706">
        <v>3</v>
      </c>
      <c r="E706">
        <v>11.000999999999999</v>
      </c>
      <c r="F706">
        <v>1E-4</v>
      </c>
      <c r="G706" t="s">
        <v>24</v>
      </c>
      <c r="H706" t="s">
        <v>23</v>
      </c>
      <c r="I706">
        <v>1</v>
      </c>
      <c r="J706">
        <v>5</v>
      </c>
      <c r="K706" t="s">
        <v>21</v>
      </c>
      <c r="L706">
        <v>2.5</v>
      </c>
      <c r="M706">
        <v>35</v>
      </c>
      <c r="N706">
        <v>2.3102999999999998</v>
      </c>
      <c r="O706">
        <v>34.640999999999998</v>
      </c>
      <c r="P706"/>
    </row>
    <row r="707" spans="2:16" x14ac:dyDescent="0.25">
      <c r="B707" t="s">
        <v>579</v>
      </c>
      <c r="C707" t="s">
        <v>102</v>
      </c>
      <c r="D707">
        <v>3</v>
      </c>
      <c r="E707">
        <v>11.000999999999999</v>
      </c>
      <c r="F707">
        <v>1E-3</v>
      </c>
      <c r="G707" t="s">
        <v>24</v>
      </c>
      <c r="H707" t="s">
        <v>23</v>
      </c>
      <c r="I707">
        <v>1</v>
      </c>
      <c r="J707">
        <v>5</v>
      </c>
      <c r="K707" t="s">
        <v>21</v>
      </c>
      <c r="L707">
        <v>2.5</v>
      </c>
      <c r="M707">
        <v>35</v>
      </c>
      <c r="N707">
        <v>2.3112000000000004</v>
      </c>
      <c r="O707">
        <v>34.640999999999998</v>
      </c>
      <c r="P707"/>
    </row>
    <row r="708" spans="2:16" x14ac:dyDescent="0.25">
      <c r="B708" t="s">
        <v>580</v>
      </c>
      <c r="C708" t="s">
        <v>102</v>
      </c>
      <c r="D708">
        <v>3</v>
      </c>
      <c r="E708">
        <v>11.000999999999999</v>
      </c>
      <c r="F708">
        <v>0.01</v>
      </c>
      <c r="G708" t="s">
        <v>24</v>
      </c>
      <c r="H708" t="s">
        <v>23</v>
      </c>
      <c r="I708">
        <v>1</v>
      </c>
      <c r="J708">
        <v>5</v>
      </c>
      <c r="K708" t="s">
        <v>21</v>
      </c>
      <c r="L708">
        <v>2.5</v>
      </c>
      <c r="M708">
        <v>35</v>
      </c>
      <c r="N708">
        <v>2.5084000000000004</v>
      </c>
      <c r="O708">
        <v>34.627000000000002</v>
      </c>
      <c r="P708"/>
    </row>
    <row r="709" spans="2:16" x14ac:dyDescent="0.25">
      <c r="B709" t="s">
        <v>581</v>
      </c>
      <c r="C709" t="s">
        <v>102</v>
      </c>
      <c r="D709">
        <v>3</v>
      </c>
      <c r="E709">
        <v>11.000999999999999</v>
      </c>
      <c r="F709">
        <v>0.1</v>
      </c>
      <c r="G709" t="s">
        <v>24</v>
      </c>
      <c r="H709" t="s">
        <v>23</v>
      </c>
      <c r="I709">
        <v>1</v>
      </c>
      <c r="J709">
        <v>5</v>
      </c>
      <c r="K709" t="s">
        <v>21</v>
      </c>
      <c r="L709">
        <v>20.888000000000002</v>
      </c>
      <c r="M709">
        <v>33.345999999999997</v>
      </c>
      <c r="N709">
        <v>20.867000000000001</v>
      </c>
      <c r="O709">
        <v>33.347000000000001</v>
      </c>
      <c r="P709"/>
    </row>
    <row r="710" spans="2:16" x14ac:dyDescent="0.25">
      <c r="B710" t="s">
        <v>582</v>
      </c>
      <c r="C710" t="s">
        <v>102</v>
      </c>
      <c r="D710">
        <v>3</v>
      </c>
      <c r="E710">
        <v>11.000999999999999</v>
      </c>
      <c r="F710">
        <v>1</v>
      </c>
      <c r="G710" t="s">
        <v>24</v>
      </c>
      <c r="H710" t="s">
        <v>23</v>
      </c>
      <c r="I710">
        <v>1</v>
      </c>
      <c r="J710">
        <v>5</v>
      </c>
      <c r="K710" t="s">
        <v>21</v>
      </c>
      <c r="L710">
        <v>547.30999999999995</v>
      </c>
      <c r="M710">
        <v>13.25</v>
      </c>
      <c r="N710">
        <v>547.29999999999995</v>
      </c>
      <c r="O710">
        <v>13.249000000000001</v>
      </c>
      <c r="P710"/>
    </row>
    <row r="711" spans="2:16" x14ac:dyDescent="0.25">
      <c r="B711" t="s">
        <v>2296</v>
      </c>
      <c r="C711" t="s">
        <v>102</v>
      </c>
      <c r="D711">
        <v>3</v>
      </c>
      <c r="E711">
        <v>11.000999999999999</v>
      </c>
      <c r="F711">
        <v>1E-4</v>
      </c>
      <c r="G711" t="s">
        <v>24</v>
      </c>
      <c r="H711" t="s">
        <v>23</v>
      </c>
      <c r="I711">
        <v>5</v>
      </c>
      <c r="J711">
        <v>5.01</v>
      </c>
      <c r="K711" t="s">
        <v>21</v>
      </c>
      <c r="L711">
        <v>2.5</v>
      </c>
      <c r="M711">
        <v>35</v>
      </c>
      <c r="N711">
        <v>2.3102999999999998</v>
      </c>
      <c r="O711">
        <v>34.640999999999998</v>
      </c>
      <c r="P711"/>
    </row>
    <row r="712" spans="2:16" x14ac:dyDescent="0.25">
      <c r="B712" t="s">
        <v>2297</v>
      </c>
      <c r="C712" t="s">
        <v>102</v>
      </c>
      <c r="D712">
        <v>3</v>
      </c>
      <c r="E712">
        <v>11.000999999999999</v>
      </c>
      <c r="F712">
        <v>1E-3</v>
      </c>
      <c r="G712" t="s">
        <v>24</v>
      </c>
      <c r="H712" t="s">
        <v>23</v>
      </c>
      <c r="I712">
        <v>5</v>
      </c>
      <c r="J712">
        <v>5.01</v>
      </c>
      <c r="K712" t="s">
        <v>21</v>
      </c>
      <c r="L712">
        <v>2.5</v>
      </c>
      <c r="M712">
        <v>35</v>
      </c>
      <c r="N712">
        <v>2.3112000000000004</v>
      </c>
      <c r="O712">
        <v>34.640999999999998</v>
      </c>
      <c r="P712"/>
    </row>
    <row r="713" spans="2:16" x14ac:dyDescent="0.25">
      <c r="B713" t="s">
        <v>2298</v>
      </c>
      <c r="C713" t="s">
        <v>102</v>
      </c>
      <c r="D713">
        <v>3</v>
      </c>
      <c r="E713">
        <v>11.000999999999999</v>
      </c>
      <c r="F713">
        <v>0.01</v>
      </c>
      <c r="G713" t="s">
        <v>24</v>
      </c>
      <c r="H713" t="s">
        <v>23</v>
      </c>
      <c r="I713">
        <v>5</v>
      </c>
      <c r="J713">
        <v>5.01</v>
      </c>
      <c r="K713" t="s">
        <v>21</v>
      </c>
      <c r="L713">
        <v>2.5</v>
      </c>
      <c r="M713">
        <v>35</v>
      </c>
      <c r="N713">
        <v>2.5084000000000004</v>
      </c>
      <c r="O713">
        <v>34.627000000000002</v>
      </c>
      <c r="P713"/>
    </row>
    <row r="714" spans="2:16" x14ac:dyDescent="0.25">
      <c r="B714" t="s">
        <v>2299</v>
      </c>
      <c r="C714" t="s">
        <v>102</v>
      </c>
      <c r="D714">
        <v>3</v>
      </c>
      <c r="E714">
        <v>11.000999999999999</v>
      </c>
      <c r="F714">
        <v>0.1</v>
      </c>
      <c r="G714" t="s">
        <v>24</v>
      </c>
      <c r="H714" t="s">
        <v>23</v>
      </c>
      <c r="I714">
        <v>5</v>
      </c>
      <c r="J714">
        <v>5.01</v>
      </c>
      <c r="K714" t="s">
        <v>21</v>
      </c>
      <c r="L714">
        <v>20.888000000000002</v>
      </c>
      <c r="M714">
        <v>33.345999999999997</v>
      </c>
      <c r="N714">
        <v>20.867000000000001</v>
      </c>
      <c r="O714">
        <v>33.347000000000001</v>
      </c>
      <c r="P714"/>
    </row>
    <row r="715" spans="2:16" x14ac:dyDescent="0.25">
      <c r="B715" t="s">
        <v>2300</v>
      </c>
      <c r="C715" t="s">
        <v>102</v>
      </c>
      <c r="D715">
        <v>3</v>
      </c>
      <c r="E715">
        <v>11.000999999999999</v>
      </c>
      <c r="F715">
        <v>1</v>
      </c>
      <c r="G715" t="s">
        <v>24</v>
      </c>
      <c r="H715" t="s">
        <v>23</v>
      </c>
      <c r="I715">
        <v>5</v>
      </c>
      <c r="J715">
        <v>5.01</v>
      </c>
      <c r="K715" t="s">
        <v>21</v>
      </c>
      <c r="L715">
        <v>547.30999999999995</v>
      </c>
      <c r="M715">
        <v>13.25</v>
      </c>
      <c r="N715">
        <v>547.29999999999995</v>
      </c>
      <c r="O715">
        <v>13.249000000000001</v>
      </c>
      <c r="P715"/>
    </row>
    <row r="716" spans="2:16" x14ac:dyDescent="0.25">
      <c r="B716" t="s">
        <v>583</v>
      </c>
      <c r="C716" t="s">
        <v>102</v>
      </c>
      <c r="D716">
        <v>11</v>
      </c>
      <c r="E716">
        <v>20.501000000000001</v>
      </c>
      <c r="F716">
        <v>1E-4</v>
      </c>
      <c r="G716" t="s">
        <v>24</v>
      </c>
      <c r="H716" t="s">
        <v>23</v>
      </c>
      <c r="I716">
        <v>4.4999999999999998E-2</v>
      </c>
      <c r="J716">
        <v>0.10001</v>
      </c>
      <c r="K716" t="s">
        <v>21</v>
      </c>
      <c r="L716">
        <v>5.8</v>
      </c>
      <c r="M716">
        <v>1.4</v>
      </c>
      <c r="N716">
        <v>5.7744999999999997</v>
      </c>
      <c r="O716">
        <v>1.3859999999999999</v>
      </c>
      <c r="P716"/>
    </row>
    <row r="717" spans="2:16" x14ac:dyDescent="0.25">
      <c r="B717" t="s">
        <v>584</v>
      </c>
      <c r="C717" t="s">
        <v>102</v>
      </c>
      <c r="D717">
        <v>11</v>
      </c>
      <c r="E717">
        <v>20.501000000000001</v>
      </c>
      <c r="F717">
        <v>1E-3</v>
      </c>
      <c r="G717" t="s">
        <v>24</v>
      </c>
      <c r="H717" t="s">
        <v>23</v>
      </c>
      <c r="I717">
        <v>4.4999999999999998E-2</v>
      </c>
      <c r="J717">
        <v>0.10001</v>
      </c>
      <c r="K717" t="s">
        <v>21</v>
      </c>
      <c r="L717">
        <v>5.8</v>
      </c>
      <c r="M717">
        <v>1.4</v>
      </c>
      <c r="N717">
        <v>5.7854999999999999</v>
      </c>
      <c r="O717">
        <v>1.3856999999999999</v>
      </c>
      <c r="P717"/>
    </row>
    <row r="718" spans="2:16" x14ac:dyDescent="0.25">
      <c r="B718" t="s">
        <v>585</v>
      </c>
      <c r="C718" t="s">
        <v>102</v>
      </c>
      <c r="D718">
        <v>11</v>
      </c>
      <c r="E718">
        <v>20.501000000000001</v>
      </c>
      <c r="F718">
        <v>0.01</v>
      </c>
      <c r="G718" t="s">
        <v>24</v>
      </c>
      <c r="H718" t="s">
        <v>23</v>
      </c>
      <c r="I718">
        <v>4.4999999999999998E-2</v>
      </c>
      <c r="J718">
        <v>0.10001</v>
      </c>
      <c r="K718" t="s">
        <v>21</v>
      </c>
      <c r="L718">
        <v>6.9249000000000001</v>
      </c>
      <c r="M718">
        <v>1.3567</v>
      </c>
      <c r="N718">
        <v>6.9028</v>
      </c>
      <c r="O718">
        <v>1.3548</v>
      </c>
      <c r="P718"/>
    </row>
    <row r="719" spans="2:16" x14ac:dyDescent="0.25">
      <c r="B719" t="s">
        <v>586</v>
      </c>
      <c r="C719" t="s">
        <v>102</v>
      </c>
      <c r="D719">
        <v>11</v>
      </c>
      <c r="E719">
        <v>20.501000000000001</v>
      </c>
      <c r="F719">
        <v>0.1</v>
      </c>
      <c r="G719" t="s">
        <v>24</v>
      </c>
      <c r="H719" t="s">
        <v>23</v>
      </c>
      <c r="I719">
        <v>4.4999999999999998E-2</v>
      </c>
      <c r="J719">
        <v>0.10001</v>
      </c>
      <c r="K719" t="s">
        <v>21</v>
      </c>
      <c r="L719">
        <v>55.152999999999999</v>
      </c>
      <c r="M719">
        <v>0.59996000000000005</v>
      </c>
      <c r="N719">
        <v>55.167999999999999</v>
      </c>
      <c r="O719">
        <v>0.59309999999999996</v>
      </c>
      <c r="P719"/>
    </row>
    <row r="720" spans="2:16" x14ac:dyDescent="0.25">
      <c r="B720" t="s">
        <v>587</v>
      </c>
      <c r="C720" t="s">
        <v>102</v>
      </c>
      <c r="D720">
        <v>11</v>
      </c>
      <c r="E720">
        <v>20.501000000000001</v>
      </c>
      <c r="F720">
        <v>1</v>
      </c>
      <c r="G720" t="s">
        <v>24</v>
      </c>
      <c r="H720" t="s">
        <v>23</v>
      </c>
      <c r="I720">
        <v>4.4999999999999998E-2</v>
      </c>
      <c r="J720">
        <v>0.10001</v>
      </c>
      <c r="K720" t="s">
        <v>21</v>
      </c>
      <c r="L720">
        <v>579.65</v>
      </c>
      <c r="M720">
        <v>6.9317000000000004E-2</v>
      </c>
      <c r="N720">
        <v>579.66</v>
      </c>
      <c r="O720">
        <v>6.5887000000000001E-2</v>
      </c>
      <c r="P720"/>
    </row>
    <row r="721" spans="2:16" x14ac:dyDescent="0.25">
      <c r="B721" t="s">
        <v>588</v>
      </c>
      <c r="C721" t="s">
        <v>102</v>
      </c>
      <c r="D721">
        <v>11</v>
      </c>
      <c r="E721">
        <v>20.501000000000001</v>
      </c>
      <c r="F721">
        <v>1E-4</v>
      </c>
      <c r="G721" t="s">
        <v>24</v>
      </c>
      <c r="H721" t="s">
        <v>23</v>
      </c>
      <c r="I721">
        <v>0.1</v>
      </c>
      <c r="J721">
        <v>1.0000100000000001</v>
      </c>
      <c r="K721" t="s">
        <v>21</v>
      </c>
      <c r="L721">
        <v>6.5</v>
      </c>
      <c r="M721">
        <v>1.7</v>
      </c>
      <c r="N721">
        <v>5.7754000000000003</v>
      </c>
      <c r="O721">
        <v>1.7323999999999999</v>
      </c>
      <c r="P721"/>
    </row>
    <row r="722" spans="2:16" x14ac:dyDescent="0.25">
      <c r="B722" t="s">
        <v>589</v>
      </c>
      <c r="C722" t="s">
        <v>102</v>
      </c>
      <c r="D722">
        <v>11</v>
      </c>
      <c r="E722">
        <v>20.501000000000001</v>
      </c>
      <c r="F722">
        <v>1E-3</v>
      </c>
      <c r="G722" t="s">
        <v>24</v>
      </c>
      <c r="H722" t="s">
        <v>23</v>
      </c>
      <c r="I722">
        <v>0.1</v>
      </c>
      <c r="J722">
        <v>1.0000100000000001</v>
      </c>
      <c r="K722" t="s">
        <v>21</v>
      </c>
      <c r="L722">
        <v>6.5</v>
      </c>
      <c r="M722">
        <v>1.7</v>
      </c>
      <c r="N722">
        <v>5.7851999999999997</v>
      </c>
      <c r="O722">
        <v>1.7321</v>
      </c>
      <c r="P722"/>
    </row>
    <row r="723" spans="2:16" x14ac:dyDescent="0.25">
      <c r="B723" t="s">
        <v>590</v>
      </c>
      <c r="C723" t="s">
        <v>102</v>
      </c>
      <c r="D723">
        <v>11</v>
      </c>
      <c r="E723">
        <v>20.501000000000001</v>
      </c>
      <c r="F723">
        <v>0.01</v>
      </c>
      <c r="G723" t="s">
        <v>24</v>
      </c>
      <c r="H723" t="s">
        <v>23</v>
      </c>
      <c r="I723">
        <v>0.1</v>
      </c>
      <c r="J723">
        <v>1.0000100000000001</v>
      </c>
      <c r="K723" t="s">
        <v>21</v>
      </c>
      <c r="L723">
        <v>6.7671000000000001</v>
      </c>
      <c r="M723">
        <v>1.7061999999999999</v>
      </c>
      <c r="N723">
        <v>6.7465999999999999</v>
      </c>
      <c r="O723">
        <v>1.7047000000000001</v>
      </c>
      <c r="P723"/>
    </row>
    <row r="724" spans="2:16" x14ac:dyDescent="0.25">
      <c r="B724" t="s">
        <v>591</v>
      </c>
      <c r="C724" t="s">
        <v>102</v>
      </c>
      <c r="D724">
        <v>11</v>
      </c>
      <c r="E724">
        <v>20.501000000000001</v>
      </c>
      <c r="F724">
        <v>0.1</v>
      </c>
      <c r="G724" t="s">
        <v>24</v>
      </c>
      <c r="H724" t="s">
        <v>23</v>
      </c>
      <c r="I724">
        <v>0.1</v>
      </c>
      <c r="J724">
        <v>1.0000100000000001</v>
      </c>
      <c r="K724" t="s">
        <v>21</v>
      </c>
      <c r="L724">
        <v>53.698999999999998</v>
      </c>
      <c r="M724">
        <v>0.85924999999999996</v>
      </c>
      <c r="N724">
        <v>53.708999999999996</v>
      </c>
      <c r="O724">
        <v>0.85296000000000005</v>
      </c>
      <c r="P724"/>
    </row>
    <row r="725" spans="2:16" x14ac:dyDescent="0.25">
      <c r="B725" t="s">
        <v>592</v>
      </c>
      <c r="C725" t="s">
        <v>102</v>
      </c>
      <c r="D725">
        <v>11</v>
      </c>
      <c r="E725">
        <v>20.501000000000001</v>
      </c>
      <c r="F725">
        <v>1</v>
      </c>
      <c r="G725" t="s">
        <v>24</v>
      </c>
      <c r="H725" t="s">
        <v>23</v>
      </c>
      <c r="I725">
        <v>0.1</v>
      </c>
      <c r="J725">
        <v>1.0000100000000001</v>
      </c>
      <c r="K725" t="s">
        <v>21</v>
      </c>
      <c r="L725">
        <v>579.43999999999994</v>
      </c>
      <c r="M725">
        <v>0.10199999999999999</v>
      </c>
      <c r="N725">
        <v>579.45000000000005</v>
      </c>
      <c r="O725">
        <v>9.8572000000000007E-2</v>
      </c>
      <c r="P725"/>
    </row>
    <row r="726" spans="2:16" x14ac:dyDescent="0.25">
      <c r="B726" t="s">
        <v>593</v>
      </c>
      <c r="C726" t="s">
        <v>102</v>
      </c>
      <c r="D726">
        <v>11</v>
      </c>
      <c r="E726">
        <v>20.501000000000001</v>
      </c>
      <c r="F726">
        <v>1E-4</v>
      </c>
      <c r="G726" t="s">
        <v>24</v>
      </c>
      <c r="H726" t="s">
        <v>23</v>
      </c>
      <c r="I726">
        <v>1</v>
      </c>
      <c r="J726">
        <v>5</v>
      </c>
      <c r="K726" t="s">
        <v>21</v>
      </c>
      <c r="L726">
        <v>5.8999999999999995</v>
      </c>
      <c r="M726">
        <v>35</v>
      </c>
      <c r="N726">
        <v>5.7742000000000004</v>
      </c>
      <c r="O726">
        <v>34.640999999999998</v>
      </c>
      <c r="P726"/>
    </row>
    <row r="727" spans="2:16" x14ac:dyDescent="0.25">
      <c r="B727" t="s">
        <v>594</v>
      </c>
      <c r="C727" t="s">
        <v>102</v>
      </c>
      <c r="D727">
        <v>11</v>
      </c>
      <c r="E727">
        <v>20.501000000000001</v>
      </c>
      <c r="F727">
        <v>1E-3</v>
      </c>
      <c r="G727" t="s">
        <v>24</v>
      </c>
      <c r="H727" t="s">
        <v>23</v>
      </c>
      <c r="I727">
        <v>1</v>
      </c>
      <c r="J727">
        <v>5</v>
      </c>
      <c r="K727" t="s">
        <v>21</v>
      </c>
      <c r="L727">
        <v>5.8999999999999995</v>
      </c>
      <c r="M727">
        <v>35</v>
      </c>
      <c r="N727">
        <v>5.7744999999999997</v>
      </c>
      <c r="O727">
        <v>34.640999999999998</v>
      </c>
      <c r="P727"/>
    </row>
    <row r="728" spans="2:16" x14ac:dyDescent="0.25">
      <c r="B728" t="s">
        <v>595</v>
      </c>
      <c r="C728" t="s">
        <v>102</v>
      </c>
      <c r="D728">
        <v>11</v>
      </c>
      <c r="E728">
        <v>20.501000000000001</v>
      </c>
      <c r="F728">
        <v>0.01</v>
      </c>
      <c r="G728" t="s">
        <v>24</v>
      </c>
      <c r="H728" t="s">
        <v>23</v>
      </c>
      <c r="I728">
        <v>1</v>
      </c>
      <c r="J728">
        <v>5</v>
      </c>
      <c r="K728" t="s">
        <v>21</v>
      </c>
      <c r="L728">
        <v>5.8999999999999995</v>
      </c>
      <c r="M728">
        <v>35</v>
      </c>
      <c r="N728">
        <v>5.8395000000000001</v>
      </c>
      <c r="O728">
        <v>34.639000000000003</v>
      </c>
      <c r="P728"/>
    </row>
    <row r="729" spans="2:16" x14ac:dyDescent="0.25">
      <c r="B729" t="s">
        <v>596</v>
      </c>
      <c r="C729" t="s">
        <v>102</v>
      </c>
      <c r="D729">
        <v>11</v>
      </c>
      <c r="E729">
        <v>20.501000000000001</v>
      </c>
      <c r="F729">
        <v>0.1</v>
      </c>
      <c r="G729" t="s">
        <v>24</v>
      </c>
      <c r="H729" t="s">
        <v>23</v>
      </c>
      <c r="I729">
        <v>1</v>
      </c>
      <c r="J729">
        <v>5</v>
      </c>
      <c r="K729" t="s">
        <v>21</v>
      </c>
      <c r="L729">
        <v>6.5764999999999993</v>
      </c>
      <c r="M729">
        <v>34.962000000000003</v>
      </c>
      <c r="N729">
        <v>12.385999999999999</v>
      </c>
      <c r="O729">
        <v>34.433</v>
      </c>
      <c r="P729"/>
    </row>
    <row r="730" spans="2:16" x14ac:dyDescent="0.25">
      <c r="B730" t="s">
        <v>597</v>
      </c>
      <c r="C730" t="s">
        <v>102</v>
      </c>
      <c r="D730">
        <v>11</v>
      </c>
      <c r="E730">
        <v>20.501000000000001</v>
      </c>
      <c r="F730">
        <v>1</v>
      </c>
      <c r="G730" t="s">
        <v>24</v>
      </c>
      <c r="H730" t="s">
        <v>23</v>
      </c>
      <c r="I730">
        <v>1</v>
      </c>
      <c r="J730">
        <v>5</v>
      </c>
      <c r="K730" t="s">
        <v>21</v>
      </c>
      <c r="L730">
        <v>437.55</v>
      </c>
      <c r="M730">
        <v>23.603000000000002</v>
      </c>
      <c r="N730">
        <v>437.53999999999996</v>
      </c>
      <c r="O730">
        <v>23.602</v>
      </c>
      <c r="P730"/>
    </row>
    <row r="731" spans="2:16" x14ac:dyDescent="0.25">
      <c r="B731" t="s">
        <v>2301</v>
      </c>
      <c r="C731" t="s">
        <v>102</v>
      </c>
      <c r="D731">
        <v>11</v>
      </c>
      <c r="E731">
        <v>20.501000000000001</v>
      </c>
      <c r="F731">
        <v>1E-4</v>
      </c>
      <c r="G731" t="s">
        <v>24</v>
      </c>
      <c r="H731" t="s">
        <v>23</v>
      </c>
      <c r="I731">
        <v>5</v>
      </c>
      <c r="J731">
        <v>5.01</v>
      </c>
      <c r="K731" t="s">
        <v>21</v>
      </c>
      <c r="L731">
        <v>5.8999999999999995</v>
      </c>
      <c r="M731">
        <v>35</v>
      </c>
      <c r="N731">
        <v>5.7742000000000004</v>
      </c>
      <c r="O731">
        <v>34.640999999999998</v>
      </c>
      <c r="P731"/>
    </row>
    <row r="732" spans="2:16" x14ac:dyDescent="0.25">
      <c r="B732" t="s">
        <v>2302</v>
      </c>
      <c r="C732" t="s">
        <v>102</v>
      </c>
      <c r="D732">
        <v>11</v>
      </c>
      <c r="E732">
        <v>20.501000000000001</v>
      </c>
      <c r="F732">
        <v>1E-3</v>
      </c>
      <c r="G732" t="s">
        <v>24</v>
      </c>
      <c r="H732" t="s">
        <v>23</v>
      </c>
      <c r="I732">
        <v>5</v>
      </c>
      <c r="J732">
        <v>5.01</v>
      </c>
      <c r="K732" t="s">
        <v>21</v>
      </c>
      <c r="L732">
        <v>5.8999999999999995</v>
      </c>
      <c r="M732">
        <v>35</v>
      </c>
      <c r="N732">
        <v>5.7744999999999997</v>
      </c>
      <c r="O732">
        <v>34.640999999999998</v>
      </c>
      <c r="P732"/>
    </row>
    <row r="733" spans="2:16" x14ac:dyDescent="0.25">
      <c r="B733" t="s">
        <v>2303</v>
      </c>
      <c r="C733" t="s">
        <v>102</v>
      </c>
      <c r="D733">
        <v>11</v>
      </c>
      <c r="E733">
        <v>20.501000000000001</v>
      </c>
      <c r="F733">
        <v>0.01</v>
      </c>
      <c r="G733" t="s">
        <v>24</v>
      </c>
      <c r="H733" t="s">
        <v>23</v>
      </c>
      <c r="I733">
        <v>5</v>
      </c>
      <c r="J733">
        <v>5.01</v>
      </c>
      <c r="K733" t="s">
        <v>21</v>
      </c>
      <c r="L733">
        <v>5.8999999999999995</v>
      </c>
      <c r="M733">
        <v>35</v>
      </c>
      <c r="N733">
        <v>5.8395000000000001</v>
      </c>
      <c r="O733">
        <v>34.639000000000003</v>
      </c>
      <c r="P733"/>
    </row>
    <row r="734" spans="2:16" x14ac:dyDescent="0.25">
      <c r="B734" t="s">
        <v>2304</v>
      </c>
      <c r="C734" t="s">
        <v>102</v>
      </c>
      <c r="D734">
        <v>11</v>
      </c>
      <c r="E734">
        <v>20.501000000000001</v>
      </c>
      <c r="F734">
        <v>0.1</v>
      </c>
      <c r="G734" t="s">
        <v>24</v>
      </c>
      <c r="H734" t="s">
        <v>23</v>
      </c>
      <c r="I734">
        <v>5</v>
      </c>
      <c r="J734">
        <v>5.01</v>
      </c>
      <c r="K734" t="s">
        <v>21</v>
      </c>
      <c r="L734">
        <v>6.5764999999999993</v>
      </c>
      <c r="M734">
        <v>34.962000000000003</v>
      </c>
      <c r="N734">
        <v>12.385999999999999</v>
      </c>
      <c r="O734">
        <v>34.433</v>
      </c>
      <c r="P734"/>
    </row>
    <row r="735" spans="2:16" x14ac:dyDescent="0.25">
      <c r="B735" t="s">
        <v>2305</v>
      </c>
      <c r="C735" t="s">
        <v>102</v>
      </c>
      <c r="D735">
        <v>11</v>
      </c>
      <c r="E735">
        <v>20.501000000000001</v>
      </c>
      <c r="F735">
        <v>1</v>
      </c>
      <c r="G735" t="s">
        <v>24</v>
      </c>
      <c r="H735" t="s">
        <v>23</v>
      </c>
      <c r="I735">
        <v>5</v>
      </c>
      <c r="J735">
        <v>5.01</v>
      </c>
      <c r="K735" t="s">
        <v>21</v>
      </c>
      <c r="L735">
        <v>437.55</v>
      </c>
      <c r="M735">
        <v>23.603000000000002</v>
      </c>
      <c r="N735">
        <v>437.53999999999996</v>
      </c>
      <c r="O735">
        <v>23.602</v>
      </c>
      <c r="P735"/>
    </row>
    <row r="736" spans="2:16" x14ac:dyDescent="0.25">
      <c r="B736" t="s">
        <v>999</v>
      </c>
      <c r="C736" t="s">
        <v>139</v>
      </c>
      <c r="D736">
        <v>1</v>
      </c>
      <c r="E736">
        <v>11.000999999999999</v>
      </c>
      <c r="F736">
        <v>1E-4</v>
      </c>
      <c r="G736" t="s">
        <v>24</v>
      </c>
      <c r="H736" t="s">
        <v>23</v>
      </c>
      <c r="I736">
        <v>0.01</v>
      </c>
      <c r="J736">
        <v>4.5010000000000001E-2</v>
      </c>
      <c r="K736" t="s">
        <v>21</v>
      </c>
      <c r="L736">
        <v>3.3000000000000003</v>
      </c>
      <c r="M736">
        <v>2.7</v>
      </c>
      <c r="N736">
        <v>0.97318000000000005</v>
      </c>
      <c r="O736">
        <v>2.8730000000000002</v>
      </c>
      <c r="P736"/>
    </row>
    <row r="737" spans="2:16" x14ac:dyDescent="0.25">
      <c r="B737" t="s">
        <v>1000</v>
      </c>
      <c r="C737" t="s">
        <v>139</v>
      </c>
      <c r="D737">
        <v>1</v>
      </c>
      <c r="E737">
        <v>11.000999999999999</v>
      </c>
      <c r="F737">
        <v>1E-3</v>
      </c>
      <c r="G737" t="s">
        <v>24</v>
      </c>
      <c r="H737" t="s">
        <v>23</v>
      </c>
      <c r="I737">
        <v>0.01</v>
      </c>
      <c r="J737">
        <v>4.5010000000000001E-2</v>
      </c>
      <c r="K737" t="s">
        <v>21</v>
      </c>
      <c r="L737">
        <v>4.3264999999999993</v>
      </c>
      <c r="M737">
        <v>2.6149</v>
      </c>
      <c r="N737">
        <v>4.3203999999999994</v>
      </c>
      <c r="O737">
        <v>2.6147999999999998</v>
      </c>
      <c r="P737"/>
    </row>
    <row r="738" spans="2:16" x14ac:dyDescent="0.25">
      <c r="B738" t="s">
        <v>1001</v>
      </c>
      <c r="C738" t="s">
        <v>139</v>
      </c>
      <c r="D738">
        <v>1</v>
      </c>
      <c r="E738">
        <v>11.000999999999999</v>
      </c>
      <c r="F738">
        <v>0.01</v>
      </c>
      <c r="G738" t="s">
        <v>24</v>
      </c>
      <c r="H738" t="s">
        <v>23</v>
      </c>
      <c r="I738">
        <v>0.01</v>
      </c>
      <c r="J738">
        <v>4.5010000000000001E-2</v>
      </c>
      <c r="K738" t="s">
        <v>21</v>
      </c>
      <c r="L738">
        <v>57.286999999999999</v>
      </c>
      <c r="M738">
        <v>0.84058999999999995</v>
      </c>
      <c r="N738">
        <v>57.284999999999997</v>
      </c>
      <c r="O738">
        <v>0.83952000000000004</v>
      </c>
      <c r="P738"/>
    </row>
    <row r="739" spans="2:16" x14ac:dyDescent="0.25">
      <c r="B739" t="s">
        <v>1002</v>
      </c>
      <c r="C739" t="s">
        <v>139</v>
      </c>
      <c r="D739">
        <v>1</v>
      </c>
      <c r="E739">
        <v>11.000999999999999</v>
      </c>
      <c r="F739">
        <v>0.1</v>
      </c>
      <c r="G739" t="s">
        <v>24</v>
      </c>
      <c r="H739" t="s">
        <v>23</v>
      </c>
      <c r="I739">
        <v>0.01</v>
      </c>
      <c r="J739">
        <v>4.5010000000000001E-2</v>
      </c>
      <c r="K739" t="s">
        <v>21</v>
      </c>
      <c r="L739">
        <v>579.91999999999996</v>
      </c>
      <c r="M739">
        <v>9.0643000000000001E-2</v>
      </c>
      <c r="N739">
        <v>579.91999999999996</v>
      </c>
      <c r="O739">
        <v>9.0135999999999994E-2</v>
      </c>
      <c r="P739"/>
    </row>
    <row r="740" spans="2:16" x14ac:dyDescent="0.25">
      <c r="B740" t="s">
        <v>1003</v>
      </c>
      <c r="C740" t="s">
        <v>139</v>
      </c>
      <c r="D740">
        <v>1</v>
      </c>
      <c r="E740">
        <v>11.000999999999999</v>
      </c>
      <c r="F740">
        <v>1</v>
      </c>
      <c r="G740" t="s">
        <v>24</v>
      </c>
      <c r="H740" t="s">
        <v>23</v>
      </c>
      <c r="I740">
        <v>0.01</v>
      </c>
      <c r="J740">
        <v>4.5010000000000001E-2</v>
      </c>
      <c r="K740" t="s">
        <v>21</v>
      </c>
      <c r="L740">
        <v>5800</v>
      </c>
      <c r="M740">
        <v>9.2241000000000007E-3</v>
      </c>
      <c r="N740">
        <v>5800</v>
      </c>
      <c r="O740">
        <v>9.0206999999999996E-3</v>
      </c>
      <c r="P740"/>
    </row>
    <row r="741" spans="2:16" x14ac:dyDescent="0.25">
      <c r="B741" t="s">
        <v>1004</v>
      </c>
      <c r="C741" t="s">
        <v>139</v>
      </c>
      <c r="D741">
        <v>1</v>
      </c>
      <c r="E741">
        <v>11.000999999999999</v>
      </c>
      <c r="F741">
        <v>10</v>
      </c>
      <c r="G741" t="s">
        <v>24</v>
      </c>
      <c r="H741" t="s">
        <v>23</v>
      </c>
      <c r="I741">
        <v>0.01</v>
      </c>
      <c r="J741">
        <v>4.5010000000000001E-2</v>
      </c>
      <c r="K741" t="s">
        <v>21</v>
      </c>
      <c r="L741">
        <v>58000</v>
      </c>
      <c r="M741">
        <v>9.8346000000000002E-4</v>
      </c>
      <c r="N741">
        <v>58000</v>
      </c>
      <c r="O741">
        <v>9.0207999999999998E-4</v>
      </c>
      <c r="P741"/>
    </row>
    <row r="742" spans="2:16" x14ac:dyDescent="0.25">
      <c r="B742" t="s">
        <v>1005</v>
      </c>
      <c r="C742" t="s">
        <v>139</v>
      </c>
      <c r="D742">
        <v>1</v>
      </c>
      <c r="E742">
        <v>11.000999999999999</v>
      </c>
      <c r="F742">
        <v>1E-3</v>
      </c>
      <c r="G742" t="s">
        <v>24</v>
      </c>
      <c r="H742" t="s">
        <v>23</v>
      </c>
      <c r="I742">
        <v>4.4999999999999998E-2</v>
      </c>
      <c r="J742">
        <v>1.0000100000000001</v>
      </c>
      <c r="K742" t="s">
        <v>21</v>
      </c>
      <c r="L742">
        <v>0.66</v>
      </c>
      <c r="M742">
        <v>2.1</v>
      </c>
      <c r="N742">
        <v>0.65508</v>
      </c>
      <c r="O742">
        <v>2.0543</v>
      </c>
      <c r="P742"/>
    </row>
    <row r="743" spans="2:16" x14ac:dyDescent="0.25">
      <c r="B743" t="s">
        <v>1006</v>
      </c>
      <c r="C743" t="s">
        <v>139</v>
      </c>
      <c r="D743">
        <v>1</v>
      </c>
      <c r="E743">
        <v>11.000999999999999</v>
      </c>
      <c r="F743">
        <v>0.01</v>
      </c>
      <c r="G743" t="s">
        <v>24</v>
      </c>
      <c r="H743" t="s">
        <v>23</v>
      </c>
      <c r="I743">
        <v>4.4999999999999998E-2</v>
      </c>
      <c r="J743">
        <v>1.0000100000000001</v>
      </c>
      <c r="K743" t="s">
        <v>21</v>
      </c>
      <c r="L743">
        <v>4.6182999999999996</v>
      </c>
      <c r="M743">
        <v>1.7586999999999999</v>
      </c>
      <c r="N743">
        <v>4.6168999999999993</v>
      </c>
      <c r="O743">
        <v>1.7583</v>
      </c>
      <c r="P743"/>
    </row>
    <row r="744" spans="2:16" x14ac:dyDescent="0.25">
      <c r="B744" t="s">
        <v>1007</v>
      </c>
      <c r="C744" t="s">
        <v>139</v>
      </c>
      <c r="D744">
        <v>1</v>
      </c>
      <c r="E744">
        <v>11.000999999999999</v>
      </c>
      <c r="F744">
        <v>0.1</v>
      </c>
      <c r="G744" t="s">
        <v>24</v>
      </c>
      <c r="H744" t="s">
        <v>23</v>
      </c>
      <c r="I744">
        <v>4.4999999999999998E-2</v>
      </c>
      <c r="J744">
        <v>1.0000100000000001</v>
      </c>
      <c r="K744" t="s">
        <v>21</v>
      </c>
      <c r="L744">
        <v>57.617999999999995</v>
      </c>
      <c r="M744">
        <v>0.44323000000000001</v>
      </c>
      <c r="N744">
        <v>57.617999999999995</v>
      </c>
      <c r="O744">
        <v>0.44244</v>
      </c>
      <c r="P744"/>
    </row>
    <row r="745" spans="2:16" x14ac:dyDescent="0.25">
      <c r="B745" t="s">
        <v>1008</v>
      </c>
      <c r="C745" t="s">
        <v>139</v>
      </c>
      <c r="D745">
        <v>1</v>
      </c>
      <c r="E745">
        <v>11.000999999999999</v>
      </c>
      <c r="F745">
        <v>1</v>
      </c>
      <c r="G745" t="s">
        <v>24</v>
      </c>
      <c r="H745" t="s">
        <v>23</v>
      </c>
      <c r="I745">
        <v>4.4999999999999998E-2</v>
      </c>
      <c r="J745">
        <v>1.0000100000000001</v>
      </c>
      <c r="K745" t="s">
        <v>21</v>
      </c>
      <c r="L745">
        <v>579.96</v>
      </c>
      <c r="M745">
        <v>4.6302000000000003E-2</v>
      </c>
      <c r="N745">
        <v>579.96</v>
      </c>
      <c r="O745">
        <v>4.5959E-2</v>
      </c>
      <c r="P745"/>
    </row>
    <row r="746" spans="2:16" x14ac:dyDescent="0.25">
      <c r="B746" t="s">
        <v>1009</v>
      </c>
      <c r="C746" t="s">
        <v>139</v>
      </c>
      <c r="D746">
        <v>1</v>
      </c>
      <c r="E746">
        <v>11.000999999999999</v>
      </c>
      <c r="F746">
        <v>10</v>
      </c>
      <c r="G746" t="s">
        <v>24</v>
      </c>
      <c r="H746" t="s">
        <v>23</v>
      </c>
      <c r="I746">
        <v>4.4999999999999998E-2</v>
      </c>
      <c r="J746">
        <v>1.0000100000000001</v>
      </c>
      <c r="K746" t="s">
        <v>21</v>
      </c>
      <c r="L746">
        <v>5800</v>
      </c>
      <c r="M746">
        <v>4.7349999999999996E-3</v>
      </c>
      <c r="N746">
        <v>5800</v>
      </c>
      <c r="O746">
        <v>4.5976999999999997E-3</v>
      </c>
      <c r="P746"/>
    </row>
    <row r="747" spans="2:16" x14ac:dyDescent="0.25">
      <c r="B747" t="s">
        <v>1010</v>
      </c>
      <c r="C747" t="s">
        <v>139</v>
      </c>
      <c r="D747">
        <v>1</v>
      </c>
      <c r="E747">
        <v>11.000999999999999</v>
      </c>
      <c r="F747">
        <v>1E-3</v>
      </c>
      <c r="G747" t="s">
        <v>24</v>
      </c>
      <c r="H747" t="s">
        <v>23</v>
      </c>
      <c r="I747">
        <v>1</v>
      </c>
      <c r="J747">
        <v>5.01</v>
      </c>
      <c r="K747" t="s">
        <v>21</v>
      </c>
      <c r="L747">
        <v>12</v>
      </c>
      <c r="M747">
        <v>7.2</v>
      </c>
      <c r="N747">
        <v>11.404999999999999</v>
      </c>
      <c r="O747">
        <v>7.1882000000000001</v>
      </c>
      <c r="P747"/>
    </row>
    <row r="748" spans="2:16" x14ac:dyDescent="0.25">
      <c r="B748" t="s">
        <v>1011</v>
      </c>
      <c r="C748" t="s">
        <v>139</v>
      </c>
      <c r="D748">
        <v>1</v>
      </c>
      <c r="E748">
        <v>11.000999999999999</v>
      </c>
      <c r="F748">
        <v>0.01</v>
      </c>
      <c r="G748" t="s">
        <v>24</v>
      </c>
      <c r="H748" t="s">
        <v>23</v>
      </c>
      <c r="I748">
        <v>1</v>
      </c>
      <c r="J748">
        <v>5.01</v>
      </c>
      <c r="K748" t="s">
        <v>21</v>
      </c>
      <c r="L748">
        <v>12.360999999999999</v>
      </c>
      <c r="M748">
        <v>7.1186999999999996</v>
      </c>
      <c r="N748">
        <v>12.349</v>
      </c>
      <c r="O748">
        <v>7.1191000000000004</v>
      </c>
      <c r="P748"/>
    </row>
    <row r="749" spans="2:16" x14ac:dyDescent="0.25">
      <c r="B749" t="s">
        <v>1012</v>
      </c>
      <c r="C749" t="s">
        <v>139</v>
      </c>
      <c r="D749">
        <v>1</v>
      </c>
      <c r="E749">
        <v>11.000999999999999</v>
      </c>
      <c r="F749">
        <v>0.1</v>
      </c>
      <c r="G749" t="s">
        <v>24</v>
      </c>
      <c r="H749" t="s">
        <v>23</v>
      </c>
      <c r="I749">
        <v>1</v>
      </c>
      <c r="J749">
        <v>5.01</v>
      </c>
      <c r="K749" t="s">
        <v>21</v>
      </c>
      <c r="L749">
        <v>56.262</v>
      </c>
      <c r="M749">
        <v>4.6574</v>
      </c>
      <c r="N749">
        <v>56.247999999999998</v>
      </c>
      <c r="O749">
        <v>4.6563999999999997</v>
      </c>
      <c r="P749"/>
    </row>
    <row r="750" spans="2:16" x14ac:dyDescent="0.25">
      <c r="B750" t="s">
        <v>1013</v>
      </c>
      <c r="C750" t="s">
        <v>139</v>
      </c>
      <c r="D750">
        <v>1</v>
      </c>
      <c r="E750">
        <v>11.000999999999999</v>
      </c>
      <c r="F750">
        <v>1</v>
      </c>
      <c r="G750" t="s">
        <v>24</v>
      </c>
      <c r="H750" t="s">
        <v>23</v>
      </c>
      <c r="I750">
        <v>1</v>
      </c>
      <c r="J750">
        <v>5.01</v>
      </c>
      <c r="K750" t="s">
        <v>21</v>
      </c>
      <c r="L750">
        <v>579.63</v>
      </c>
      <c r="M750">
        <v>0.67288000000000003</v>
      </c>
      <c r="N750">
        <v>579.63</v>
      </c>
      <c r="O750">
        <v>0.67162999999999995</v>
      </c>
      <c r="P750"/>
    </row>
    <row r="751" spans="2:16" x14ac:dyDescent="0.25">
      <c r="B751" t="s">
        <v>1014</v>
      </c>
      <c r="C751" t="s">
        <v>139</v>
      </c>
      <c r="D751">
        <v>1</v>
      </c>
      <c r="E751">
        <v>11.000999999999999</v>
      </c>
      <c r="F751">
        <v>10</v>
      </c>
      <c r="G751" t="s">
        <v>24</v>
      </c>
      <c r="H751" t="s">
        <v>23</v>
      </c>
      <c r="I751">
        <v>1</v>
      </c>
      <c r="J751">
        <v>5.01</v>
      </c>
      <c r="K751" t="s">
        <v>21</v>
      </c>
      <c r="L751">
        <v>5800</v>
      </c>
      <c r="M751">
        <v>6.8090999999999999E-2</v>
      </c>
      <c r="N751">
        <v>5800</v>
      </c>
      <c r="O751">
        <v>6.7582000000000003E-2</v>
      </c>
      <c r="P751"/>
    </row>
    <row r="752" spans="2:16" x14ac:dyDescent="0.25">
      <c r="B752" t="s">
        <v>1015</v>
      </c>
      <c r="C752" t="s">
        <v>139</v>
      </c>
      <c r="D752">
        <v>1</v>
      </c>
      <c r="E752">
        <v>11.000999999999999</v>
      </c>
      <c r="F752">
        <v>1E-3</v>
      </c>
      <c r="G752" t="s">
        <v>24</v>
      </c>
      <c r="H752" t="s">
        <v>23</v>
      </c>
      <c r="I752">
        <v>5</v>
      </c>
      <c r="J752">
        <v>10</v>
      </c>
      <c r="K752" t="s">
        <v>21</v>
      </c>
      <c r="L752">
        <v>58</v>
      </c>
      <c r="M752">
        <v>29</v>
      </c>
      <c r="N752">
        <v>57.703000000000003</v>
      </c>
      <c r="O752">
        <v>28.928999999999998</v>
      </c>
      <c r="P752"/>
    </row>
    <row r="753" spans="2:16" x14ac:dyDescent="0.25">
      <c r="B753" t="s">
        <v>1016</v>
      </c>
      <c r="C753" t="s">
        <v>139</v>
      </c>
      <c r="D753">
        <v>1</v>
      </c>
      <c r="E753">
        <v>11.000999999999999</v>
      </c>
      <c r="F753">
        <v>0.01</v>
      </c>
      <c r="G753" t="s">
        <v>24</v>
      </c>
      <c r="H753" t="s">
        <v>23</v>
      </c>
      <c r="I753">
        <v>5</v>
      </c>
      <c r="J753">
        <v>10</v>
      </c>
      <c r="K753" t="s">
        <v>21</v>
      </c>
      <c r="L753">
        <v>58</v>
      </c>
      <c r="M753">
        <v>28.914000000000001</v>
      </c>
      <c r="N753">
        <v>57.905000000000001</v>
      </c>
      <c r="O753">
        <v>28.914999999999999</v>
      </c>
      <c r="P753"/>
    </row>
    <row r="754" spans="2:16" x14ac:dyDescent="0.25">
      <c r="B754" t="s">
        <v>1017</v>
      </c>
      <c r="C754" t="s">
        <v>139</v>
      </c>
      <c r="D754">
        <v>1</v>
      </c>
      <c r="E754">
        <v>11.000999999999999</v>
      </c>
      <c r="F754">
        <v>0.1</v>
      </c>
      <c r="G754" t="s">
        <v>24</v>
      </c>
      <c r="H754" t="s">
        <v>23</v>
      </c>
      <c r="I754">
        <v>5</v>
      </c>
      <c r="J754">
        <v>10</v>
      </c>
      <c r="K754" t="s">
        <v>21</v>
      </c>
      <c r="L754">
        <v>76.668000000000006</v>
      </c>
      <c r="M754">
        <v>27.611000000000001</v>
      </c>
      <c r="N754">
        <v>76.638000000000005</v>
      </c>
      <c r="O754">
        <v>27.611999999999998</v>
      </c>
      <c r="P754"/>
    </row>
    <row r="755" spans="2:16" x14ac:dyDescent="0.25">
      <c r="B755" t="s">
        <v>1018</v>
      </c>
      <c r="C755" t="s">
        <v>139</v>
      </c>
      <c r="D755">
        <v>1</v>
      </c>
      <c r="E755">
        <v>11.000999999999999</v>
      </c>
      <c r="F755">
        <v>1</v>
      </c>
      <c r="G755" t="s">
        <v>24</v>
      </c>
      <c r="H755" t="s">
        <v>23</v>
      </c>
      <c r="I755">
        <v>5</v>
      </c>
      <c r="J755">
        <v>10</v>
      </c>
      <c r="K755" t="s">
        <v>21</v>
      </c>
      <c r="L755">
        <v>575.98</v>
      </c>
      <c r="M755">
        <v>10.476000000000001</v>
      </c>
      <c r="N755">
        <v>575.96</v>
      </c>
      <c r="O755">
        <v>10.474</v>
      </c>
      <c r="P755"/>
    </row>
    <row r="756" spans="2:16" x14ac:dyDescent="0.25">
      <c r="B756" t="s">
        <v>1019</v>
      </c>
      <c r="C756" t="s">
        <v>139</v>
      </c>
      <c r="D756">
        <v>1</v>
      </c>
      <c r="E756">
        <v>11.000999999999999</v>
      </c>
      <c r="F756">
        <v>10</v>
      </c>
      <c r="G756" t="s">
        <v>24</v>
      </c>
      <c r="H756" t="s">
        <v>23</v>
      </c>
      <c r="I756">
        <v>5</v>
      </c>
      <c r="J756">
        <v>10</v>
      </c>
      <c r="K756" t="s">
        <v>21</v>
      </c>
      <c r="L756">
        <v>5799.5</v>
      </c>
      <c r="M756">
        <v>1.1535</v>
      </c>
      <c r="N756">
        <v>5799.5</v>
      </c>
      <c r="O756">
        <v>1.1523000000000001</v>
      </c>
      <c r="P756"/>
    </row>
    <row r="757" spans="2:16" x14ac:dyDescent="0.25">
      <c r="B757" t="s">
        <v>2306</v>
      </c>
      <c r="C757" t="s">
        <v>139</v>
      </c>
      <c r="D757">
        <v>1</v>
      </c>
      <c r="E757">
        <v>11.000999999999999</v>
      </c>
      <c r="F757">
        <v>1E-3</v>
      </c>
      <c r="G757" t="s">
        <v>24</v>
      </c>
      <c r="H757" t="s">
        <v>23</v>
      </c>
      <c r="I757">
        <v>10</v>
      </c>
      <c r="J757">
        <v>10.01</v>
      </c>
      <c r="K757" t="s">
        <v>21</v>
      </c>
      <c r="L757">
        <v>58</v>
      </c>
      <c r="M757">
        <v>29</v>
      </c>
      <c r="N757">
        <v>57.703000000000003</v>
      </c>
      <c r="O757">
        <v>28.928999999999998</v>
      </c>
      <c r="P757"/>
    </row>
    <row r="758" spans="2:16" x14ac:dyDescent="0.25">
      <c r="B758" t="s">
        <v>2307</v>
      </c>
      <c r="C758" t="s">
        <v>139</v>
      </c>
      <c r="D758">
        <v>1</v>
      </c>
      <c r="E758">
        <v>11.000999999999999</v>
      </c>
      <c r="F758">
        <v>0.01</v>
      </c>
      <c r="G758" t="s">
        <v>24</v>
      </c>
      <c r="H758" t="s">
        <v>23</v>
      </c>
      <c r="I758">
        <v>10</v>
      </c>
      <c r="J758">
        <v>10.01</v>
      </c>
      <c r="K758" t="s">
        <v>21</v>
      </c>
      <c r="L758">
        <v>58</v>
      </c>
      <c r="M758">
        <v>28.914000000000001</v>
      </c>
      <c r="N758">
        <v>57.905000000000001</v>
      </c>
      <c r="O758">
        <v>28.914999999999999</v>
      </c>
      <c r="P758"/>
    </row>
    <row r="759" spans="2:16" x14ac:dyDescent="0.25">
      <c r="B759" t="s">
        <v>2308</v>
      </c>
      <c r="C759" t="s">
        <v>139</v>
      </c>
      <c r="D759">
        <v>1</v>
      </c>
      <c r="E759">
        <v>11.000999999999999</v>
      </c>
      <c r="F759">
        <v>0.1</v>
      </c>
      <c r="G759" t="s">
        <v>24</v>
      </c>
      <c r="H759" t="s">
        <v>23</v>
      </c>
      <c r="I759">
        <v>10</v>
      </c>
      <c r="J759">
        <v>10.01</v>
      </c>
      <c r="K759" t="s">
        <v>21</v>
      </c>
      <c r="L759">
        <v>76.668000000000006</v>
      </c>
      <c r="M759">
        <v>27.611000000000001</v>
      </c>
      <c r="N759">
        <v>76.638000000000005</v>
      </c>
      <c r="O759">
        <v>27.611999999999998</v>
      </c>
      <c r="P759"/>
    </row>
    <row r="760" spans="2:16" x14ac:dyDescent="0.25">
      <c r="B760" t="s">
        <v>2309</v>
      </c>
      <c r="C760" t="s">
        <v>139</v>
      </c>
      <c r="D760">
        <v>1</v>
      </c>
      <c r="E760">
        <v>11.000999999999999</v>
      </c>
      <c r="F760">
        <v>1</v>
      </c>
      <c r="G760" t="s">
        <v>24</v>
      </c>
      <c r="H760" t="s">
        <v>23</v>
      </c>
      <c r="I760">
        <v>10</v>
      </c>
      <c r="J760">
        <v>10.01</v>
      </c>
      <c r="K760" t="s">
        <v>21</v>
      </c>
      <c r="L760">
        <v>575.98</v>
      </c>
      <c r="M760">
        <v>10.476000000000001</v>
      </c>
      <c r="N760">
        <v>575.96</v>
      </c>
      <c r="O760">
        <v>10.474</v>
      </c>
      <c r="P760"/>
    </row>
    <row r="761" spans="2:16" x14ac:dyDescent="0.25">
      <c r="B761" t="s">
        <v>2310</v>
      </c>
      <c r="C761" t="s">
        <v>139</v>
      </c>
      <c r="D761">
        <v>1</v>
      </c>
      <c r="E761">
        <v>11.000999999999999</v>
      </c>
      <c r="F761">
        <v>10</v>
      </c>
      <c r="G761" t="s">
        <v>24</v>
      </c>
      <c r="H761" t="s">
        <v>23</v>
      </c>
      <c r="I761">
        <v>10</v>
      </c>
      <c r="J761">
        <v>10.01</v>
      </c>
      <c r="K761" t="s">
        <v>21</v>
      </c>
      <c r="L761">
        <v>5799.5</v>
      </c>
      <c r="M761">
        <v>1.1535</v>
      </c>
      <c r="N761">
        <v>5799.5</v>
      </c>
      <c r="O761">
        <v>1.1523000000000001</v>
      </c>
      <c r="P761"/>
    </row>
    <row r="762" spans="2:16" x14ac:dyDescent="0.25">
      <c r="B762" t="s">
        <v>1020</v>
      </c>
      <c r="C762" t="s">
        <v>139</v>
      </c>
      <c r="D762">
        <v>11</v>
      </c>
      <c r="E762">
        <v>30.001000000000001</v>
      </c>
      <c r="F762">
        <v>1E-3</v>
      </c>
      <c r="G762" t="s">
        <v>24</v>
      </c>
      <c r="H762" t="s">
        <v>23</v>
      </c>
      <c r="I762">
        <v>0.01</v>
      </c>
      <c r="J762">
        <v>4.5010000000000001E-2</v>
      </c>
      <c r="K762" t="s">
        <v>21</v>
      </c>
      <c r="L762">
        <v>0.87</v>
      </c>
      <c r="M762">
        <v>2.9</v>
      </c>
      <c r="N762">
        <v>0.85389000000000004</v>
      </c>
      <c r="O762">
        <v>2.8839000000000001</v>
      </c>
      <c r="P762"/>
    </row>
    <row r="763" spans="2:16" x14ac:dyDescent="0.25">
      <c r="B763" t="s">
        <v>1021</v>
      </c>
      <c r="C763" t="s">
        <v>139</v>
      </c>
      <c r="D763">
        <v>11</v>
      </c>
      <c r="E763">
        <v>30.001000000000001</v>
      </c>
      <c r="F763">
        <v>0.01</v>
      </c>
      <c r="G763" t="s">
        <v>24</v>
      </c>
      <c r="H763" t="s">
        <v>23</v>
      </c>
      <c r="I763">
        <v>0.01</v>
      </c>
      <c r="J763">
        <v>4.5010000000000001E-2</v>
      </c>
      <c r="K763" t="s">
        <v>21</v>
      </c>
      <c r="L763">
        <v>1.4280999999999999</v>
      </c>
      <c r="M763">
        <v>2.8814000000000002</v>
      </c>
      <c r="N763">
        <v>1.5428999999999999</v>
      </c>
      <c r="O763">
        <v>2.8673000000000002</v>
      </c>
      <c r="P763"/>
    </row>
    <row r="764" spans="2:16" x14ac:dyDescent="0.25">
      <c r="B764" t="s">
        <v>1022</v>
      </c>
      <c r="C764" t="s">
        <v>139</v>
      </c>
      <c r="D764">
        <v>11</v>
      </c>
      <c r="E764">
        <v>30.001000000000001</v>
      </c>
      <c r="F764">
        <v>0.1</v>
      </c>
      <c r="G764" t="s">
        <v>24</v>
      </c>
      <c r="H764" t="s">
        <v>23</v>
      </c>
      <c r="I764">
        <v>0.01</v>
      </c>
      <c r="J764">
        <v>4.5010000000000001E-2</v>
      </c>
      <c r="K764" t="s">
        <v>21</v>
      </c>
      <c r="L764">
        <v>44.393999999999998</v>
      </c>
      <c r="M764">
        <v>2.0188000000000001</v>
      </c>
      <c r="N764">
        <v>44.317</v>
      </c>
      <c r="O764">
        <v>2.0184000000000002</v>
      </c>
      <c r="P764"/>
    </row>
    <row r="765" spans="2:16" x14ac:dyDescent="0.25">
      <c r="B765" t="s">
        <v>1023</v>
      </c>
      <c r="C765" t="s">
        <v>139</v>
      </c>
      <c r="D765">
        <v>11</v>
      </c>
      <c r="E765">
        <v>30.001000000000001</v>
      </c>
      <c r="F765">
        <v>1</v>
      </c>
      <c r="G765" t="s">
        <v>24</v>
      </c>
      <c r="H765" t="s">
        <v>23</v>
      </c>
      <c r="I765">
        <v>0.01</v>
      </c>
      <c r="J765">
        <v>4.5010000000000001E-2</v>
      </c>
      <c r="K765" t="s">
        <v>21</v>
      </c>
      <c r="L765">
        <v>577.67999999999995</v>
      </c>
      <c r="M765">
        <v>0.29774</v>
      </c>
      <c r="N765">
        <v>577.66</v>
      </c>
      <c r="O765">
        <v>0.29630000000000001</v>
      </c>
      <c r="P765"/>
    </row>
    <row r="766" spans="2:16" x14ac:dyDescent="0.25">
      <c r="B766" t="s">
        <v>1024</v>
      </c>
      <c r="C766" t="s">
        <v>139</v>
      </c>
      <c r="D766">
        <v>11</v>
      </c>
      <c r="E766">
        <v>30.001000000000001</v>
      </c>
      <c r="F766">
        <v>10</v>
      </c>
      <c r="G766" t="s">
        <v>24</v>
      </c>
      <c r="H766" t="s">
        <v>23</v>
      </c>
      <c r="I766">
        <v>0.01</v>
      </c>
      <c r="J766">
        <v>4.5010000000000001E-2</v>
      </c>
      <c r="K766" t="s">
        <v>21</v>
      </c>
      <c r="L766">
        <v>5799.8</v>
      </c>
      <c r="M766">
        <v>3.0408000000000001E-2</v>
      </c>
      <c r="N766">
        <v>5799.8</v>
      </c>
      <c r="O766">
        <v>2.9818999999999998E-2</v>
      </c>
      <c r="P766"/>
    </row>
    <row r="767" spans="2:16" x14ac:dyDescent="0.25">
      <c r="B767" t="s">
        <v>1332</v>
      </c>
      <c r="C767" t="s">
        <v>139</v>
      </c>
      <c r="D767">
        <v>11</v>
      </c>
      <c r="E767">
        <v>30.001000000000001</v>
      </c>
      <c r="F767">
        <v>1E-3</v>
      </c>
      <c r="G767" t="s">
        <v>24</v>
      </c>
      <c r="H767" t="s">
        <v>23</v>
      </c>
      <c r="I767">
        <v>4.4999999999999998E-2</v>
      </c>
      <c r="J767">
        <v>1.0000100000000001</v>
      </c>
      <c r="K767" t="s">
        <v>21</v>
      </c>
      <c r="L767">
        <v>0.9</v>
      </c>
      <c r="M767">
        <v>2.1</v>
      </c>
      <c r="N767">
        <v>0.42297000000000001</v>
      </c>
      <c r="O767">
        <v>2.1154999999999999</v>
      </c>
      <c r="P767"/>
    </row>
    <row r="768" spans="2:16" x14ac:dyDescent="0.25">
      <c r="B768" t="s">
        <v>1333</v>
      </c>
      <c r="C768" t="s">
        <v>139</v>
      </c>
      <c r="D768">
        <v>11</v>
      </c>
      <c r="E768">
        <v>30.001000000000001</v>
      </c>
      <c r="F768">
        <v>0.01</v>
      </c>
      <c r="G768" t="s">
        <v>24</v>
      </c>
      <c r="H768" t="s">
        <v>23</v>
      </c>
      <c r="I768">
        <v>4.4999999999999998E-2</v>
      </c>
      <c r="J768">
        <v>1.0000100000000001</v>
      </c>
      <c r="K768" t="s">
        <v>21</v>
      </c>
      <c r="L768">
        <v>1.3908</v>
      </c>
      <c r="M768">
        <v>2.0926999999999998</v>
      </c>
      <c r="N768">
        <v>1.3648</v>
      </c>
      <c r="O768">
        <v>2.0928</v>
      </c>
      <c r="P768"/>
    </row>
    <row r="769" spans="2:16" x14ac:dyDescent="0.25">
      <c r="B769" t="s">
        <v>1334</v>
      </c>
      <c r="C769" t="s">
        <v>139</v>
      </c>
      <c r="D769">
        <v>11</v>
      </c>
      <c r="E769">
        <v>30.001000000000001</v>
      </c>
      <c r="F769">
        <v>0.1</v>
      </c>
      <c r="G769" t="s">
        <v>24</v>
      </c>
      <c r="H769" t="s">
        <v>23</v>
      </c>
      <c r="I769">
        <v>4.4999999999999998E-2</v>
      </c>
      <c r="J769">
        <v>1.0000100000000001</v>
      </c>
      <c r="K769" t="s">
        <v>21</v>
      </c>
      <c r="L769">
        <v>48.985999999999997</v>
      </c>
      <c r="M769">
        <v>1.2457</v>
      </c>
      <c r="N769">
        <v>48.966999999999999</v>
      </c>
      <c r="O769">
        <v>1.244</v>
      </c>
      <c r="P769"/>
    </row>
    <row r="770" spans="2:16" x14ac:dyDescent="0.25">
      <c r="B770" t="s">
        <v>1335</v>
      </c>
      <c r="C770" t="s">
        <v>139</v>
      </c>
      <c r="D770">
        <v>11</v>
      </c>
      <c r="E770">
        <v>30.001000000000001</v>
      </c>
      <c r="F770">
        <v>1</v>
      </c>
      <c r="G770" t="s">
        <v>24</v>
      </c>
      <c r="H770" t="s">
        <v>23</v>
      </c>
      <c r="I770">
        <v>4.4999999999999998E-2</v>
      </c>
      <c r="J770">
        <v>1.0000100000000001</v>
      </c>
      <c r="K770" t="s">
        <v>21</v>
      </c>
      <c r="L770">
        <v>578.74</v>
      </c>
      <c r="M770">
        <v>0.1605</v>
      </c>
      <c r="N770">
        <v>578.73</v>
      </c>
      <c r="O770">
        <v>0.15917999999999999</v>
      </c>
      <c r="P770"/>
    </row>
    <row r="771" spans="2:16" x14ac:dyDescent="0.25">
      <c r="B771" t="s">
        <v>1336</v>
      </c>
      <c r="C771" t="s">
        <v>139</v>
      </c>
      <c r="D771">
        <v>11</v>
      </c>
      <c r="E771">
        <v>30.001000000000001</v>
      </c>
      <c r="F771">
        <v>10</v>
      </c>
      <c r="G771" t="s">
        <v>24</v>
      </c>
      <c r="H771" t="s">
        <v>23</v>
      </c>
      <c r="I771">
        <v>4.4999999999999998E-2</v>
      </c>
      <c r="J771">
        <v>1.0000100000000001</v>
      </c>
      <c r="K771" t="s">
        <v>21</v>
      </c>
      <c r="L771">
        <v>5799.9000000000005</v>
      </c>
      <c r="M771">
        <v>1.6507000000000001E-2</v>
      </c>
      <c r="N771">
        <v>5799.9000000000005</v>
      </c>
      <c r="O771">
        <v>1.5972E-2</v>
      </c>
      <c r="P771"/>
    </row>
    <row r="772" spans="2:16" x14ac:dyDescent="0.25">
      <c r="B772" t="s">
        <v>1025</v>
      </c>
      <c r="C772" t="s">
        <v>139</v>
      </c>
      <c r="D772">
        <v>11</v>
      </c>
      <c r="E772">
        <v>30.001000000000001</v>
      </c>
      <c r="F772">
        <v>1E-3</v>
      </c>
      <c r="G772" t="s">
        <v>24</v>
      </c>
      <c r="H772" t="s">
        <v>23</v>
      </c>
      <c r="I772">
        <v>1</v>
      </c>
      <c r="J772">
        <v>5.01</v>
      </c>
      <c r="K772" t="s">
        <v>21</v>
      </c>
      <c r="L772">
        <v>12</v>
      </c>
      <c r="M772">
        <v>7.2</v>
      </c>
      <c r="N772">
        <v>11.173999999999999</v>
      </c>
      <c r="O772">
        <v>7.2092000000000001</v>
      </c>
      <c r="P772"/>
    </row>
    <row r="773" spans="2:16" x14ac:dyDescent="0.25">
      <c r="B773" t="s">
        <v>1026</v>
      </c>
      <c r="C773" t="s">
        <v>139</v>
      </c>
      <c r="D773">
        <v>11</v>
      </c>
      <c r="E773">
        <v>30.001000000000001</v>
      </c>
      <c r="F773">
        <v>0.01</v>
      </c>
      <c r="G773" t="s">
        <v>24</v>
      </c>
      <c r="H773" t="s">
        <v>23</v>
      </c>
      <c r="I773">
        <v>1</v>
      </c>
      <c r="J773">
        <v>5.01</v>
      </c>
      <c r="K773" t="s">
        <v>21</v>
      </c>
      <c r="L773">
        <v>12</v>
      </c>
      <c r="M773">
        <v>7.2</v>
      </c>
      <c r="N773">
        <v>11.421999999999999</v>
      </c>
      <c r="O773">
        <v>7.2034000000000002</v>
      </c>
      <c r="P773"/>
    </row>
    <row r="774" spans="2:16" x14ac:dyDescent="0.25">
      <c r="B774" t="s">
        <v>1027</v>
      </c>
      <c r="C774" t="s">
        <v>139</v>
      </c>
      <c r="D774">
        <v>11</v>
      </c>
      <c r="E774">
        <v>30.001000000000001</v>
      </c>
      <c r="F774">
        <v>0.1</v>
      </c>
      <c r="G774" t="s">
        <v>24</v>
      </c>
      <c r="H774" t="s">
        <v>23</v>
      </c>
      <c r="I774">
        <v>1</v>
      </c>
      <c r="J774">
        <v>5.01</v>
      </c>
      <c r="K774" t="s">
        <v>21</v>
      </c>
      <c r="L774">
        <v>33.826999999999998</v>
      </c>
      <c r="M774">
        <v>6.6978</v>
      </c>
      <c r="N774">
        <v>33.791999999999994</v>
      </c>
      <c r="O774">
        <v>6.6978999999999997</v>
      </c>
      <c r="P774"/>
    </row>
    <row r="775" spans="2:16" x14ac:dyDescent="0.25">
      <c r="B775" t="s">
        <v>1028</v>
      </c>
      <c r="C775" t="s">
        <v>139</v>
      </c>
      <c r="D775">
        <v>11</v>
      </c>
      <c r="E775">
        <v>30.001000000000001</v>
      </c>
      <c r="F775">
        <v>1</v>
      </c>
      <c r="G775" t="s">
        <v>24</v>
      </c>
      <c r="H775" t="s">
        <v>23</v>
      </c>
      <c r="I775">
        <v>1</v>
      </c>
      <c r="J775">
        <v>5.01</v>
      </c>
      <c r="K775" t="s">
        <v>21</v>
      </c>
      <c r="L775">
        <v>566.18999999999994</v>
      </c>
      <c r="M775">
        <v>1.8955</v>
      </c>
      <c r="N775">
        <v>566.17999999999995</v>
      </c>
      <c r="O775">
        <v>1.8942000000000001</v>
      </c>
      <c r="P775"/>
    </row>
    <row r="776" spans="2:16" x14ac:dyDescent="0.25">
      <c r="B776" t="s">
        <v>1029</v>
      </c>
      <c r="C776" t="s">
        <v>139</v>
      </c>
      <c r="D776">
        <v>11</v>
      </c>
      <c r="E776">
        <v>30.001000000000001</v>
      </c>
      <c r="F776">
        <v>10</v>
      </c>
      <c r="G776" t="s">
        <v>24</v>
      </c>
      <c r="H776" t="s">
        <v>23</v>
      </c>
      <c r="I776">
        <v>1</v>
      </c>
      <c r="J776">
        <v>5.01</v>
      </c>
      <c r="K776" t="s">
        <v>21</v>
      </c>
      <c r="L776">
        <v>5798.5</v>
      </c>
      <c r="M776">
        <v>0.19808000000000001</v>
      </c>
      <c r="N776">
        <v>5798.5</v>
      </c>
      <c r="O776">
        <v>0.19750000000000001</v>
      </c>
      <c r="P776"/>
    </row>
    <row r="777" spans="2:16" x14ac:dyDescent="0.25">
      <c r="B777" t="s">
        <v>1030</v>
      </c>
      <c r="C777" t="s">
        <v>139</v>
      </c>
      <c r="D777">
        <v>11</v>
      </c>
      <c r="E777">
        <v>30.001000000000001</v>
      </c>
      <c r="F777">
        <v>1E-3</v>
      </c>
      <c r="G777" t="s">
        <v>24</v>
      </c>
      <c r="H777" t="s">
        <v>23</v>
      </c>
      <c r="I777">
        <v>5</v>
      </c>
      <c r="J777">
        <v>10</v>
      </c>
      <c r="K777" t="s">
        <v>21</v>
      </c>
      <c r="L777">
        <v>58</v>
      </c>
      <c r="M777">
        <v>29</v>
      </c>
      <c r="N777">
        <v>57.627000000000002</v>
      </c>
      <c r="O777">
        <v>28.936</v>
      </c>
      <c r="P777"/>
    </row>
    <row r="778" spans="2:16" x14ac:dyDescent="0.25">
      <c r="B778" t="s">
        <v>1031</v>
      </c>
      <c r="C778" t="s">
        <v>139</v>
      </c>
      <c r="D778">
        <v>11</v>
      </c>
      <c r="E778">
        <v>30.001000000000001</v>
      </c>
      <c r="F778">
        <v>0.01</v>
      </c>
      <c r="G778" t="s">
        <v>24</v>
      </c>
      <c r="H778" t="s">
        <v>23</v>
      </c>
      <c r="I778">
        <v>5</v>
      </c>
      <c r="J778">
        <v>10</v>
      </c>
      <c r="K778" t="s">
        <v>21</v>
      </c>
      <c r="L778">
        <v>58</v>
      </c>
      <c r="M778">
        <v>29</v>
      </c>
      <c r="N778">
        <v>57.681999999999995</v>
      </c>
      <c r="O778">
        <v>28.934999999999999</v>
      </c>
      <c r="P778"/>
    </row>
    <row r="779" spans="2:16" x14ac:dyDescent="0.25">
      <c r="B779" t="s">
        <v>1032</v>
      </c>
      <c r="C779" t="s">
        <v>139</v>
      </c>
      <c r="D779">
        <v>11</v>
      </c>
      <c r="E779">
        <v>30.001000000000001</v>
      </c>
      <c r="F779">
        <v>0.1</v>
      </c>
      <c r="G779" t="s">
        <v>24</v>
      </c>
      <c r="H779" t="s">
        <v>23</v>
      </c>
      <c r="I779">
        <v>5</v>
      </c>
      <c r="J779">
        <v>10</v>
      </c>
      <c r="K779" t="s">
        <v>21</v>
      </c>
      <c r="L779">
        <v>63.352999999999994</v>
      </c>
      <c r="M779">
        <v>28.821999999999999</v>
      </c>
      <c r="N779">
        <v>63.613</v>
      </c>
      <c r="O779">
        <v>28.797000000000001</v>
      </c>
      <c r="P779"/>
    </row>
    <row r="780" spans="2:16" x14ac:dyDescent="0.25">
      <c r="B780" t="s">
        <v>1033</v>
      </c>
      <c r="C780" t="s">
        <v>139</v>
      </c>
      <c r="D780">
        <v>11</v>
      </c>
      <c r="E780">
        <v>30.001000000000001</v>
      </c>
      <c r="F780">
        <v>1</v>
      </c>
      <c r="G780" t="s">
        <v>24</v>
      </c>
      <c r="H780" t="s">
        <v>23</v>
      </c>
      <c r="I780">
        <v>5</v>
      </c>
      <c r="J780">
        <v>10</v>
      </c>
      <c r="K780" t="s">
        <v>21</v>
      </c>
      <c r="L780">
        <v>458.92</v>
      </c>
      <c r="M780">
        <v>21.117999999999999</v>
      </c>
      <c r="N780">
        <v>458.89</v>
      </c>
      <c r="O780">
        <v>21.117000000000001</v>
      </c>
      <c r="P780"/>
    </row>
    <row r="781" spans="2:16" x14ac:dyDescent="0.25">
      <c r="B781" t="s">
        <v>1034</v>
      </c>
      <c r="C781" t="s">
        <v>139</v>
      </c>
      <c r="D781">
        <v>11</v>
      </c>
      <c r="E781">
        <v>30.001000000000001</v>
      </c>
      <c r="F781">
        <v>10</v>
      </c>
      <c r="G781" t="s">
        <v>24</v>
      </c>
      <c r="H781" t="s">
        <v>23</v>
      </c>
      <c r="I781">
        <v>5</v>
      </c>
      <c r="J781">
        <v>10</v>
      </c>
      <c r="K781" t="s">
        <v>21</v>
      </c>
      <c r="L781">
        <v>5776.7000000000007</v>
      </c>
      <c r="M781">
        <v>3.2241</v>
      </c>
      <c r="N781">
        <v>5776.7000000000007</v>
      </c>
      <c r="O781">
        <v>3.2231000000000001</v>
      </c>
      <c r="P781"/>
    </row>
    <row r="782" spans="2:16" x14ac:dyDescent="0.25">
      <c r="B782" t="s">
        <v>2311</v>
      </c>
      <c r="C782" t="s">
        <v>139</v>
      </c>
      <c r="D782">
        <v>11</v>
      </c>
      <c r="E782">
        <v>30.001000000000001</v>
      </c>
      <c r="F782">
        <v>1E-3</v>
      </c>
      <c r="G782" t="s">
        <v>24</v>
      </c>
      <c r="H782" t="s">
        <v>23</v>
      </c>
      <c r="I782">
        <v>10</v>
      </c>
      <c r="J782">
        <v>10.01</v>
      </c>
      <c r="K782" t="s">
        <v>21</v>
      </c>
      <c r="L782">
        <v>58</v>
      </c>
      <c r="M782">
        <v>29</v>
      </c>
      <c r="N782">
        <v>57.627000000000002</v>
      </c>
      <c r="O782">
        <v>28.936</v>
      </c>
      <c r="P782"/>
    </row>
    <row r="783" spans="2:16" x14ac:dyDescent="0.25">
      <c r="B783" t="s">
        <v>2312</v>
      </c>
      <c r="C783" t="s">
        <v>139</v>
      </c>
      <c r="D783">
        <v>11</v>
      </c>
      <c r="E783">
        <v>30.001000000000001</v>
      </c>
      <c r="F783">
        <v>0.01</v>
      </c>
      <c r="G783" t="s">
        <v>24</v>
      </c>
      <c r="H783" t="s">
        <v>23</v>
      </c>
      <c r="I783">
        <v>10</v>
      </c>
      <c r="J783">
        <v>10.01</v>
      </c>
      <c r="K783" t="s">
        <v>21</v>
      </c>
      <c r="L783">
        <v>58</v>
      </c>
      <c r="M783">
        <v>29</v>
      </c>
      <c r="N783">
        <v>57.681999999999995</v>
      </c>
      <c r="O783">
        <v>28.934999999999999</v>
      </c>
      <c r="P783"/>
    </row>
    <row r="784" spans="2:16" x14ac:dyDescent="0.25">
      <c r="B784" t="s">
        <v>2313</v>
      </c>
      <c r="C784" t="s">
        <v>139</v>
      </c>
      <c r="D784">
        <v>11</v>
      </c>
      <c r="E784">
        <v>30.001000000000001</v>
      </c>
      <c r="F784">
        <v>0.1</v>
      </c>
      <c r="G784" t="s">
        <v>24</v>
      </c>
      <c r="H784" t="s">
        <v>23</v>
      </c>
      <c r="I784">
        <v>10</v>
      </c>
      <c r="J784">
        <v>10.01</v>
      </c>
      <c r="K784" t="s">
        <v>21</v>
      </c>
      <c r="L784">
        <v>63.352999999999994</v>
      </c>
      <c r="M784">
        <v>28.821999999999999</v>
      </c>
      <c r="N784">
        <v>63.613</v>
      </c>
      <c r="O784">
        <v>28.797000000000001</v>
      </c>
      <c r="P784"/>
    </row>
    <row r="785" spans="2:16" x14ac:dyDescent="0.25">
      <c r="B785" t="s">
        <v>2314</v>
      </c>
      <c r="C785" t="s">
        <v>139</v>
      </c>
      <c r="D785">
        <v>11</v>
      </c>
      <c r="E785">
        <v>30.001000000000001</v>
      </c>
      <c r="F785">
        <v>1</v>
      </c>
      <c r="G785" t="s">
        <v>24</v>
      </c>
      <c r="H785" t="s">
        <v>23</v>
      </c>
      <c r="I785">
        <v>10</v>
      </c>
      <c r="J785">
        <v>10.01</v>
      </c>
      <c r="K785" t="s">
        <v>21</v>
      </c>
      <c r="L785">
        <v>458.92</v>
      </c>
      <c r="M785">
        <v>21.117999999999999</v>
      </c>
      <c r="N785">
        <v>458.89</v>
      </c>
      <c r="O785">
        <v>21.117000000000001</v>
      </c>
      <c r="P785"/>
    </row>
    <row r="786" spans="2:16" x14ac:dyDescent="0.25">
      <c r="B786" t="s">
        <v>2315</v>
      </c>
      <c r="C786" t="s">
        <v>139</v>
      </c>
      <c r="D786">
        <v>11</v>
      </c>
      <c r="E786">
        <v>30.001000000000001</v>
      </c>
      <c r="F786">
        <v>10</v>
      </c>
      <c r="G786" t="s">
        <v>24</v>
      </c>
      <c r="H786" t="s">
        <v>23</v>
      </c>
      <c r="I786">
        <v>10</v>
      </c>
      <c r="J786">
        <v>10.01</v>
      </c>
      <c r="K786" t="s">
        <v>21</v>
      </c>
      <c r="L786">
        <v>5776.7000000000007</v>
      </c>
      <c r="M786">
        <v>3.2241</v>
      </c>
      <c r="N786">
        <v>5776.7000000000007</v>
      </c>
      <c r="O786">
        <v>3.2231000000000001</v>
      </c>
      <c r="P786"/>
    </row>
    <row r="787" spans="2:16" x14ac:dyDescent="0.25">
      <c r="B787" t="s">
        <v>1035</v>
      </c>
      <c r="C787" t="s">
        <v>139</v>
      </c>
      <c r="D787">
        <v>30</v>
      </c>
      <c r="E787">
        <v>110.01</v>
      </c>
      <c r="F787">
        <v>0.01</v>
      </c>
      <c r="G787" t="s">
        <v>24</v>
      </c>
      <c r="H787" t="s">
        <v>23</v>
      </c>
      <c r="I787">
        <v>4.4999999999999998E-2</v>
      </c>
      <c r="J787">
        <v>0.10001</v>
      </c>
      <c r="K787" t="s">
        <v>21</v>
      </c>
      <c r="L787">
        <v>12</v>
      </c>
      <c r="M787">
        <v>2.1</v>
      </c>
      <c r="N787">
        <v>11.984</v>
      </c>
      <c r="O787">
        <v>2.0859999999999999</v>
      </c>
      <c r="P787"/>
    </row>
    <row r="788" spans="2:16" x14ac:dyDescent="0.25">
      <c r="B788" t="s">
        <v>1036</v>
      </c>
      <c r="C788" t="s">
        <v>139</v>
      </c>
      <c r="D788">
        <v>30</v>
      </c>
      <c r="E788">
        <v>110.01</v>
      </c>
      <c r="F788">
        <v>0.1</v>
      </c>
      <c r="G788" t="s">
        <v>24</v>
      </c>
      <c r="H788" t="s">
        <v>23</v>
      </c>
      <c r="I788">
        <v>4.4999999999999998E-2</v>
      </c>
      <c r="J788">
        <v>0.10001</v>
      </c>
      <c r="K788" t="s">
        <v>21</v>
      </c>
      <c r="L788">
        <v>36.579000000000001</v>
      </c>
      <c r="M788">
        <v>1.9251</v>
      </c>
      <c r="N788">
        <v>36.550999999999995</v>
      </c>
      <c r="O788">
        <v>1.9245000000000001</v>
      </c>
      <c r="P788"/>
    </row>
    <row r="789" spans="2:16" x14ac:dyDescent="0.25">
      <c r="B789" t="s">
        <v>1037</v>
      </c>
      <c r="C789" t="s">
        <v>139</v>
      </c>
      <c r="D789">
        <v>30</v>
      </c>
      <c r="E789">
        <v>110.01</v>
      </c>
      <c r="F789">
        <v>1</v>
      </c>
      <c r="G789" t="s">
        <v>24</v>
      </c>
      <c r="H789" t="s">
        <v>23</v>
      </c>
      <c r="I789">
        <v>4.4999999999999998E-2</v>
      </c>
      <c r="J789">
        <v>0.10001</v>
      </c>
      <c r="K789" t="s">
        <v>21</v>
      </c>
      <c r="L789">
        <v>568.42999999999995</v>
      </c>
      <c r="M789">
        <v>0.54491000000000001</v>
      </c>
      <c r="N789">
        <v>568.43999999999994</v>
      </c>
      <c r="O789">
        <v>0.54347000000000001</v>
      </c>
      <c r="P789"/>
    </row>
    <row r="790" spans="2:16" x14ac:dyDescent="0.25">
      <c r="B790" t="s">
        <v>1038</v>
      </c>
      <c r="C790" t="s">
        <v>139</v>
      </c>
      <c r="D790">
        <v>30</v>
      </c>
      <c r="E790">
        <v>110.01</v>
      </c>
      <c r="F790">
        <v>10</v>
      </c>
      <c r="G790" t="s">
        <v>24</v>
      </c>
      <c r="H790" t="s">
        <v>23</v>
      </c>
      <c r="I790">
        <v>4.4999999999999998E-2</v>
      </c>
      <c r="J790">
        <v>0.10001</v>
      </c>
      <c r="K790" t="s">
        <v>21</v>
      </c>
      <c r="L790">
        <v>5798.8</v>
      </c>
      <c r="M790">
        <v>5.7436000000000001E-2</v>
      </c>
      <c r="N790">
        <v>5798.8</v>
      </c>
      <c r="O790">
        <v>5.6800999999999997E-2</v>
      </c>
      <c r="P790"/>
    </row>
    <row r="791" spans="2:16" x14ac:dyDescent="0.25">
      <c r="B791" t="s">
        <v>1039</v>
      </c>
      <c r="C791" t="s">
        <v>139</v>
      </c>
      <c r="D791">
        <v>30</v>
      </c>
      <c r="E791">
        <v>110.01</v>
      </c>
      <c r="F791">
        <v>100</v>
      </c>
      <c r="G791" t="s">
        <v>24</v>
      </c>
      <c r="H791" t="s">
        <v>23</v>
      </c>
      <c r="I791">
        <v>4.4999999999999998E-2</v>
      </c>
      <c r="J791">
        <v>0.10001</v>
      </c>
      <c r="K791" t="s">
        <v>21</v>
      </c>
      <c r="L791">
        <v>58000</v>
      </c>
      <c r="M791">
        <v>5.9370999999999998E-3</v>
      </c>
      <c r="N791">
        <v>58000</v>
      </c>
      <c r="O791">
        <v>5.6828E-3</v>
      </c>
      <c r="P791"/>
    </row>
    <row r="792" spans="2:16" x14ac:dyDescent="0.25">
      <c r="B792" t="s">
        <v>1337</v>
      </c>
      <c r="C792" t="s">
        <v>139</v>
      </c>
      <c r="D792">
        <v>30</v>
      </c>
      <c r="E792">
        <v>110.01</v>
      </c>
      <c r="F792">
        <v>0.01</v>
      </c>
      <c r="G792" t="s">
        <v>24</v>
      </c>
      <c r="H792" t="s">
        <v>23</v>
      </c>
      <c r="I792">
        <v>0.1</v>
      </c>
      <c r="J792">
        <v>1.0000100000000001</v>
      </c>
      <c r="K792" t="s">
        <v>21</v>
      </c>
      <c r="L792">
        <v>15</v>
      </c>
      <c r="M792">
        <v>2.2999999999999998</v>
      </c>
      <c r="N792">
        <v>14.872</v>
      </c>
      <c r="O792">
        <v>2.2866</v>
      </c>
      <c r="P792"/>
    </row>
    <row r="793" spans="2:16" x14ac:dyDescent="0.25">
      <c r="B793" t="s">
        <v>1338</v>
      </c>
      <c r="C793" t="s">
        <v>139</v>
      </c>
      <c r="D793">
        <v>30</v>
      </c>
      <c r="E793">
        <v>110.01</v>
      </c>
      <c r="F793">
        <v>0.1</v>
      </c>
      <c r="G793" t="s">
        <v>24</v>
      </c>
      <c r="H793" t="s">
        <v>23</v>
      </c>
      <c r="I793">
        <v>0.1</v>
      </c>
      <c r="J793">
        <v>1.0000100000000001</v>
      </c>
      <c r="K793" t="s">
        <v>21</v>
      </c>
      <c r="L793">
        <v>37.347999999999999</v>
      </c>
      <c r="M793">
        <v>2.1392000000000002</v>
      </c>
      <c r="N793">
        <v>37.318999999999996</v>
      </c>
      <c r="O793">
        <v>2.1387</v>
      </c>
      <c r="P793"/>
    </row>
    <row r="794" spans="2:16" x14ac:dyDescent="0.25">
      <c r="B794" t="s">
        <v>1339</v>
      </c>
      <c r="C794" t="s">
        <v>139</v>
      </c>
      <c r="D794">
        <v>30</v>
      </c>
      <c r="E794">
        <v>110.01</v>
      </c>
      <c r="F794">
        <v>1</v>
      </c>
      <c r="G794" t="s">
        <v>24</v>
      </c>
      <c r="H794" t="s">
        <v>23</v>
      </c>
      <c r="I794">
        <v>0.1</v>
      </c>
      <c r="J794">
        <v>1.0000100000000001</v>
      </c>
      <c r="K794" t="s">
        <v>21</v>
      </c>
      <c r="L794">
        <v>566.33000000000004</v>
      </c>
      <c r="M794">
        <v>0.65491999999999995</v>
      </c>
      <c r="N794">
        <v>566.34</v>
      </c>
      <c r="O794">
        <v>0.65351000000000004</v>
      </c>
      <c r="P794"/>
    </row>
    <row r="795" spans="2:16" x14ac:dyDescent="0.25">
      <c r="B795" t="s">
        <v>1340</v>
      </c>
      <c r="C795" t="s">
        <v>139</v>
      </c>
      <c r="D795">
        <v>30</v>
      </c>
      <c r="E795">
        <v>110.01</v>
      </c>
      <c r="F795">
        <v>10</v>
      </c>
      <c r="G795" t="s">
        <v>24</v>
      </c>
      <c r="H795" t="s">
        <v>23</v>
      </c>
      <c r="I795">
        <v>0.1</v>
      </c>
      <c r="J795">
        <v>1.0000100000000001</v>
      </c>
      <c r="K795" t="s">
        <v>21</v>
      </c>
      <c r="L795">
        <v>5798.5</v>
      </c>
      <c r="M795">
        <v>6.9560999999999998E-2</v>
      </c>
      <c r="N795">
        <v>5798.5</v>
      </c>
      <c r="O795">
        <v>6.8926000000000001E-2</v>
      </c>
      <c r="P795"/>
    </row>
    <row r="796" spans="2:16" x14ac:dyDescent="0.25">
      <c r="B796" t="s">
        <v>1341</v>
      </c>
      <c r="C796" t="s">
        <v>139</v>
      </c>
      <c r="D796">
        <v>30</v>
      </c>
      <c r="E796">
        <v>110.01</v>
      </c>
      <c r="F796">
        <v>100</v>
      </c>
      <c r="G796" t="s">
        <v>24</v>
      </c>
      <c r="H796" t="s">
        <v>23</v>
      </c>
      <c r="I796">
        <v>0.1</v>
      </c>
      <c r="J796">
        <v>1.0000100000000001</v>
      </c>
      <c r="K796" t="s">
        <v>21</v>
      </c>
      <c r="L796">
        <v>58000</v>
      </c>
      <c r="M796">
        <v>7.1509E-3</v>
      </c>
      <c r="N796">
        <v>58000</v>
      </c>
      <c r="O796">
        <v>6.8966000000000001E-3</v>
      </c>
      <c r="P796"/>
    </row>
    <row r="797" spans="2:16" x14ac:dyDescent="0.25">
      <c r="B797" t="s">
        <v>1040</v>
      </c>
      <c r="C797" t="s">
        <v>139</v>
      </c>
      <c r="D797">
        <v>30</v>
      </c>
      <c r="E797">
        <v>110.01</v>
      </c>
      <c r="F797">
        <v>0.01</v>
      </c>
      <c r="G797" t="s">
        <v>24</v>
      </c>
      <c r="H797" t="s">
        <v>23</v>
      </c>
      <c r="I797">
        <v>1</v>
      </c>
      <c r="J797">
        <v>5</v>
      </c>
      <c r="K797" t="s">
        <v>21</v>
      </c>
      <c r="L797">
        <v>24</v>
      </c>
      <c r="M797">
        <v>35</v>
      </c>
      <c r="N797">
        <v>23.064</v>
      </c>
      <c r="O797">
        <v>34.698999999999998</v>
      </c>
      <c r="P797"/>
    </row>
    <row r="798" spans="2:16" x14ac:dyDescent="0.25">
      <c r="B798" t="s">
        <v>1041</v>
      </c>
      <c r="C798" t="s">
        <v>139</v>
      </c>
      <c r="D798">
        <v>30</v>
      </c>
      <c r="E798">
        <v>110.01</v>
      </c>
      <c r="F798">
        <v>0.1</v>
      </c>
      <c r="G798" t="s">
        <v>24</v>
      </c>
      <c r="H798" t="s">
        <v>23</v>
      </c>
      <c r="I798">
        <v>1</v>
      </c>
      <c r="J798">
        <v>5</v>
      </c>
      <c r="K798" t="s">
        <v>21</v>
      </c>
      <c r="L798">
        <v>24</v>
      </c>
      <c r="M798">
        <v>35</v>
      </c>
      <c r="N798">
        <v>25.112000000000002</v>
      </c>
      <c r="O798">
        <v>34.683999999999997</v>
      </c>
      <c r="P798"/>
    </row>
    <row r="799" spans="2:16" x14ac:dyDescent="0.25">
      <c r="B799" t="s">
        <v>1042</v>
      </c>
      <c r="C799" t="s">
        <v>139</v>
      </c>
      <c r="D799">
        <v>30</v>
      </c>
      <c r="E799">
        <v>110.01</v>
      </c>
      <c r="F799">
        <v>1</v>
      </c>
      <c r="G799" t="s">
        <v>24</v>
      </c>
      <c r="H799" t="s">
        <v>23</v>
      </c>
      <c r="I799">
        <v>1</v>
      </c>
      <c r="J799">
        <v>5</v>
      </c>
      <c r="K799" t="s">
        <v>21</v>
      </c>
      <c r="L799">
        <v>210.04</v>
      </c>
      <c r="M799">
        <v>33.396000000000001</v>
      </c>
      <c r="N799">
        <v>210.01999999999998</v>
      </c>
      <c r="O799">
        <v>33.395000000000003</v>
      </c>
      <c r="P799"/>
    </row>
    <row r="800" spans="2:16" x14ac:dyDescent="0.25">
      <c r="B800" t="s">
        <v>1043</v>
      </c>
      <c r="C800" t="s">
        <v>139</v>
      </c>
      <c r="D800">
        <v>30</v>
      </c>
      <c r="E800">
        <v>110.01</v>
      </c>
      <c r="F800">
        <v>10</v>
      </c>
      <c r="G800" t="s">
        <v>24</v>
      </c>
      <c r="H800" t="s">
        <v>23</v>
      </c>
      <c r="I800">
        <v>1</v>
      </c>
      <c r="J800">
        <v>5</v>
      </c>
      <c r="K800" t="s">
        <v>21</v>
      </c>
      <c r="L800">
        <v>5499.6</v>
      </c>
      <c r="M800">
        <v>13.241</v>
      </c>
      <c r="N800">
        <v>5499.7000000000007</v>
      </c>
      <c r="O800">
        <v>13.239000000000001</v>
      </c>
      <c r="P800"/>
    </row>
    <row r="801" spans="2:16" x14ac:dyDescent="0.25">
      <c r="B801" t="s">
        <v>1044</v>
      </c>
      <c r="C801" t="s">
        <v>139</v>
      </c>
      <c r="D801">
        <v>30</v>
      </c>
      <c r="E801">
        <v>110.01</v>
      </c>
      <c r="F801">
        <v>100</v>
      </c>
      <c r="G801" t="s">
        <v>24</v>
      </c>
      <c r="H801" t="s">
        <v>23</v>
      </c>
      <c r="I801">
        <v>1</v>
      </c>
      <c r="J801">
        <v>5</v>
      </c>
      <c r="K801" t="s">
        <v>21</v>
      </c>
      <c r="L801">
        <v>57966</v>
      </c>
      <c r="M801">
        <v>1.4661</v>
      </c>
      <c r="N801">
        <v>57966</v>
      </c>
      <c r="O801">
        <v>1.4652000000000001</v>
      </c>
      <c r="P801"/>
    </row>
    <row r="802" spans="2:16" x14ac:dyDescent="0.25">
      <c r="B802" t="s">
        <v>2316</v>
      </c>
      <c r="C802" t="s">
        <v>139</v>
      </c>
      <c r="D802">
        <v>30</v>
      </c>
      <c r="E802">
        <v>110.01</v>
      </c>
      <c r="F802">
        <v>0.01</v>
      </c>
      <c r="G802" t="s">
        <v>24</v>
      </c>
      <c r="H802" t="s">
        <v>23</v>
      </c>
      <c r="I802">
        <v>5</v>
      </c>
      <c r="J802">
        <v>5.01</v>
      </c>
      <c r="K802" t="s">
        <v>21</v>
      </c>
      <c r="L802">
        <v>24</v>
      </c>
      <c r="M802">
        <v>35</v>
      </c>
      <c r="N802">
        <v>23.064</v>
      </c>
      <c r="O802">
        <v>34.698999999999998</v>
      </c>
      <c r="P802"/>
    </row>
    <row r="803" spans="2:16" x14ac:dyDescent="0.25">
      <c r="B803" t="s">
        <v>2317</v>
      </c>
      <c r="C803" t="s">
        <v>139</v>
      </c>
      <c r="D803">
        <v>30</v>
      </c>
      <c r="E803">
        <v>110.01</v>
      </c>
      <c r="F803">
        <v>0.1</v>
      </c>
      <c r="G803" t="s">
        <v>24</v>
      </c>
      <c r="H803" t="s">
        <v>23</v>
      </c>
      <c r="I803">
        <v>5</v>
      </c>
      <c r="J803">
        <v>5.01</v>
      </c>
      <c r="K803" t="s">
        <v>21</v>
      </c>
      <c r="L803">
        <v>24</v>
      </c>
      <c r="M803">
        <v>35</v>
      </c>
      <c r="N803">
        <v>25.112000000000002</v>
      </c>
      <c r="O803">
        <v>34.683999999999997</v>
      </c>
      <c r="P803"/>
    </row>
    <row r="804" spans="2:16" x14ac:dyDescent="0.25">
      <c r="B804" t="s">
        <v>2318</v>
      </c>
      <c r="C804" t="s">
        <v>139</v>
      </c>
      <c r="D804">
        <v>30</v>
      </c>
      <c r="E804">
        <v>110.01</v>
      </c>
      <c r="F804">
        <v>1</v>
      </c>
      <c r="G804" t="s">
        <v>24</v>
      </c>
      <c r="H804" t="s">
        <v>23</v>
      </c>
      <c r="I804">
        <v>5</v>
      </c>
      <c r="J804">
        <v>5.01</v>
      </c>
      <c r="K804" t="s">
        <v>21</v>
      </c>
      <c r="L804">
        <v>210.04</v>
      </c>
      <c r="M804">
        <v>33.396000000000001</v>
      </c>
      <c r="N804">
        <v>210.01999999999998</v>
      </c>
      <c r="O804">
        <v>33.395000000000003</v>
      </c>
      <c r="P804"/>
    </row>
    <row r="805" spans="2:16" x14ac:dyDescent="0.25">
      <c r="B805" t="s">
        <v>2319</v>
      </c>
      <c r="C805" t="s">
        <v>139</v>
      </c>
      <c r="D805">
        <v>30</v>
      </c>
      <c r="E805">
        <v>110.01</v>
      </c>
      <c r="F805">
        <v>10</v>
      </c>
      <c r="G805" t="s">
        <v>24</v>
      </c>
      <c r="H805" t="s">
        <v>23</v>
      </c>
      <c r="I805">
        <v>5</v>
      </c>
      <c r="J805">
        <v>5.01</v>
      </c>
      <c r="K805" t="s">
        <v>21</v>
      </c>
      <c r="L805">
        <v>5499.6</v>
      </c>
      <c r="M805">
        <v>13.241</v>
      </c>
      <c r="N805">
        <v>5499.7000000000007</v>
      </c>
      <c r="O805">
        <v>13.239000000000001</v>
      </c>
      <c r="P805"/>
    </row>
    <row r="806" spans="2:16" x14ac:dyDescent="0.25">
      <c r="B806" t="s">
        <v>2320</v>
      </c>
      <c r="C806" t="s">
        <v>139</v>
      </c>
      <c r="D806">
        <v>30</v>
      </c>
      <c r="E806">
        <v>110.01</v>
      </c>
      <c r="F806">
        <v>100</v>
      </c>
      <c r="G806" t="s">
        <v>24</v>
      </c>
      <c r="H806" t="s">
        <v>23</v>
      </c>
      <c r="I806">
        <v>5</v>
      </c>
      <c r="J806">
        <v>5.01</v>
      </c>
      <c r="K806" t="s">
        <v>21</v>
      </c>
      <c r="L806">
        <v>57966</v>
      </c>
      <c r="M806">
        <v>1.4661</v>
      </c>
      <c r="N806">
        <v>57966</v>
      </c>
      <c r="O806">
        <v>1.4652000000000001</v>
      </c>
      <c r="P806"/>
    </row>
    <row r="807" spans="2:16" x14ac:dyDescent="0.25">
      <c r="B807" t="s">
        <v>1045</v>
      </c>
      <c r="C807" t="s">
        <v>139</v>
      </c>
      <c r="D807">
        <v>110</v>
      </c>
      <c r="E807">
        <v>205.01</v>
      </c>
      <c r="F807">
        <v>0.01</v>
      </c>
      <c r="G807" t="s">
        <v>24</v>
      </c>
      <c r="H807" t="s">
        <v>23</v>
      </c>
      <c r="I807">
        <v>4.4999999999999998E-2</v>
      </c>
      <c r="J807">
        <v>0.10001</v>
      </c>
      <c r="K807" t="s">
        <v>21</v>
      </c>
      <c r="L807">
        <v>42</v>
      </c>
      <c r="M807">
        <v>2.4</v>
      </c>
      <c r="N807">
        <v>38.552999999999997</v>
      </c>
      <c r="O807">
        <v>2.4159000000000002</v>
      </c>
      <c r="P807"/>
    </row>
    <row r="808" spans="2:16" x14ac:dyDescent="0.25">
      <c r="B808" t="s">
        <v>1046</v>
      </c>
      <c r="C808" t="s">
        <v>139</v>
      </c>
      <c r="D808">
        <v>110</v>
      </c>
      <c r="E808">
        <v>205.01</v>
      </c>
      <c r="F808">
        <v>0.1</v>
      </c>
      <c r="G808" t="s">
        <v>24</v>
      </c>
      <c r="H808" t="s">
        <v>23</v>
      </c>
      <c r="I808">
        <v>4.4999999999999998E-2</v>
      </c>
      <c r="J808">
        <v>0.10001</v>
      </c>
      <c r="K808" t="s">
        <v>21</v>
      </c>
      <c r="L808">
        <v>46.786999999999999</v>
      </c>
      <c r="M808">
        <v>2.3923999999999999</v>
      </c>
      <c r="N808">
        <v>46.65</v>
      </c>
      <c r="O808">
        <v>2.3915999999999999</v>
      </c>
      <c r="P808"/>
    </row>
    <row r="809" spans="2:16" x14ac:dyDescent="0.25">
      <c r="B809" t="s">
        <v>1047</v>
      </c>
      <c r="C809" t="s">
        <v>139</v>
      </c>
      <c r="D809">
        <v>110</v>
      </c>
      <c r="E809">
        <v>205.01</v>
      </c>
      <c r="F809">
        <v>1</v>
      </c>
      <c r="G809" t="s">
        <v>24</v>
      </c>
      <c r="H809" t="s">
        <v>23</v>
      </c>
      <c r="I809">
        <v>4.4999999999999998E-2</v>
      </c>
      <c r="J809">
        <v>0.10001</v>
      </c>
      <c r="K809" t="s">
        <v>21</v>
      </c>
      <c r="L809">
        <v>500.59</v>
      </c>
      <c r="M809">
        <v>1.4072</v>
      </c>
      <c r="N809">
        <v>500.63</v>
      </c>
      <c r="O809">
        <v>1.403</v>
      </c>
      <c r="P809"/>
    </row>
    <row r="810" spans="2:16" x14ac:dyDescent="0.25">
      <c r="B810" t="s">
        <v>1048</v>
      </c>
      <c r="C810" t="s">
        <v>139</v>
      </c>
      <c r="D810">
        <v>110</v>
      </c>
      <c r="E810">
        <v>205.01</v>
      </c>
      <c r="F810">
        <v>10</v>
      </c>
      <c r="G810" t="s">
        <v>24</v>
      </c>
      <c r="H810" t="s">
        <v>23</v>
      </c>
      <c r="I810">
        <v>4.4999999999999998E-2</v>
      </c>
      <c r="J810">
        <v>0.10001</v>
      </c>
      <c r="K810" t="s">
        <v>21</v>
      </c>
      <c r="L810">
        <v>5788.7000000000007</v>
      </c>
      <c r="M810">
        <v>0.17673</v>
      </c>
      <c r="N810">
        <v>5788.8</v>
      </c>
      <c r="O810">
        <v>0.17407</v>
      </c>
      <c r="P810"/>
    </row>
    <row r="811" spans="2:16" x14ac:dyDescent="0.25">
      <c r="B811" t="s">
        <v>1049</v>
      </c>
      <c r="C811" t="s">
        <v>139</v>
      </c>
      <c r="D811">
        <v>110</v>
      </c>
      <c r="E811">
        <v>205.01</v>
      </c>
      <c r="F811">
        <v>100</v>
      </c>
      <c r="G811" t="s">
        <v>24</v>
      </c>
      <c r="H811" t="s">
        <v>23</v>
      </c>
      <c r="I811">
        <v>4.4999999999999998E-2</v>
      </c>
      <c r="J811">
        <v>0.10001</v>
      </c>
      <c r="K811" t="s">
        <v>21</v>
      </c>
      <c r="L811">
        <v>57999</v>
      </c>
      <c r="M811">
        <v>1.8526000000000001E-2</v>
      </c>
      <c r="N811">
        <v>57999</v>
      </c>
      <c r="O811">
        <v>1.7454999999999998E-2</v>
      </c>
      <c r="P811"/>
    </row>
    <row r="812" spans="2:16" x14ac:dyDescent="0.25">
      <c r="B812" t="s">
        <v>1342</v>
      </c>
      <c r="C812" t="s">
        <v>139</v>
      </c>
      <c r="D812">
        <v>110</v>
      </c>
      <c r="E812">
        <v>205.01</v>
      </c>
      <c r="F812">
        <v>0.01</v>
      </c>
      <c r="G812" t="s">
        <v>24</v>
      </c>
      <c r="H812" t="s">
        <v>23</v>
      </c>
      <c r="I812">
        <v>0.1</v>
      </c>
      <c r="J812">
        <v>1.0000100000000001</v>
      </c>
      <c r="K812" t="s">
        <v>21</v>
      </c>
      <c r="L812">
        <v>49</v>
      </c>
      <c r="M812">
        <v>2.6</v>
      </c>
      <c r="N812">
        <v>42.201999999999998</v>
      </c>
      <c r="O812">
        <v>2.6324000000000001</v>
      </c>
      <c r="P812"/>
    </row>
    <row r="813" spans="2:16" x14ac:dyDescent="0.25">
      <c r="B813" t="s">
        <v>1343</v>
      </c>
      <c r="C813" t="s">
        <v>139</v>
      </c>
      <c r="D813">
        <v>110</v>
      </c>
      <c r="E813">
        <v>205.01</v>
      </c>
      <c r="F813">
        <v>0.1</v>
      </c>
      <c r="G813" t="s">
        <v>24</v>
      </c>
      <c r="H813" t="s">
        <v>23</v>
      </c>
      <c r="I813">
        <v>0.1</v>
      </c>
      <c r="J813">
        <v>1.0000100000000001</v>
      </c>
      <c r="K813" t="s">
        <v>21</v>
      </c>
      <c r="L813">
        <v>49.765000000000001</v>
      </c>
      <c r="M813">
        <v>2.6107999999999998</v>
      </c>
      <c r="N813">
        <v>49.649000000000001</v>
      </c>
      <c r="O813">
        <v>2.61</v>
      </c>
      <c r="P813"/>
    </row>
    <row r="814" spans="2:16" x14ac:dyDescent="0.25">
      <c r="B814" t="s">
        <v>1344</v>
      </c>
      <c r="C814" t="s">
        <v>139</v>
      </c>
      <c r="D814">
        <v>110</v>
      </c>
      <c r="E814">
        <v>205.01</v>
      </c>
      <c r="F814">
        <v>1</v>
      </c>
      <c r="G814" t="s">
        <v>24</v>
      </c>
      <c r="H814" t="s">
        <v>23</v>
      </c>
      <c r="I814">
        <v>0.1</v>
      </c>
      <c r="J814">
        <v>1.0000100000000001</v>
      </c>
      <c r="K814" t="s">
        <v>21</v>
      </c>
      <c r="L814">
        <v>490.55</v>
      </c>
      <c r="M814">
        <v>1.6184000000000001</v>
      </c>
      <c r="N814">
        <v>490.58</v>
      </c>
      <c r="O814">
        <v>1.6144000000000001</v>
      </c>
      <c r="P814"/>
    </row>
    <row r="815" spans="2:16" x14ac:dyDescent="0.25">
      <c r="B815" t="s">
        <v>1345</v>
      </c>
      <c r="C815" t="s">
        <v>139</v>
      </c>
      <c r="D815">
        <v>110</v>
      </c>
      <c r="E815">
        <v>205.01</v>
      </c>
      <c r="F815">
        <v>10</v>
      </c>
      <c r="G815" t="s">
        <v>24</v>
      </c>
      <c r="H815" t="s">
        <v>23</v>
      </c>
      <c r="I815">
        <v>0.1</v>
      </c>
      <c r="J815">
        <v>1.0000100000000001</v>
      </c>
      <c r="K815" t="s">
        <v>21</v>
      </c>
      <c r="L815">
        <v>5786.7000000000007</v>
      </c>
      <c r="M815">
        <v>0.20930000000000001</v>
      </c>
      <c r="N815">
        <v>5786.8</v>
      </c>
      <c r="O815">
        <v>0.20663999999999999</v>
      </c>
      <c r="P815"/>
    </row>
    <row r="816" spans="2:16" x14ac:dyDescent="0.25">
      <c r="B816" t="s">
        <v>1346</v>
      </c>
      <c r="C816" t="s">
        <v>139</v>
      </c>
      <c r="D816">
        <v>110</v>
      </c>
      <c r="E816">
        <v>205.01</v>
      </c>
      <c r="F816">
        <v>100</v>
      </c>
      <c r="G816" t="s">
        <v>24</v>
      </c>
      <c r="H816" t="s">
        <v>23</v>
      </c>
      <c r="I816">
        <v>0.1</v>
      </c>
      <c r="J816">
        <v>1.0000100000000001</v>
      </c>
      <c r="K816" t="s">
        <v>21</v>
      </c>
      <c r="L816">
        <v>57999</v>
      </c>
      <c r="M816">
        <v>2.1802999999999999E-2</v>
      </c>
      <c r="N816">
        <v>57999</v>
      </c>
      <c r="O816">
        <v>2.0732E-2</v>
      </c>
      <c r="P816"/>
    </row>
    <row r="817" spans="2:16" x14ac:dyDescent="0.25">
      <c r="B817" t="s">
        <v>1050</v>
      </c>
      <c r="C817" t="s">
        <v>139</v>
      </c>
      <c r="D817">
        <v>110</v>
      </c>
      <c r="E817">
        <v>205.01</v>
      </c>
      <c r="F817">
        <v>0.01</v>
      </c>
      <c r="G817" t="s">
        <v>24</v>
      </c>
      <c r="H817" t="s">
        <v>23</v>
      </c>
      <c r="I817">
        <v>1</v>
      </c>
      <c r="J817">
        <v>5</v>
      </c>
      <c r="K817" t="s">
        <v>21</v>
      </c>
      <c r="L817">
        <v>58</v>
      </c>
      <c r="M817">
        <v>35</v>
      </c>
      <c r="N817">
        <v>57.612000000000002</v>
      </c>
      <c r="O817">
        <v>34.698999999999998</v>
      </c>
      <c r="P817"/>
    </row>
    <row r="818" spans="2:16" x14ac:dyDescent="0.25">
      <c r="B818" t="s">
        <v>1051</v>
      </c>
      <c r="C818" t="s">
        <v>139</v>
      </c>
      <c r="D818">
        <v>110</v>
      </c>
      <c r="E818">
        <v>205.01</v>
      </c>
      <c r="F818">
        <v>0.1</v>
      </c>
      <c r="G818" t="s">
        <v>24</v>
      </c>
      <c r="H818" t="s">
        <v>23</v>
      </c>
      <c r="I818">
        <v>1</v>
      </c>
      <c r="J818">
        <v>5</v>
      </c>
      <c r="K818" t="s">
        <v>21</v>
      </c>
      <c r="L818">
        <v>58</v>
      </c>
      <c r="M818">
        <v>35</v>
      </c>
      <c r="N818">
        <v>58.262</v>
      </c>
      <c r="O818">
        <v>34.697000000000003</v>
      </c>
      <c r="P818"/>
    </row>
    <row r="819" spans="2:16" x14ac:dyDescent="0.25">
      <c r="B819" t="s">
        <v>1052</v>
      </c>
      <c r="C819" t="s">
        <v>139</v>
      </c>
      <c r="D819">
        <v>110</v>
      </c>
      <c r="E819">
        <v>205.01</v>
      </c>
      <c r="F819">
        <v>1</v>
      </c>
      <c r="G819" t="s">
        <v>24</v>
      </c>
      <c r="H819" t="s">
        <v>23</v>
      </c>
      <c r="I819">
        <v>1</v>
      </c>
      <c r="J819">
        <v>5</v>
      </c>
      <c r="K819" t="s">
        <v>21</v>
      </c>
      <c r="L819">
        <v>79.070000000000007</v>
      </c>
      <c r="M819">
        <v>34.896999999999998</v>
      </c>
      <c r="N819">
        <v>123.66000000000001</v>
      </c>
      <c r="O819">
        <v>34.491</v>
      </c>
      <c r="P819"/>
    </row>
    <row r="820" spans="2:16" x14ac:dyDescent="0.25">
      <c r="B820" t="s">
        <v>1053</v>
      </c>
      <c r="C820" t="s">
        <v>139</v>
      </c>
      <c r="D820">
        <v>110</v>
      </c>
      <c r="E820">
        <v>205.01</v>
      </c>
      <c r="F820">
        <v>10</v>
      </c>
      <c r="G820" t="s">
        <v>24</v>
      </c>
      <c r="H820" t="s">
        <v>23</v>
      </c>
      <c r="I820">
        <v>1</v>
      </c>
      <c r="J820">
        <v>5</v>
      </c>
      <c r="K820" t="s">
        <v>21</v>
      </c>
      <c r="L820">
        <v>4372.5</v>
      </c>
      <c r="M820">
        <v>23.661999999999999</v>
      </c>
      <c r="N820">
        <v>4372.4000000000005</v>
      </c>
      <c r="O820">
        <v>23.661000000000001</v>
      </c>
      <c r="P820"/>
    </row>
    <row r="821" spans="2:16" x14ac:dyDescent="0.25">
      <c r="B821" t="s">
        <v>1054</v>
      </c>
      <c r="C821" t="s">
        <v>139</v>
      </c>
      <c r="D821">
        <v>110</v>
      </c>
      <c r="E821">
        <v>205.01</v>
      </c>
      <c r="F821">
        <v>100</v>
      </c>
      <c r="G821" t="s">
        <v>24</v>
      </c>
      <c r="H821" t="s">
        <v>23</v>
      </c>
      <c r="I821">
        <v>1</v>
      </c>
      <c r="J821">
        <v>5</v>
      </c>
      <c r="K821" t="s">
        <v>21</v>
      </c>
      <c r="L821">
        <v>57768</v>
      </c>
      <c r="M821">
        <v>3.2888999999999999</v>
      </c>
      <c r="N821">
        <v>57768</v>
      </c>
      <c r="O821">
        <v>3.2877999999999998</v>
      </c>
      <c r="P821"/>
    </row>
    <row r="822" spans="2:16" x14ac:dyDescent="0.25">
      <c r="B822" t="s">
        <v>2321</v>
      </c>
      <c r="C822" t="s">
        <v>139</v>
      </c>
      <c r="D822">
        <v>110</v>
      </c>
      <c r="E822">
        <v>205.01</v>
      </c>
      <c r="F822">
        <v>0.01</v>
      </c>
      <c r="G822" t="s">
        <v>24</v>
      </c>
      <c r="H822" t="s">
        <v>23</v>
      </c>
      <c r="I822">
        <v>5</v>
      </c>
      <c r="J822">
        <v>5.01</v>
      </c>
      <c r="K822" t="s">
        <v>21</v>
      </c>
      <c r="L822">
        <v>58</v>
      </c>
      <c r="M822">
        <v>35</v>
      </c>
      <c r="N822">
        <v>57.612000000000002</v>
      </c>
      <c r="O822">
        <v>34.698999999999998</v>
      </c>
      <c r="P822"/>
    </row>
    <row r="823" spans="2:16" x14ac:dyDescent="0.25">
      <c r="B823" t="s">
        <v>2322</v>
      </c>
      <c r="C823" t="s">
        <v>139</v>
      </c>
      <c r="D823">
        <v>110</v>
      </c>
      <c r="E823">
        <v>205.01</v>
      </c>
      <c r="F823">
        <v>0.1</v>
      </c>
      <c r="G823" t="s">
        <v>24</v>
      </c>
      <c r="H823" t="s">
        <v>23</v>
      </c>
      <c r="I823">
        <v>5</v>
      </c>
      <c r="J823">
        <v>5.01</v>
      </c>
      <c r="K823" t="s">
        <v>21</v>
      </c>
      <c r="L823">
        <v>58</v>
      </c>
      <c r="M823">
        <v>35</v>
      </c>
      <c r="N823">
        <v>58.262</v>
      </c>
      <c r="O823">
        <v>34.697000000000003</v>
      </c>
      <c r="P823"/>
    </row>
    <row r="824" spans="2:16" x14ac:dyDescent="0.25">
      <c r="B824" t="s">
        <v>2323</v>
      </c>
      <c r="C824" t="s">
        <v>139</v>
      </c>
      <c r="D824">
        <v>110</v>
      </c>
      <c r="E824">
        <v>205.01</v>
      </c>
      <c r="F824">
        <v>1</v>
      </c>
      <c r="G824" t="s">
        <v>24</v>
      </c>
      <c r="H824" t="s">
        <v>23</v>
      </c>
      <c r="I824">
        <v>5</v>
      </c>
      <c r="J824">
        <v>5.01</v>
      </c>
      <c r="K824" t="s">
        <v>21</v>
      </c>
      <c r="L824">
        <v>79.070000000000007</v>
      </c>
      <c r="M824">
        <v>34.896999999999998</v>
      </c>
      <c r="N824">
        <v>123.66000000000001</v>
      </c>
      <c r="O824">
        <v>34.491</v>
      </c>
      <c r="P824"/>
    </row>
    <row r="825" spans="2:16" x14ac:dyDescent="0.25">
      <c r="B825" t="s">
        <v>2324</v>
      </c>
      <c r="C825" t="s">
        <v>139</v>
      </c>
      <c r="D825">
        <v>110</v>
      </c>
      <c r="E825">
        <v>205.01</v>
      </c>
      <c r="F825">
        <v>10</v>
      </c>
      <c r="G825" t="s">
        <v>24</v>
      </c>
      <c r="H825" t="s">
        <v>23</v>
      </c>
      <c r="I825">
        <v>5</v>
      </c>
      <c r="J825">
        <v>5.01</v>
      </c>
      <c r="K825" t="s">
        <v>21</v>
      </c>
      <c r="L825">
        <v>4372.5</v>
      </c>
      <c r="M825">
        <v>23.661999999999999</v>
      </c>
      <c r="N825">
        <v>4372.4000000000005</v>
      </c>
      <c r="O825">
        <v>23.661000000000001</v>
      </c>
      <c r="P825"/>
    </row>
    <row r="826" spans="2:16" x14ac:dyDescent="0.25">
      <c r="B826" t="s">
        <v>2325</v>
      </c>
      <c r="C826" t="s">
        <v>139</v>
      </c>
      <c r="D826">
        <v>110</v>
      </c>
      <c r="E826">
        <v>205.01</v>
      </c>
      <c r="F826">
        <v>100</v>
      </c>
      <c r="G826" t="s">
        <v>24</v>
      </c>
      <c r="H826" t="s">
        <v>23</v>
      </c>
      <c r="I826">
        <v>5</v>
      </c>
      <c r="J826">
        <v>5.01</v>
      </c>
      <c r="K826" t="s">
        <v>21</v>
      </c>
      <c r="L826">
        <v>57768</v>
      </c>
      <c r="M826">
        <v>3.2888999999999999</v>
      </c>
      <c r="N826">
        <v>57768</v>
      </c>
      <c r="O826">
        <v>3.2877999999999998</v>
      </c>
      <c r="P826"/>
    </row>
    <row r="827" spans="2:16" x14ac:dyDescent="0.25">
      <c r="B827" t="s">
        <v>1055</v>
      </c>
      <c r="C827" t="s">
        <v>140</v>
      </c>
      <c r="D827">
        <v>22</v>
      </c>
      <c r="E827">
        <v>60.000999999999998</v>
      </c>
      <c r="F827">
        <v>1E-3</v>
      </c>
      <c r="G827" t="s">
        <v>24</v>
      </c>
      <c r="H827" t="s">
        <v>23</v>
      </c>
      <c r="I827">
        <v>0.01</v>
      </c>
      <c r="J827">
        <v>4.5010000000000001E-2</v>
      </c>
      <c r="K827" t="s">
        <v>21</v>
      </c>
      <c r="L827">
        <v>-5.1999999999999993</v>
      </c>
      <c r="M827">
        <v>3</v>
      </c>
      <c r="N827">
        <v>-6.3514999999999997</v>
      </c>
      <c r="O827">
        <v>3.0358000000000001</v>
      </c>
      <c r="P827"/>
    </row>
    <row r="828" spans="2:16" x14ac:dyDescent="0.25">
      <c r="B828" t="s">
        <v>1056</v>
      </c>
      <c r="C828" t="s">
        <v>140</v>
      </c>
      <c r="D828">
        <v>22</v>
      </c>
      <c r="E828">
        <v>60.000999999999998</v>
      </c>
      <c r="F828">
        <v>0.01</v>
      </c>
      <c r="G828" t="s">
        <v>24</v>
      </c>
      <c r="H828" t="s">
        <v>23</v>
      </c>
      <c r="I828">
        <v>0.01</v>
      </c>
      <c r="J828">
        <v>4.5010000000000001E-2</v>
      </c>
      <c r="K828" t="s">
        <v>21</v>
      </c>
      <c r="L828">
        <v>-5.1999999999999993</v>
      </c>
      <c r="M828">
        <v>3.0308999999999999</v>
      </c>
      <c r="N828">
        <v>-6.0165999999999995</v>
      </c>
      <c r="O828">
        <v>3.0310000000000001</v>
      </c>
      <c r="P828"/>
    </row>
    <row r="829" spans="2:16" x14ac:dyDescent="0.25">
      <c r="B829" t="s">
        <v>1057</v>
      </c>
      <c r="C829" t="s">
        <v>140</v>
      </c>
      <c r="D829">
        <v>22</v>
      </c>
      <c r="E829">
        <v>60.000999999999998</v>
      </c>
      <c r="F829">
        <v>0.1</v>
      </c>
      <c r="G829" t="s">
        <v>24</v>
      </c>
      <c r="H829" t="s">
        <v>23</v>
      </c>
      <c r="I829">
        <v>0.01</v>
      </c>
      <c r="J829">
        <v>4.5010000000000001E-2</v>
      </c>
      <c r="K829" t="s">
        <v>21</v>
      </c>
      <c r="L829">
        <v>24.504000000000001</v>
      </c>
      <c r="M829">
        <v>2.6608999999999998</v>
      </c>
      <c r="N829">
        <v>24.465</v>
      </c>
      <c r="O829">
        <v>2.6608000000000001</v>
      </c>
      <c r="P829"/>
    </row>
    <row r="830" spans="2:16" x14ac:dyDescent="0.25">
      <c r="B830" t="s">
        <v>1058</v>
      </c>
      <c r="C830" t="s">
        <v>140</v>
      </c>
      <c r="D830">
        <v>22</v>
      </c>
      <c r="E830">
        <v>60.000999999999998</v>
      </c>
      <c r="F830">
        <v>1</v>
      </c>
      <c r="G830" t="s">
        <v>24</v>
      </c>
      <c r="H830" t="s">
        <v>23</v>
      </c>
      <c r="I830">
        <v>0.01</v>
      </c>
      <c r="J830">
        <v>4.5010000000000001E-2</v>
      </c>
      <c r="K830" t="s">
        <v>21</v>
      </c>
      <c r="L830">
        <v>569.88</v>
      </c>
      <c r="M830">
        <v>0.59872000000000003</v>
      </c>
      <c r="N830">
        <v>569.88</v>
      </c>
      <c r="O830">
        <v>0.59787000000000001</v>
      </c>
      <c r="P830"/>
    </row>
    <row r="831" spans="2:16" x14ac:dyDescent="0.25">
      <c r="B831" t="s">
        <v>1059</v>
      </c>
      <c r="C831" t="s">
        <v>140</v>
      </c>
      <c r="D831">
        <v>22</v>
      </c>
      <c r="E831">
        <v>60.000999999999998</v>
      </c>
      <c r="F831">
        <v>10</v>
      </c>
      <c r="G831" t="s">
        <v>24</v>
      </c>
      <c r="H831" t="s">
        <v>23</v>
      </c>
      <c r="I831">
        <v>0.01</v>
      </c>
      <c r="J831">
        <v>4.5010000000000001E-2</v>
      </c>
      <c r="K831" t="s">
        <v>21</v>
      </c>
      <c r="L831">
        <v>5799</v>
      </c>
      <c r="M831">
        <v>6.1619E-2</v>
      </c>
      <c r="N831">
        <v>5799</v>
      </c>
      <c r="O831">
        <v>6.1254999999999997E-2</v>
      </c>
      <c r="P831"/>
    </row>
    <row r="832" spans="2:16" x14ac:dyDescent="0.25">
      <c r="B832" t="s">
        <v>1347</v>
      </c>
      <c r="C832" t="s">
        <v>140</v>
      </c>
      <c r="D832">
        <v>22</v>
      </c>
      <c r="E832">
        <v>60.000999999999998</v>
      </c>
      <c r="F832">
        <v>1E-3</v>
      </c>
      <c r="G832" t="s">
        <v>24</v>
      </c>
      <c r="H832" t="s">
        <v>23</v>
      </c>
      <c r="I832">
        <v>4.4999999999999998E-2</v>
      </c>
      <c r="J832">
        <v>1.0000100000000001</v>
      </c>
      <c r="K832" t="s">
        <v>21</v>
      </c>
      <c r="L832">
        <v>15</v>
      </c>
      <c r="M832">
        <v>2.2999999999999998</v>
      </c>
      <c r="N832">
        <v>-5.0780000000000003</v>
      </c>
      <c r="O832">
        <v>2.2269999999999999</v>
      </c>
      <c r="P832"/>
    </row>
    <row r="833" spans="2:16" x14ac:dyDescent="0.25">
      <c r="B833" t="s">
        <v>1348</v>
      </c>
      <c r="C833" t="s">
        <v>140</v>
      </c>
      <c r="D833">
        <v>22</v>
      </c>
      <c r="E833">
        <v>60.000999999999998</v>
      </c>
      <c r="F833">
        <v>0.01</v>
      </c>
      <c r="G833" t="s">
        <v>24</v>
      </c>
      <c r="H833" t="s">
        <v>23</v>
      </c>
      <c r="I833">
        <v>4.4999999999999998E-2</v>
      </c>
      <c r="J833">
        <v>1.0000100000000001</v>
      </c>
      <c r="K833" t="s">
        <v>21</v>
      </c>
      <c r="L833">
        <v>15</v>
      </c>
      <c r="M833">
        <v>2.2999999999999998</v>
      </c>
      <c r="N833">
        <v>-4.6149999999999993</v>
      </c>
      <c r="O833">
        <v>2.2202999999999999</v>
      </c>
      <c r="P833"/>
    </row>
    <row r="834" spans="2:16" x14ac:dyDescent="0.25">
      <c r="B834" t="s">
        <v>1349</v>
      </c>
      <c r="C834" t="s">
        <v>140</v>
      </c>
      <c r="D834">
        <v>22</v>
      </c>
      <c r="E834">
        <v>60.000999999999998</v>
      </c>
      <c r="F834">
        <v>0.1</v>
      </c>
      <c r="G834" t="s">
        <v>24</v>
      </c>
      <c r="H834" t="s">
        <v>23</v>
      </c>
      <c r="I834">
        <v>4.4999999999999998E-2</v>
      </c>
      <c r="J834">
        <v>1.0000100000000001</v>
      </c>
      <c r="K834" t="s">
        <v>21</v>
      </c>
      <c r="L834">
        <v>25.632000000000001</v>
      </c>
      <c r="M834">
        <v>2.1227999999999998</v>
      </c>
      <c r="N834">
        <v>32.900999999999996</v>
      </c>
      <c r="O834">
        <v>1.7903</v>
      </c>
      <c r="P834"/>
    </row>
    <row r="835" spans="2:16" x14ac:dyDescent="0.25">
      <c r="B835" t="s">
        <v>1350</v>
      </c>
      <c r="C835" t="s">
        <v>140</v>
      </c>
      <c r="D835">
        <v>22</v>
      </c>
      <c r="E835">
        <v>60.000999999999998</v>
      </c>
      <c r="F835">
        <v>1</v>
      </c>
      <c r="G835" t="s">
        <v>24</v>
      </c>
      <c r="H835" t="s">
        <v>23</v>
      </c>
      <c r="I835">
        <v>4.4999999999999998E-2</v>
      </c>
      <c r="J835">
        <v>1.0000100000000001</v>
      </c>
      <c r="K835" t="s">
        <v>21</v>
      </c>
      <c r="L835">
        <v>574.48</v>
      </c>
      <c r="M835">
        <v>0.32468000000000002</v>
      </c>
      <c r="N835">
        <v>574.48</v>
      </c>
      <c r="O835">
        <v>0.32379999999999998</v>
      </c>
      <c r="P835"/>
    </row>
    <row r="836" spans="2:16" x14ac:dyDescent="0.25">
      <c r="B836" t="s">
        <v>1351</v>
      </c>
      <c r="C836" t="s">
        <v>140</v>
      </c>
      <c r="D836">
        <v>22</v>
      </c>
      <c r="E836">
        <v>60.000999999999998</v>
      </c>
      <c r="F836">
        <v>10</v>
      </c>
      <c r="G836" t="s">
        <v>24</v>
      </c>
      <c r="H836" t="s">
        <v>23</v>
      </c>
      <c r="I836">
        <v>4.4999999999999998E-2</v>
      </c>
      <c r="J836">
        <v>1.0000100000000001</v>
      </c>
      <c r="K836" t="s">
        <v>21</v>
      </c>
      <c r="L836">
        <v>5799.4000000000005</v>
      </c>
      <c r="M836">
        <v>3.3173000000000001E-2</v>
      </c>
      <c r="N836">
        <v>5799.4000000000005</v>
      </c>
      <c r="O836">
        <v>3.2808999999999998E-2</v>
      </c>
      <c r="P836"/>
    </row>
    <row r="837" spans="2:16" x14ac:dyDescent="0.25">
      <c r="B837" t="s">
        <v>1060</v>
      </c>
      <c r="C837" t="s">
        <v>140</v>
      </c>
      <c r="D837">
        <v>22</v>
      </c>
      <c r="E837">
        <v>60.000999999999998</v>
      </c>
      <c r="F837">
        <v>1E-3</v>
      </c>
      <c r="G837" t="s">
        <v>24</v>
      </c>
      <c r="H837" t="s">
        <v>23</v>
      </c>
      <c r="I837">
        <v>1</v>
      </c>
      <c r="J837">
        <v>5.01</v>
      </c>
      <c r="K837" t="s">
        <v>21</v>
      </c>
      <c r="L837">
        <v>2.3000000000000003</v>
      </c>
      <c r="M837">
        <v>7.6</v>
      </c>
      <c r="N837">
        <v>2.2214999999999998</v>
      </c>
      <c r="O837">
        <v>7.5885999999999996</v>
      </c>
      <c r="P837"/>
    </row>
    <row r="838" spans="2:16" x14ac:dyDescent="0.25">
      <c r="B838" t="s">
        <v>1061</v>
      </c>
      <c r="C838" t="s">
        <v>140</v>
      </c>
      <c r="D838">
        <v>22</v>
      </c>
      <c r="E838">
        <v>60.000999999999998</v>
      </c>
      <c r="F838">
        <v>0.01</v>
      </c>
      <c r="G838" t="s">
        <v>24</v>
      </c>
      <c r="H838" t="s">
        <v>23</v>
      </c>
      <c r="I838">
        <v>1</v>
      </c>
      <c r="J838">
        <v>5.01</v>
      </c>
      <c r="K838" t="s">
        <v>21</v>
      </c>
      <c r="L838">
        <v>2.3482000000000003</v>
      </c>
      <c r="M838">
        <v>7.5869</v>
      </c>
      <c r="N838">
        <v>2.3433000000000002</v>
      </c>
      <c r="O838">
        <v>7.5869</v>
      </c>
      <c r="P838"/>
    </row>
    <row r="839" spans="2:16" x14ac:dyDescent="0.25">
      <c r="B839" t="s">
        <v>1062</v>
      </c>
      <c r="C839" t="s">
        <v>140</v>
      </c>
      <c r="D839">
        <v>22</v>
      </c>
      <c r="E839">
        <v>60.000999999999998</v>
      </c>
      <c r="F839">
        <v>0.1</v>
      </c>
      <c r="G839" t="s">
        <v>24</v>
      </c>
      <c r="H839" t="s">
        <v>23</v>
      </c>
      <c r="I839">
        <v>1</v>
      </c>
      <c r="J839">
        <v>5.01</v>
      </c>
      <c r="K839" t="s">
        <v>21</v>
      </c>
      <c r="L839">
        <v>14.11</v>
      </c>
      <c r="M839">
        <v>7.4272999999999998</v>
      </c>
      <c r="N839">
        <v>14.090999999999999</v>
      </c>
      <c r="O839">
        <v>7.4272999999999998</v>
      </c>
      <c r="P839"/>
    </row>
    <row r="840" spans="2:16" x14ac:dyDescent="0.25">
      <c r="B840" t="s">
        <v>1063</v>
      </c>
      <c r="C840" t="s">
        <v>140</v>
      </c>
      <c r="D840">
        <v>22</v>
      </c>
      <c r="E840">
        <v>60.000999999999998</v>
      </c>
      <c r="F840">
        <v>1</v>
      </c>
      <c r="G840" t="s">
        <v>24</v>
      </c>
      <c r="H840" t="s">
        <v>23</v>
      </c>
      <c r="I840">
        <v>1</v>
      </c>
      <c r="J840">
        <v>5.01</v>
      </c>
      <c r="K840" t="s">
        <v>21</v>
      </c>
      <c r="L840">
        <v>526.04999999999995</v>
      </c>
      <c r="M840">
        <v>3.5184000000000002</v>
      </c>
      <c r="N840">
        <v>526.04999999999995</v>
      </c>
      <c r="O840">
        <v>3.5177999999999998</v>
      </c>
      <c r="P840"/>
    </row>
    <row r="841" spans="2:16" x14ac:dyDescent="0.25">
      <c r="B841" t="s">
        <v>1064</v>
      </c>
      <c r="C841" t="s">
        <v>140</v>
      </c>
      <c r="D841">
        <v>22</v>
      </c>
      <c r="E841">
        <v>60.000999999999998</v>
      </c>
      <c r="F841">
        <v>10</v>
      </c>
      <c r="G841" t="s">
        <v>24</v>
      </c>
      <c r="H841" t="s">
        <v>23</v>
      </c>
      <c r="I841">
        <v>1</v>
      </c>
      <c r="J841">
        <v>5.01</v>
      </c>
      <c r="K841" t="s">
        <v>21</v>
      </c>
      <c r="L841">
        <v>5793.5</v>
      </c>
      <c r="M841">
        <v>0.40619</v>
      </c>
      <c r="N841">
        <v>5793.5</v>
      </c>
      <c r="O841">
        <v>0.40583000000000002</v>
      </c>
      <c r="P841"/>
    </row>
    <row r="842" spans="2:16" x14ac:dyDescent="0.25">
      <c r="B842" t="s">
        <v>1065</v>
      </c>
      <c r="C842" t="s">
        <v>140</v>
      </c>
      <c r="D842">
        <v>22</v>
      </c>
      <c r="E842">
        <v>60.000999999999998</v>
      </c>
      <c r="F842">
        <v>1E-3</v>
      </c>
      <c r="G842" t="s">
        <v>24</v>
      </c>
      <c r="H842" t="s">
        <v>23</v>
      </c>
      <c r="I842">
        <v>5</v>
      </c>
      <c r="J842">
        <v>10</v>
      </c>
      <c r="K842" t="s">
        <v>21</v>
      </c>
      <c r="L842">
        <v>52</v>
      </c>
      <c r="M842">
        <v>30</v>
      </c>
      <c r="N842">
        <v>34.529000000000003</v>
      </c>
      <c r="O842">
        <v>30.459</v>
      </c>
      <c r="P842"/>
    </row>
    <row r="843" spans="2:16" x14ac:dyDescent="0.25">
      <c r="B843" t="s">
        <v>1066</v>
      </c>
      <c r="C843" t="s">
        <v>140</v>
      </c>
      <c r="D843">
        <v>22</v>
      </c>
      <c r="E843">
        <v>60.000999999999998</v>
      </c>
      <c r="F843">
        <v>0.01</v>
      </c>
      <c r="G843" t="s">
        <v>24</v>
      </c>
      <c r="H843" t="s">
        <v>23</v>
      </c>
      <c r="I843">
        <v>5</v>
      </c>
      <c r="J843">
        <v>10</v>
      </c>
      <c r="K843" t="s">
        <v>21</v>
      </c>
      <c r="L843">
        <v>52</v>
      </c>
      <c r="M843">
        <v>30.457999999999998</v>
      </c>
      <c r="N843">
        <v>34.544999999999995</v>
      </c>
      <c r="O843">
        <v>30.459</v>
      </c>
      <c r="P843"/>
    </row>
    <row r="844" spans="2:16" x14ac:dyDescent="0.25">
      <c r="B844" t="s">
        <v>1067</v>
      </c>
      <c r="C844" t="s">
        <v>140</v>
      </c>
      <c r="D844">
        <v>22</v>
      </c>
      <c r="E844">
        <v>60.000999999999998</v>
      </c>
      <c r="F844">
        <v>0.1</v>
      </c>
      <c r="G844" t="s">
        <v>24</v>
      </c>
      <c r="H844" t="s">
        <v>23</v>
      </c>
      <c r="I844">
        <v>5</v>
      </c>
      <c r="J844">
        <v>10</v>
      </c>
      <c r="K844" t="s">
        <v>21</v>
      </c>
      <c r="L844">
        <v>52</v>
      </c>
      <c r="M844">
        <v>30.419</v>
      </c>
      <c r="N844">
        <v>37.46</v>
      </c>
      <c r="O844">
        <v>30.419</v>
      </c>
      <c r="P844"/>
    </row>
    <row r="845" spans="2:16" x14ac:dyDescent="0.25">
      <c r="B845" t="s">
        <v>1068</v>
      </c>
      <c r="C845" t="s">
        <v>140</v>
      </c>
      <c r="D845">
        <v>22</v>
      </c>
      <c r="E845">
        <v>60.000999999999998</v>
      </c>
      <c r="F845">
        <v>1</v>
      </c>
      <c r="G845" t="s">
        <v>24</v>
      </c>
      <c r="H845" t="s">
        <v>23</v>
      </c>
      <c r="I845">
        <v>5</v>
      </c>
      <c r="J845">
        <v>10</v>
      </c>
      <c r="K845" t="s">
        <v>21</v>
      </c>
      <c r="L845">
        <v>304.90999999999997</v>
      </c>
      <c r="M845">
        <v>27.254999999999999</v>
      </c>
      <c r="N845">
        <v>304.83999999999997</v>
      </c>
      <c r="O845">
        <v>27.254999999999999</v>
      </c>
      <c r="P845"/>
    </row>
    <row r="846" spans="2:16" x14ac:dyDescent="0.25">
      <c r="B846" t="s">
        <v>1069</v>
      </c>
      <c r="C846" t="s">
        <v>140</v>
      </c>
      <c r="D846">
        <v>22</v>
      </c>
      <c r="E846">
        <v>60.000999999999998</v>
      </c>
      <c r="F846">
        <v>10</v>
      </c>
      <c r="G846" t="s">
        <v>24</v>
      </c>
      <c r="H846" t="s">
        <v>23</v>
      </c>
      <c r="I846">
        <v>5</v>
      </c>
      <c r="J846">
        <v>10</v>
      </c>
      <c r="K846" t="s">
        <v>21</v>
      </c>
      <c r="L846">
        <v>5698.4000000000005</v>
      </c>
      <c r="M846">
        <v>6.4999000000000002</v>
      </c>
      <c r="N846">
        <v>5698.4000000000005</v>
      </c>
      <c r="O846">
        <v>6.4988999999999999</v>
      </c>
      <c r="P846"/>
    </row>
    <row r="847" spans="2:16" x14ac:dyDescent="0.25">
      <c r="B847" t="s">
        <v>2326</v>
      </c>
      <c r="C847" t="s">
        <v>140</v>
      </c>
      <c r="D847">
        <v>22</v>
      </c>
      <c r="E847">
        <v>60.000999999999998</v>
      </c>
      <c r="F847">
        <v>1E-3</v>
      </c>
      <c r="G847" t="s">
        <v>24</v>
      </c>
      <c r="H847" t="s">
        <v>23</v>
      </c>
      <c r="I847">
        <v>10</v>
      </c>
      <c r="J847">
        <v>10.01</v>
      </c>
      <c r="K847" t="s">
        <v>21</v>
      </c>
      <c r="L847">
        <v>52</v>
      </c>
      <c r="M847">
        <v>30</v>
      </c>
      <c r="N847">
        <v>34.529000000000003</v>
      </c>
      <c r="O847">
        <v>30.459</v>
      </c>
      <c r="P847"/>
    </row>
    <row r="848" spans="2:16" x14ac:dyDescent="0.25">
      <c r="B848" t="s">
        <v>2327</v>
      </c>
      <c r="C848" t="s">
        <v>140</v>
      </c>
      <c r="D848">
        <v>22</v>
      </c>
      <c r="E848">
        <v>60.000999999999998</v>
      </c>
      <c r="F848">
        <v>0.01</v>
      </c>
      <c r="G848" t="s">
        <v>24</v>
      </c>
      <c r="H848" t="s">
        <v>23</v>
      </c>
      <c r="I848">
        <v>10</v>
      </c>
      <c r="J848">
        <v>10.01</v>
      </c>
      <c r="K848" t="s">
        <v>21</v>
      </c>
      <c r="L848">
        <v>52</v>
      </c>
      <c r="M848">
        <v>30.457999999999998</v>
      </c>
      <c r="N848">
        <v>34.544999999999995</v>
      </c>
      <c r="O848">
        <v>30.459</v>
      </c>
      <c r="P848"/>
    </row>
    <row r="849" spans="2:16" x14ac:dyDescent="0.25">
      <c r="B849" t="s">
        <v>2328</v>
      </c>
      <c r="C849" t="s">
        <v>140</v>
      </c>
      <c r="D849">
        <v>22</v>
      </c>
      <c r="E849">
        <v>60.000999999999998</v>
      </c>
      <c r="F849">
        <v>0.1</v>
      </c>
      <c r="G849" t="s">
        <v>24</v>
      </c>
      <c r="H849" t="s">
        <v>23</v>
      </c>
      <c r="I849">
        <v>10</v>
      </c>
      <c r="J849">
        <v>10.01</v>
      </c>
      <c r="K849" t="s">
        <v>21</v>
      </c>
      <c r="L849">
        <v>52</v>
      </c>
      <c r="M849">
        <v>30.419</v>
      </c>
      <c r="N849">
        <v>37.46</v>
      </c>
      <c r="O849">
        <v>30.419</v>
      </c>
      <c r="P849"/>
    </row>
    <row r="850" spans="2:16" x14ac:dyDescent="0.25">
      <c r="B850" t="s">
        <v>2329</v>
      </c>
      <c r="C850" t="s">
        <v>140</v>
      </c>
      <c r="D850">
        <v>22</v>
      </c>
      <c r="E850">
        <v>60.000999999999998</v>
      </c>
      <c r="F850">
        <v>1</v>
      </c>
      <c r="G850" t="s">
        <v>24</v>
      </c>
      <c r="H850" t="s">
        <v>23</v>
      </c>
      <c r="I850">
        <v>10</v>
      </c>
      <c r="J850">
        <v>10.01</v>
      </c>
      <c r="K850" t="s">
        <v>21</v>
      </c>
      <c r="L850">
        <v>304.90999999999997</v>
      </c>
      <c r="M850">
        <v>27.254999999999999</v>
      </c>
      <c r="N850">
        <v>304.83999999999997</v>
      </c>
      <c r="O850">
        <v>27.254999999999999</v>
      </c>
      <c r="P850"/>
    </row>
    <row r="851" spans="2:16" x14ac:dyDescent="0.25">
      <c r="B851" t="s">
        <v>2330</v>
      </c>
      <c r="C851" t="s">
        <v>140</v>
      </c>
      <c r="D851">
        <v>22</v>
      </c>
      <c r="E851">
        <v>60.000999999999998</v>
      </c>
      <c r="F851">
        <v>10</v>
      </c>
      <c r="G851" t="s">
        <v>24</v>
      </c>
      <c r="H851" t="s">
        <v>23</v>
      </c>
      <c r="I851">
        <v>10</v>
      </c>
      <c r="J851">
        <v>10.01</v>
      </c>
      <c r="K851" t="s">
        <v>21</v>
      </c>
      <c r="L851">
        <v>5698.4000000000005</v>
      </c>
      <c r="M851">
        <v>6.4999000000000002</v>
      </c>
      <c r="N851">
        <v>5698.4000000000005</v>
      </c>
      <c r="O851">
        <v>6.4988999999999999</v>
      </c>
      <c r="P851"/>
    </row>
    <row r="852" spans="2:16" x14ac:dyDescent="0.25">
      <c r="B852" t="s">
        <v>1070</v>
      </c>
      <c r="C852" t="s">
        <v>140</v>
      </c>
      <c r="D852">
        <v>60</v>
      </c>
      <c r="E852">
        <v>220.01</v>
      </c>
      <c r="F852">
        <v>0.01</v>
      </c>
      <c r="G852" t="s">
        <v>24</v>
      </c>
      <c r="H852" t="s">
        <v>23</v>
      </c>
      <c r="I852">
        <v>4.4999999999999998E-2</v>
      </c>
      <c r="J852">
        <v>0.10001</v>
      </c>
      <c r="K852" t="s">
        <v>21</v>
      </c>
      <c r="L852">
        <v>24</v>
      </c>
      <c r="M852">
        <v>2.1</v>
      </c>
      <c r="N852">
        <v>23.533999999999999</v>
      </c>
      <c r="O852">
        <v>2.0874999999999999</v>
      </c>
      <c r="P852"/>
    </row>
    <row r="853" spans="2:16" x14ac:dyDescent="0.25">
      <c r="B853" t="s">
        <v>1071</v>
      </c>
      <c r="C853" t="s">
        <v>140</v>
      </c>
      <c r="D853">
        <v>60</v>
      </c>
      <c r="E853">
        <v>220.01</v>
      </c>
      <c r="F853">
        <v>0.1</v>
      </c>
      <c r="G853" t="s">
        <v>24</v>
      </c>
      <c r="H853" t="s">
        <v>23</v>
      </c>
      <c r="I853">
        <v>4.4999999999999998E-2</v>
      </c>
      <c r="J853">
        <v>0.10001</v>
      </c>
      <c r="K853" t="s">
        <v>21</v>
      </c>
      <c r="L853">
        <v>37.146000000000001</v>
      </c>
      <c r="M853">
        <v>2.0415000000000001</v>
      </c>
      <c r="N853">
        <v>37.092999999999996</v>
      </c>
      <c r="O853">
        <v>2.0415000000000001</v>
      </c>
      <c r="P853"/>
    </row>
    <row r="854" spans="2:16" x14ac:dyDescent="0.25">
      <c r="B854" t="s">
        <v>1072</v>
      </c>
      <c r="C854" t="s">
        <v>140</v>
      </c>
      <c r="D854">
        <v>60</v>
      </c>
      <c r="E854">
        <v>220.01</v>
      </c>
      <c r="F854">
        <v>1</v>
      </c>
      <c r="G854" t="s">
        <v>24</v>
      </c>
      <c r="H854" t="s">
        <v>23</v>
      </c>
      <c r="I854">
        <v>4.4999999999999998E-2</v>
      </c>
      <c r="J854">
        <v>0.10001</v>
      </c>
      <c r="K854" t="s">
        <v>21</v>
      </c>
      <c r="L854">
        <v>540.31999999999994</v>
      </c>
      <c r="M854">
        <v>0.97470999999999997</v>
      </c>
      <c r="N854">
        <v>540.29999999999995</v>
      </c>
      <c r="O854">
        <v>0.97416999999999998</v>
      </c>
      <c r="P854"/>
    </row>
    <row r="855" spans="2:16" x14ac:dyDescent="0.25">
      <c r="B855" t="s">
        <v>1073</v>
      </c>
      <c r="C855" t="s">
        <v>140</v>
      </c>
      <c r="D855">
        <v>60</v>
      </c>
      <c r="E855">
        <v>220.01</v>
      </c>
      <c r="F855">
        <v>10</v>
      </c>
      <c r="G855" t="s">
        <v>24</v>
      </c>
      <c r="H855" t="s">
        <v>23</v>
      </c>
      <c r="I855">
        <v>4.4999999999999998E-2</v>
      </c>
      <c r="J855">
        <v>0.10001</v>
      </c>
      <c r="K855" t="s">
        <v>21</v>
      </c>
      <c r="L855">
        <v>5795.1</v>
      </c>
      <c r="M855">
        <v>0.11376</v>
      </c>
      <c r="N855">
        <v>5795.1</v>
      </c>
      <c r="O855">
        <v>0.11344</v>
      </c>
      <c r="P855"/>
    </row>
    <row r="856" spans="2:16" x14ac:dyDescent="0.25">
      <c r="B856" t="s">
        <v>1074</v>
      </c>
      <c r="C856" t="s">
        <v>140</v>
      </c>
      <c r="D856">
        <v>60</v>
      </c>
      <c r="E856">
        <v>220.01</v>
      </c>
      <c r="F856">
        <v>100</v>
      </c>
      <c r="G856" t="s">
        <v>24</v>
      </c>
      <c r="H856" t="s">
        <v>23</v>
      </c>
      <c r="I856">
        <v>4.4999999999999998E-2</v>
      </c>
      <c r="J856">
        <v>0.10001</v>
      </c>
      <c r="K856" t="s">
        <v>21</v>
      </c>
      <c r="L856">
        <v>58000</v>
      </c>
      <c r="M856">
        <v>1.1493E-2</v>
      </c>
      <c r="N856">
        <v>58000</v>
      </c>
      <c r="O856">
        <v>1.1365E-2</v>
      </c>
      <c r="P856"/>
    </row>
    <row r="857" spans="2:16" x14ac:dyDescent="0.25">
      <c r="B857" t="s">
        <v>1352</v>
      </c>
      <c r="C857" t="s">
        <v>140</v>
      </c>
      <c r="D857">
        <v>60</v>
      </c>
      <c r="E857">
        <v>220.01</v>
      </c>
      <c r="F857">
        <v>0.01</v>
      </c>
      <c r="G857" t="s">
        <v>24</v>
      </c>
      <c r="H857" t="s">
        <v>23</v>
      </c>
      <c r="I857">
        <v>0.1</v>
      </c>
      <c r="J857">
        <v>1.0000100000000001</v>
      </c>
      <c r="K857" t="s">
        <v>21</v>
      </c>
      <c r="L857">
        <v>30</v>
      </c>
      <c r="M857">
        <v>2.2999999999999998</v>
      </c>
      <c r="N857">
        <v>29.364000000000001</v>
      </c>
      <c r="O857">
        <v>2.2879</v>
      </c>
      <c r="P857"/>
    </row>
    <row r="858" spans="2:16" x14ac:dyDescent="0.25">
      <c r="B858" t="s">
        <v>1353</v>
      </c>
      <c r="C858" t="s">
        <v>140</v>
      </c>
      <c r="D858">
        <v>60</v>
      </c>
      <c r="E858">
        <v>220.01</v>
      </c>
      <c r="F858">
        <v>0.1</v>
      </c>
      <c r="G858" t="s">
        <v>24</v>
      </c>
      <c r="H858" t="s">
        <v>23</v>
      </c>
      <c r="I858">
        <v>0.1</v>
      </c>
      <c r="J858">
        <v>1.0000100000000001</v>
      </c>
      <c r="K858" t="s">
        <v>21</v>
      </c>
      <c r="L858">
        <v>41.543999999999997</v>
      </c>
      <c r="M858">
        <v>2.2475000000000001</v>
      </c>
      <c r="N858">
        <v>41.546999999999997</v>
      </c>
      <c r="O858">
        <v>2.2467000000000001</v>
      </c>
      <c r="P858"/>
    </row>
    <row r="859" spans="2:16" x14ac:dyDescent="0.25">
      <c r="B859" t="s">
        <v>1354</v>
      </c>
      <c r="C859" t="s">
        <v>140</v>
      </c>
      <c r="D859">
        <v>60</v>
      </c>
      <c r="E859">
        <v>220.01</v>
      </c>
      <c r="F859">
        <v>1</v>
      </c>
      <c r="G859" t="s">
        <v>24</v>
      </c>
      <c r="H859" t="s">
        <v>23</v>
      </c>
      <c r="I859">
        <v>0.1</v>
      </c>
      <c r="J859">
        <v>1.0000100000000001</v>
      </c>
      <c r="K859" t="s">
        <v>21</v>
      </c>
      <c r="L859">
        <v>534.45000000000005</v>
      </c>
      <c r="M859">
        <v>1.1508</v>
      </c>
      <c r="N859">
        <v>534.41999999999996</v>
      </c>
      <c r="O859">
        <v>1.1503000000000001</v>
      </c>
      <c r="P859"/>
    </row>
    <row r="860" spans="2:16" x14ac:dyDescent="0.25">
      <c r="B860" t="s">
        <v>1355</v>
      </c>
      <c r="C860" t="s">
        <v>140</v>
      </c>
      <c r="D860">
        <v>60</v>
      </c>
      <c r="E860">
        <v>220.01</v>
      </c>
      <c r="F860">
        <v>10</v>
      </c>
      <c r="G860" t="s">
        <v>24</v>
      </c>
      <c r="H860" t="s">
        <v>23</v>
      </c>
      <c r="I860">
        <v>0.1</v>
      </c>
      <c r="J860">
        <v>1.0000100000000001</v>
      </c>
      <c r="K860" t="s">
        <v>21</v>
      </c>
      <c r="L860">
        <v>5794.1</v>
      </c>
      <c r="M860">
        <v>0.13793</v>
      </c>
      <c r="N860">
        <v>5794.1</v>
      </c>
      <c r="O860">
        <v>0.13761000000000001</v>
      </c>
      <c r="P860"/>
    </row>
    <row r="861" spans="2:16" x14ac:dyDescent="0.25">
      <c r="B861" t="s">
        <v>1356</v>
      </c>
      <c r="C861" t="s">
        <v>140</v>
      </c>
      <c r="D861">
        <v>60</v>
      </c>
      <c r="E861">
        <v>220.01</v>
      </c>
      <c r="F861">
        <v>100</v>
      </c>
      <c r="G861" t="s">
        <v>24</v>
      </c>
      <c r="H861" t="s">
        <v>23</v>
      </c>
      <c r="I861">
        <v>0.1</v>
      </c>
      <c r="J861">
        <v>1.0000100000000001</v>
      </c>
      <c r="K861" t="s">
        <v>21</v>
      </c>
      <c r="L861">
        <v>58000</v>
      </c>
      <c r="M861">
        <v>1.392E-2</v>
      </c>
      <c r="N861">
        <v>58000</v>
      </c>
      <c r="O861">
        <v>1.3793E-2</v>
      </c>
      <c r="P861"/>
    </row>
    <row r="862" spans="2:16" x14ac:dyDescent="0.25">
      <c r="B862" t="s">
        <v>1075</v>
      </c>
      <c r="C862" t="s">
        <v>140</v>
      </c>
      <c r="D862">
        <v>60</v>
      </c>
      <c r="E862">
        <v>220.01</v>
      </c>
      <c r="F862">
        <v>0.01</v>
      </c>
      <c r="G862" t="s">
        <v>24</v>
      </c>
      <c r="H862" t="s">
        <v>23</v>
      </c>
      <c r="I862">
        <v>1</v>
      </c>
      <c r="J862">
        <v>5</v>
      </c>
      <c r="K862" t="s">
        <v>21</v>
      </c>
      <c r="L862">
        <v>47</v>
      </c>
      <c r="M862">
        <v>35</v>
      </c>
      <c r="N862">
        <v>46.103000000000002</v>
      </c>
      <c r="O862">
        <v>34.698999999999998</v>
      </c>
      <c r="P862"/>
    </row>
    <row r="863" spans="2:16" x14ac:dyDescent="0.25">
      <c r="B863" t="s">
        <v>1076</v>
      </c>
      <c r="C863" t="s">
        <v>140</v>
      </c>
      <c r="D863">
        <v>60</v>
      </c>
      <c r="E863">
        <v>220.01</v>
      </c>
      <c r="F863">
        <v>0.1</v>
      </c>
      <c r="G863" t="s">
        <v>24</v>
      </c>
      <c r="H863" t="s">
        <v>23</v>
      </c>
      <c r="I863">
        <v>1</v>
      </c>
      <c r="J863">
        <v>5</v>
      </c>
      <c r="K863" t="s">
        <v>21</v>
      </c>
      <c r="L863">
        <v>47</v>
      </c>
      <c r="M863">
        <v>35</v>
      </c>
      <c r="N863">
        <v>47.146000000000001</v>
      </c>
      <c r="O863">
        <v>34.695</v>
      </c>
      <c r="P863"/>
    </row>
    <row r="864" spans="2:16" x14ac:dyDescent="0.25">
      <c r="B864" t="s">
        <v>1077</v>
      </c>
      <c r="C864" t="s">
        <v>140</v>
      </c>
      <c r="D864">
        <v>60</v>
      </c>
      <c r="E864">
        <v>220.01</v>
      </c>
      <c r="F864">
        <v>1</v>
      </c>
      <c r="G864" t="s">
        <v>24</v>
      </c>
      <c r="H864" t="s">
        <v>23</v>
      </c>
      <c r="I864">
        <v>1</v>
      </c>
      <c r="J864">
        <v>5</v>
      </c>
      <c r="K864" t="s">
        <v>21</v>
      </c>
      <c r="L864">
        <v>127.73</v>
      </c>
      <c r="M864">
        <v>34.633000000000003</v>
      </c>
      <c r="N864">
        <v>144.69999999999999</v>
      </c>
      <c r="O864">
        <v>34.35</v>
      </c>
      <c r="P864"/>
    </row>
    <row r="865" spans="2:16" x14ac:dyDescent="0.25">
      <c r="B865" t="s">
        <v>1078</v>
      </c>
      <c r="C865" t="s">
        <v>140</v>
      </c>
      <c r="D865">
        <v>60</v>
      </c>
      <c r="E865">
        <v>220.01</v>
      </c>
      <c r="F865">
        <v>10</v>
      </c>
      <c r="G865" t="s">
        <v>24</v>
      </c>
      <c r="H865" t="s">
        <v>23</v>
      </c>
      <c r="I865">
        <v>1</v>
      </c>
      <c r="J865">
        <v>5</v>
      </c>
      <c r="K865" t="s">
        <v>21</v>
      </c>
      <c r="L865">
        <v>4885.9000000000005</v>
      </c>
      <c r="M865">
        <v>21.536999999999999</v>
      </c>
      <c r="N865">
        <v>4885.9000000000005</v>
      </c>
      <c r="O865">
        <v>21.536999999999999</v>
      </c>
      <c r="P865"/>
    </row>
    <row r="866" spans="2:16" x14ac:dyDescent="0.25">
      <c r="B866" t="s">
        <v>1079</v>
      </c>
      <c r="C866" t="s">
        <v>140</v>
      </c>
      <c r="D866">
        <v>60</v>
      </c>
      <c r="E866">
        <v>220.01</v>
      </c>
      <c r="F866">
        <v>100</v>
      </c>
      <c r="G866" t="s">
        <v>24</v>
      </c>
      <c r="H866" t="s">
        <v>23</v>
      </c>
      <c r="I866">
        <v>1</v>
      </c>
      <c r="J866">
        <v>5</v>
      </c>
      <c r="K866" t="s">
        <v>21</v>
      </c>
      <c r="L866">
        <v>57864</v>
      </c>
      <c r="M866">
        <v>2.9205000000000001</v>
      </c>
      <c r="N866">
        <v>57864</v>
      </c>
      <c r="O866">
        <v>2.9201000000000001</v>
      </c>
      <c r="P866"/>
    </row>
    <row r="867" spans="2:16" x14ac:dyDescent="0.25">
      <c r="B867" t="s">
        <v>2331</v>
      </c>
      <c r="C867" t="s">
        <v>140</v>
      </c>
      <c r="D867">
        <v>60</v>
      </c>
      <c r="E867">
        <v>220.01</v>
      </c>
      <c r="F867">
        <v>0.01</v>
      </c>
      <c r="G867" t="s">
        <v>24</v>
      </c>
      <c r="H867" t="s">
        <v>23</v>
      </c>
      <c r="I867">
        <v>5</v>
      </c>
      <c r="J867">
        <v>5.01</v>
      </c>
      <c r="K867" t="s">
        <v>21</v>
      </c>
      <c r="L867">
        <v>47</v>
      </c>
      <c r="M867">
        <v>35</v>
      </c>
      <c r="N867">
        <v>46.103000000000002</v>
      </c>
      <c r="O867">
        <v>34.698999999999998</v>
      </c>
      <c r="P867"/>
    </row>
    <row r="868" spans="2:16" x14ac:dyDescent="0.25">
      <c r="B868" t="s">
        <v>2332</v>
      </c>
      <c r="C868" t="s">
        <v>140</v>
      </c>
      <c r="D868">
        <v>60</v>
      </c>
      <c r="E868">
        <v>220.01</v>
      </c>
      <c r="F868">
        <v>0.1</v>
      </c>
      <c r="G868" t="s">
        <v>24</v>
      </c>
      <c r="H868" t="s">
        <v>23</v>
      </c>
      <c r="I868">
        <v>5</v>
      </c>
      <c r="J868">
        <v>5.01</v>
      </c>
      <c r="K868" t="s">
        <v>21</v>
      </c>
      <c r="L868">
        <v>47</v>
      </c>
      <c r="M868">
        <v>35</v>
      </c>
      <c r="N868">
        <v>47.146000000000001</v>
      </c>
      <c r="O868">
        <v>34.695</v>
      </c>
      <c r="P868"/>
    </row>
    <row r="869" spans="2:16" x14ac:dyDescent="0.25">
      <c r="B869" t="s">
        <v>2333</v>
      </c>
      <c r="C869" t="s">
        <v>140</v>
      </c>
      <c r="D869">
        <v>60</v>
      </c>
      <c r="E869">
        <v>220.01</v>
      </c>
      <c r="F869">
        <v>1</v>
      </c>
      <c r="G869" t="s">
        <v>24</v>
      </c>
      <c r="H869" t="s">
        <v>23</v>
      </c>
      <c r="I869">
        <v>5</v>
      </c>
      <c r="J869">
        <v>5.01</v>
      </c>
      <c r="K869" t="s">
        <v>21</v>
      </c>
      <c r="L869">
        <v>127.73</v>
      </c>
      <c r="M869">
        <v>34.633000000000003</v>
      </c>
      <c r="N869">
        <v>144.69999999999999</v>
      </c>
      <c r="O869">
        <v>34.35</v>
      </c>
      <c r="P869"/>
    </row>
    <row r="870" spans="2:16" x14ac:dyDescent="0.25">
      <c r="B870" t="s">
        <v>2334</v>
      </c>
      <c r="C870" t="s">
        <v>140</v>
      </c>
      <c r="D870">
        <v>60</v>
      </c>
      <c r="E870">
        <v>220.01</v>
      </c>
      <c r="F870">
        <v>10</v>
      </c>
      <c r="G870" t="s">
        <v>24</v>
      </c>
      <c r="H870" t="s">
        <v>23</v>
      </c>
      <c r="I870">
        <v>5</v>
      </c>
      <c r="J870">
        <v>5.01</v>
      </c>
      <c r="K870" t="s">
        <v>21</v>
      </c>
      <c r="L870">
        <v>4885.9000000000005</v>
      </c>
      <c r="M870">
        <v>21.536999999999999</v>
      </c>
      <c r="N870">
        <v>4885.9000000000005</v>
      </c>
      <c r="O870">
        <v>21.536999999999999</v>
      </c>
      <c r="P870"/>
    </row>
    <row r="871" spans="2:16" x14ac:dyDescent="0.25">
      <c r="B871" t="s">
        <v>2335</v>
      </c>
      <c r="C871" t="s">
        <v>140</v>
      </c>
      <c r="D871">
        <v>60</v>
      </c>
      <c r="E871">
        <v>220.01</v>
      </c>
      <c r="F871">
        <v>100</v>
      </c>
      <c r="G871" t="s">
        <v>24</v>
      </c>
      <c r="H871" t="s">
        <v>23</v>
      </c>
      <c r="I871">
        <v>5</v>
      </c>
      <c r="J871">
        <v>5.01</v>
      </c>
      <c r="K871" t="s">
        <v>21</v>
      </c>
      <c r="L871">
        <v>57864</v>
      </c>
      <c r="M871">
        <v>2.9205000000000001</v>
      </c>
      <c r="N871">
        <v>57864</v>
      </c>
      <c r="O871">
        <v>2.9201000000000001</v>
      </c>
      <c r="P871"/>
    </row>
    <row r="872" spans="2:16" x14ac:dyDescent="0.25">
      <c r="B872" t="s">
        <v>1357</v>
      </c>
      <c r="C872" t="s">
        <v>140</v>
      </c>
      <c r="D872">
        <v>220</v>
      </c>
      <c r="E872">
        <v>410.01</v>
      </c>
      <c r="F872">
        <v>0.01</v>
      </c>
      <c r="G872" t="s">
        <v>24</v>
      </c>
      <c r="H872" t="s">
        <v>23</v>
      </c>
      <c r="I872">
        <v>4.4999999999999998E-2</v>
      </c>
      <c r="J872">
        <v>0.10001</v>
      </c>
      <c r="K872" t="s">
        <v>21</v>
      </c>
      <c r="L872">
        <v>84</v>
      </c>
      <c r="M872">
        <v>2.4</v>
      </c>
      <c r="N872">
        <v>76.977999999999994</v>
      </c>
      <c r="O872">
        <v>2.4161000000000001</v>
      </c>
      <c r="P872"/>
    </row>
    <row r="873" spans="2:16" x14ac:dyDescent="0.25">
      <c r="B873" t="s">
        <v>1358</v>
      </c>
      <c r="C873" t="s">
        <v>140</v>
      </c>
      <c r="D873">
        <v>220</v>
      </c>
      <c r="E873">
        <v>410.01</v>
      </c>
      <c r="F873">
        <v>0.1</v>
      </c>
      <c r="G873" t="s">
        <v>24</v>
      </c>
      <c r="H873" t="s">
        <v>23</v>
      </c>
      <c r="I873">
        <v>4.4999999999999998E-2</v>
      </c>
      <c r="J873">
        <v>0.10001</v>
      </c>
      <c r="K873" t="s">
        <v>21</v>
      </c>
      <c r="L873">
        <v>84</v>
      </c>
      <c r="M873">
        <v>2.4068999999999998</v>
      </c>
      <c r="N873">
        <v>81.076999999999998</v>
      </c>
      <c r="O873">
        <v>2.4098999999999999</v>
      </c>
      <c r="P873"/>
    </row>
    <row r="874" spans="2:16" x14ac:dyDescent="0.25">
      <c r="B874" t="s">
        <v>1359</v>
      </c>
      <c r="C874" t="s">
        <v>140</v>
      </c>
      <c r="D874">
        <v>220</v>
      </c>
      <c r="E874">
        <v>410.01</v>
      </c>
      <c r="F874">
        <v>1</v>
      </c>
      <c r="G874" t="s">
        <v>24</v>
      </c>
      <c r="H874" t="s">
        <v>23</v>
      </c>
      <c r="I874">
        <v>4.4999999999999998E-2</v>
      </c>
      <c r="J874">
        <v>0.10001</v>
      </c>
      <c r="K874" t="s">
        <v>21</v>
      </c>
      <c r="L874">
        <v>407.38</v>
      </c>
      <c r="M874">
        <v>1.9712000000000001</v>
      </c>
      <c r="N874">
        <v>407.21</v>
      </c>
      <c r="O874">
        <v>1.9701</v>
      </c>
      <c r="P874"/>
    </row>
    <row r="875" spans="2:16" x14ac:dyDescent="0.25">
      <c r="B875" t="s">
        <v>1360</v>
      </c>
      <c r="C875" t="s">
        <v>140</v>
      </c>
      <c r="D875">
        <v>220</v>
      </c>
      <c r="E875">
        <v>410.01</v>
      </c>
      <c r="F875">
        <v>10</v>
      </c>
      <c r="G875" t="s">
        <v>24</v>
      </c>
      <c r="H875" t="s">
        <v>23</v>
      </c>
      <c r="I875">
        <v>4.4999999999999998E-2</v>
      </c>
      <c r="J875">
        <v>0.10001</v>
      </c>
      <c r="K875" t="s">
        <v>21</v>
      </c>
      <c r="L875">
        <v>5755.8</v>
      </c>
      <c r="M875">
        <v>0.34672999999999998</v>
      </c>
      <c r="N875">
        <v>5755.9000000000005</v>
      </c>
      <c r="O875">
        <v>0.34526000000000001</v>
      </c>
      <c r="P875"/>
    </row>
    <row r="876" spans="2:16" x14ac:dyDescent="0.25">
      <c r="B876" t="s">
        <v>1361</v>
      </c>
      <c r="C876" t="s">
        <v>140</v>
      </c>
      <c r="D876">
        <v>220</v>
      </c>
      <c r="E876">
        <v>410.01</v>
      </c>
      <c r="F876">
        <v>100</v>
      </c>
      <c r="G876" t="s">
        <v>24</v>
      </c>
      <c r="H876" t="s">
        <v>23</v>
      </c>
      <c r="I876">
        <v>4.4999999999999998E-2</v>
      </c>
      <c r="J876">
        <v>0.10001</v>
      </c>
      <c r="K876" t="s">
        <v>21</v>
      </c>
      <c r="L876">
        <v>57996</v>
      </c>
      <c r="M876">
        <v>3.551E-2</v>
      </c>
      <c r="N876">
        <v>57996</v>
      </c>
      <c r="O876">
        <v>3.4907000000000001E-2</v>
      </c>
      <c r="P876"/>
    </row>
    <row r="877" spans="2:16" x14ac:dyDescent="0.25">
      <c r="B877" t="s">
        <v>1362</v>
      </c>
      <c r="C877" t="s">
        <v>140</v>
      </c>
      <c r="D877">
        <v>220</v>
      </c>
      <c r="E877">
        <v>410.01</v>
      </c>
      <c r="F877">
        <v>0.01</v>
      </c>
      <c r="G877" t="s">
        <v>24</v>
      </c>
      <c r="H877" t="s">
        <v>23</v>
      </c>
      <c r="I877">
        <v>0.1</v>
      </c>
      <c r="J877">
        <v>1.0000100000000001</v>
      </c>
      <c r="K877" t="s">
        <v>21</v>
      </c>
      <c r="L877">
        <v>98</v>
      </c>
      <c r="M877">
        <v>2.6</v>
      </c>
      <c r="N877">
        <v>84.28</v>
      </c>
      <c r="O877">
        <v>2.6326000000000001</v>
      </c>
      <c r="P877"/>
    </row>
    <row r="878" spans="2:16" x14ac:dyDescent="0.25">
      <c r="B878" t="s">
        <v>1363</v>
      </c>
      <c r="C878" t="s">
        <v>140</v>
      </c>
      <c r="D878">
        <v>220</v>
      </c>
      <c r="E878">
        <v>410.01</v>
      </c>
      <c r="F878">
        <v>0.1</v>
      </c>
      <c r="G878" t="s">
        <v>24</v>
      </c>
      <c r="H878" t="s">
        <v>23</v>
      </c>
      <c r="I878">
        <v>0.1</v>
      </c>
      <c r="J878">
        <v>1.0000100000000001</v>
      </c>
      <c r="K878" t="s">
        <v>21</v>
      </c>
      <c r="L878">
        <v>98</v>
      </c>
      <c r="M878">
        <v>2.6065</v>
      </c>
      <c r="N878">
        <v>88.046000000000006</v>
      </c>
      <c r="O878">
        <v>2.6269</v>
      </c>
      <c r="P878"/>
    </row>
    <row r="879" spans="2:16" x14ac:dyDescent="0.25">
      <c r="B879" t="s">
        <v>1364</v>
      </c>
      <c r="C879" t="s">
        <v>140</v>
      </c>
      <c r="D879">
        <v>220</v>
      </c>
      <c r="E879">
        <v>410.01</v>
      </c>
      <c r="F879">
        <v>1</v>
      </c>
      <c r="G879" t="s">
        <v>24</v>
      </c>
      <c r="H879" t="s">
        <v>23</v>
      </c>
      <c r="I879">
        <v>0.1</v>
      </c>
      <c r="J879">
        <v>1.0000100000000001</v>
      </c>
      <c r="K879" t="s">
        <v>21</v>
      </c>
      <c r="L879">
        <v>396.27</v>
      </c>
      <c r="M879">
        <v>2.2061000000000002</v>
      </c>
      <c r="N879">
        <v>396.12</v>
      </c>
      <c r="O879">
        <v>2.2050000000000001</v>
      </c>
      <c r="P879"/>
    </row>
    <row r="880" spans="2:16" x14ac:dyDescent="0.25">
      <c r="B880" t="s">
        <v>1365</v>
      </c>
      <c r="C880" t="s">
        <v>140</v>
      </c>
      <c r="D880">
        <v>220</v>
      </c>
      <c r="E880">
        <v>410.01</v>
      </c>
      <c r="F880">
        <v>10</v>
      </c>
      <c r="G880" t="s">
        <v>24</v>
      </c>
      <c r="H880" t="s">
        <v>23</v>
      </c>
      <c r="I880">
        <v>0.1</v>
      </c>
      <c r="J880">
        <v>1.0000100000000001</v>
      </c>
      <c r="K880" t="s">
        <v>21</v>
      </c>
      <c r="L880">
        <v>5747.7000000000007</v>
      </c>
      <c r="M880">
        <v>0.41071000000000002</v>
      </c>
      <c r="N880">
        <v>5747.8</v>
      </c>
      <c r="O880">
        <v>0.40925</v>
      </c>
      <c r="P880"/>
    </row>
    <row r="881" spans="2:16" x14ac:dyDescent="0.25">
      <c r="B881" t="s">
        <v>1366</v>
      </c>
      <c r="C881" t="s">
        <v>140</v>
      </c>
      <c r="D881">
        <v>220</v>
      </c>
      <c r="E881">
        <v>410.01</v>
      </c>
      <c r="F881">
        <v>100</v>
      </c>
      <c r="G881" t="s">
        <v>24</v>
      </c>
      <c r="H881" t="s">
        <v>23</v>
      </c>
      <c r="I881">
        <v>0.1</v>
      </c>
      <c r="J881">
        <v>1.0000100000000001</v>
      </c>
      <c r="K881" t="s">
        <v>21</v>
      </c>
      <c r="L881">
        <v>57995</v>
      </c>
      <c r="M881">
        <v>4.2063000000000003E-2</v>
      </c>
      <c r="N881">
        <v>57995</v>
      </c>
      <c r="O881">
        <v>4.1459999999999997E-2</v>
      </c>
      <c r="P881"/>
    </row>
    <row r="882" spans="2:16" x14ac:dyDescent="0.25">
      <c r="B882" t="s">
        <v>1080</v>
      </c>
      <c r="C882" t="s">
        <v>140</v>
      </c>
      <c r="D882">
        <v>220</v>
      </c>
      <c r="E882">
        <v>410.01</v>
      </c>
      <c r="F882">
        <v>0.01</v>
      </c>
      <c r="G882" t="s">
        <v>24</v>
      </c>
      <c r="H882" t="s">
        <v>23</v>
      </c>
      <c r="I882">
        <v>1</v>
      </c>
      <c r="J882">
        <v>5</v>
      </c>
      <c r="K882" t="s">
        <v>21</v>
      </c>
      <c r="L882">
        <v>120</v>
      </c>
      <c r="M882">
        <v>35</v>
      </c>
      <c r="N882">
        <v>115.22</v>
      </c>
      <c r="O882">
        <v>34.698999999999998</v>
      </c>
      <c r="P882"/>
    </row>
    <row r="883" spans="2:16" x14ac:dyDescent="0.25">
      <c r="B883" t="s">
        <v>1081</v>
      </c>
      <c r="C883" t="s">
        <v>140</v>
      </c>
      <c r="D883">
        <v>220</v>
      </c>
      <c r="E883">
        <v>410.01</v>
      </c>
      <c r="F883">
        <v>0.1</v>
      </c>
      <c r="G883" t="s">
        <v>24</v>
      </c>
      <c r="H883" t="s">
        <v>23</v>
      </c>
      <c r="I883">
        <v>1</v>
      </c>
      <c r="J883">
        <v>5</v>
      </c>
      <c r="K883" t="s">
        <v>21</v>
      </c>
      <c r="L883">
        <v>120</v>
      </c>
      <c r="M883">
        <v>35</v>
      </c>
      <c r="N883">
        <v>115.69000000000001</v>
      </c>
      <c r="O883">
        <v>34.698</v>
      </c>
      <c r="P883"/>
    </row>
    <row r="884" spans="2:16" x14ac:dyDescent="0.25">
      <c r="B884" t="s">
        <v>1082</v>
      </c>
      <c r="C884" t="s">
        <v>140</v>
      </c>
      <c r="D884">
        <v>220</v>
      </c>
      <c r="E884">
        <v>410.01</v>
      </c>
      <c r="F884">
        <v>1</v>
      </c>
      <c r="G884" t="s">
        <v>24</v>
      </c>
      <c r="H884" t="s">
        <v>23</v>
      </c>
      <c r="I884">
        <v>1</v>
      </c>
      <c r="J884">
        <v>5</v>
      </c>
      <c r="K884" t="s">
        <v>21</v>
      </c>
      <c r="L884">
        <v>120</v>
      </c>
      <c r="M884">
        <v>35</v>
      </c>
      <c r="N884">
        <v>148.62</v>
      </c>
      <c r="O884">
        <v>34.646000000000001</v>
      </c>
      <c r="P884"/>
    </row>
    <row r="885" spans="2:16" x14ac:dyDescent="0.25">
      <c r="B885" t="s">
        <v>1083</v>
      </c>
      <c r="C885" t="s">
        <v>140</v>
      </c>
      <c r="D885">
        <v>220</v>
      </c>
      <c r="E885">
        <v>410.01</v>
      </c>
      <c r="F885">
        <v>10</v>
      </c>
      <c r="G885" t="s">
        <v>24</v>
      </c>
      <c r="H885" t="s">
        <v>23</v>
      </c>
      <c r="I885">
        <v>1</v>
      </c>
      <c r="J885">
        <v>5</v>
      </c>
      <c r="K885" t="s">
        <v>21</v>
      </c>
      <c r="L885">
        <v>2974.4</v>
      </c>
      <c r="M885">
        <v>30.478999999999999</v>
      </c>
      <c r="N885">
        <v>2973.7999999999997</v>
      </c>
      <c r="O885">
        <v>30.478999999999999</v>
      </c>
      <c r="P885"/>
    </row>
    <row r="886" spans="2:16" x14ac:dyDescent="0.25">
      <c r="B886" t="s">
        <v>1084</v>
      </c>
      <c r="C886" t="s">
        <v>140</v>
      </c>
      <c r="D886">
        <v>220</v>
      </c>
      <c r="E886">
        <v>410.01</v>
      </c>
      <c r="F886">
        <v>100</v>
      </c>
      <c r="G886" t="s">
        <v>24</v>
      </c>
      <c r="H886" t="s">
        <v>23</v>
      </c>
      <c r="I886">
        <v>1</v>
      </c>
      <c r="J886">
        <v>5</v>
      </c>
      <c r="K886" t="s">
        <v>21</v>
      </c>
      <c r="L886">
        <v>57090</v>
      </c>
      <c r="M886">
        <v>6.4831000000000003</v>
      </c>
      <c r="N886">
        <v>57090</v>
      </c>
      <c r="O886">
        <v>6.4816000000000003</v>
      </c>
      <c r="P886"/>
    </row>
    <row r="887" spans="2:16" x14ac:dyDescent="0.25">
      <c r="B887" t="s">
        <v>2336</v>
      </c>
      <c r="C887" t="s">
        <v>140</v>
      </c>
      <c r="D887">
        <v>220</v>
      </c>
      <c r="E887">
        <v>410.01</v>
      </c>
      <c r="F887">
        <v>0.01</v>
      </c>
      <c r="G887" t="s">
        <v>24</v>
      </c>
      <c r="H887" t="s">
        <v>23</v>
      </c>
      <c r="I887">
        <v>5</v>
      </c>
      <c r="J887">
        <v>5.01</v>
      </c>
      <c r="K887" t="s">
        <v>21</v>
      </c>
      <c r="L887">
        <v>120</v>
      </c>
      <c r="M887">
        <v>35</v>
      </c>
      <c r="N887">
        <v>115.22</v>
      </c>
      <c r="O887">
        <v>34.698999999999998</v>
      </c>
      <c r="P887"/>
    </row>
    <row r="888" spans="2:16" x14ac:dyDescent="0.25">
      <c r="B888" t="s">
        <v>2337</v>
      </c>
      <c r="C888" t="s">
        <v>140</v>
      </c>
      <c r="D888">
        <v>220</v>
      </c>
      <c r="E888">
        <v>410.01</v>
      </c>
      <c r="F888">
        <v>0.1</v>
      </c>
      <c r="G888" t="s">
        <v>24</v>
      </c>
      <c r="H888" t="s">
        <v>23</v>
      </c>
      <c r="I888">
        <v>5</v>
      </c>
      <c r="J888">
        <v>5.01</v>
      </c>
      <c r="K888" t="s">
        <v>21</v>
      </c>
      <c r="L888">
        <v>120</v>
      </c>
      <c r="M888">
        <v>35</v>
      </c>
      <c r="N888">
        <v>115.69000000000001</v>
      </c>
      <c r="O888">
        <v>34.698</v>
      </c>
      <c r="P888"/>
    </row>
    <row r="889" spans="2:16" x14ac:dyDescent="0.25">
      <c r="B889" t="s">
        <v>2338</v>
      </c>
      <c r="C889" t="s">
        <v>140</v>
      </c>
      <c r="D889">
        <v>220</v>
      </c>
      <c r="E889">
        <v>410.01</v>
      </c>
      <c r="F889">
        <v>1</v>
      </c>
      <c r="G889" t="s">
        <v>24</v>
      </c>
      <c r="H889" t="s">
        <v>23</v>
      </c>
      <c r="I889">
        <v>5</v>
      </c>
      <c r="J889">
        <v>5.01</v>
      </c>
      <c r="K889" t="s">
        <v>21</v>
      </c>
      <c r="L889">
        <v>120</v>
      </c>
      <c r="M889">
        <v>35</v>
      </c>
      <c r="N889">
        <v>148.62</v>
      </c>
      <c r="O889">
        <v>34.646000000000001</v>
      </c>
      <c r="P889"/>
    </row>
    <row r="890" spans="2:16" x14ac:dyDescent="0.25">
      <c r="B890" t="s">
        <v>2339</v>
      </c>
      <c r="C890" t="s">
        <v>140</v>
      </c>
      <c r="D890">
        <v>220</v>
      </c>
      <c r="E890">
        <v>410.01</v>
      </c>
      <c r="F890">
        <v>10</v>
      </c>
      <c r="G890" t="s">
        <v>24</v>
      </c>
      <c r="H890" t="s">
        <v>23</v>
      </c>
      <c r="I890">
        <v>5</v>
      </c>
      <c r="J890">
        <v>5.01</v>
      </c>
      <c r="K890" t="s">
        <v>21</v>
      </c>
      <c r="L890">
        <v>2974.4</v>
      </c>
      <c r="M890">
        <v>30.478999999999999</v>
      </c>
      <c r="N890">
        <v>2973.7999999999997</v>
      </c>
      <c r="O890">
        <v>30.478999999999999</v>
      </c>
      <c r="P890"/>
    </row>
    <row r="891" spans="2:16" x14ac:dyDescent="0.25">
      <c r="B891" t="s">
        <v>2340</v>
      </c>
      <c r="C891" t="s">
        <v>140</v>
      </c>
      <c r="D891">
        <v>220</v>
      </c>
      <c r="E891">
        <v>410.01</v>
      </c>
      <c r="F891">
        <v>100</v>
      </c>
      <c r="G891" t="s">
        <v>24</v>
      </c>
      <c r="H891" t="s">
        <v>23</v>
      </c>
      <c r="I891">
        <v>5</v>
      </c>
      <c r="J891">
        <v>5.01</v>
      </c>
      <c r="K891" t="s">
        <v>21</v>
      </c>
      <c r="L891">
        <v>57090</v>
      </c>
      <c r="M891">
        <v>6.4831000000000003</v>
      </c>
      <c r="N891">
        <v>57090</v>
      </c>
      <c r="O891">
        <v>6.4816000000000003</v>
      </c>
      <c r="P891"/>
    </row>
    <row r="892" spans="2:16" x14ac:dyDescent="0.25">
      <c r="B892" t="s">
        <v>1085</v>
      </c>
      <c r="C892" t="s">
        <v>141</v>
      </c>
      <c r="D892">
        <v>55</v>
      </c>
      <c r="E892">
        <v>150.01</v>
      </c>
      <c r="F892">
        <v>1E-3</v>
      </c>
      <c r="G892" t="s">
        <v>24</v>
      </c>
      <c r="H892" t="s">
        <v>23</v>
      </c>
      <c r="I892">
        <v>0.01</v>
      </c>
      <c r="J892">
        <v>4.4999999999999998E-2</v>
      </c>
      <c r="K892" t="s">
        <v>21</v>
      </c>
      <c r="L892">
        <v>22</v>
      </c>
      <c r="M892">
        <v>2.8</v>
      </c>
      <c r="N892">
        <v>4.2301000000000002</v>
      </c>
      <c r="O892">
        <v>2.8841000000000001</v>
      </c>
      <c r="P892"/>
    </row>
    <row r="893" spans="2:16" x14ac:dyDescent="0.25">
      <c r="B893" t="s">
        <v>1086</v>
      </c>
      <c r="C893" t="s">
        <v>141</v>
      </c>
      <c r="D893">
        <v>55</v>
      </c>
      <c r="E893">
        <v>150.01</v>
      </c>
      <c r="F893">
        <v>0.01</v>
      </c>
      <c r="G893" t="s">
        <v>24</v>
      </c>
      <c r="H893" t="s">
        <v>23</v>
      </c>
      <c r="I893">
        <v>0.01</v>
      </c>
      <c r="J893">
        <v>4.4999999999999998E-2</v>
      </c>
      <c r="K893" t="s">
        <v>21</v>
      </c>
      <c r="L893">
        <v>22</v>
      </c>
      <c r="M893">
        <v>2.7673000000000001</v>
      </c>
      <c r="N893">
        <v>4.3732999999999995</v>
      </c>
      <c r="O893">
        <v>2.8834</v>
      </c>
      <c r="P893"/>
    </row>
    <row r="894" spans="2:16" x14ac:dyDescent="0.25">
      <c r="B894" t="s">
        <v>1087</v>
      </c>
      <c r="C894" t="s">
        <v>141</v>
      </c>
      <c r="D894">
        <v>55</v>
      </c>
      <c r="E894">
        <v>150.01</v>
      </c>
      <c r="F894">
        <v>0.1</v>
      </c>
      <c r="G894" t="s">
        <v>24</v>
      </c>
      <c r="H894" t="s">
        <v>23</v>
      </c>
      <c r="I894">
        <v>0.01</v>
      </c>
      <c r="J894">
        <v>4.4999999999999998E-2</v>
      </c>
      <c r="K894" t="s">
        <v>21</v>
      </c>
      <c r="L894">
        <v>22</v>
      </c>
      <c r="M894">
        <v>2.8075999999999999</v>
      </c>
      <c r="N894">
        <v>17.829000000000001</v>
      </c>
      <c r="O894">
        <v>2.819</v>
      </c>
      <c r="P894"/>
    </row>
    <row r="895" spans="2:16" x14ac:dyDescent="0.25">
      <c r="B895" t="s">
        <v>1088</v>
      </c>
      <c r="C895" t="s">
        <v>141</v>
      </c>
      <c r="D895">
        <v>55</v>
      </c>
      <c r="E895">
        <v>150.01</v>
      </c>
      <c r="F895">
        <v>1</v>
      </c>
      <c r="G895" t="s">
        <v>24</v>
      </c>
      <c r="H895" t="s">
        <v>23</v>
      </c>
      <c r="I895">
        <v>0.01</v>
      </c>
      <c r="J895">
        <v>4.4999999999999998E-2</v>
      </c>
      <c r="K895" t="s">
        <v>21</v>
      </c>
      <c r="L895">
        <v>530.85</v>
      </c>
      <c r="M895">
        <v>1.3025</v>
      </c>
      <c r="N895">
        <v>530.83000000000004</v>
      </c>
      <c r="O895">
        <v>1.3019000000000001</v>
      </c>
      <c r="P895"/>
    </row>
    <row r="896" spans="2:16" x14ac:dyDescent="0.25">
      <c r="B896" t="s">
        <v>1089</v>
      </c>
      <c r="C896" t="s">
        <v>141</v>
      </c>
      <c r="D896">
        <v>55</v>
      </c>
      <c r="E896">
        <v>150.01</v>
      </c>
      <c r="F896">
        <v>10</v>
      </c>
      <c r="G896" t="s">
        <v>24</v>
      </c>
      <c r="H896" t="s">
        <v>23</v>
      </c>
      <c r="I896">
        <v>0.01</v>
      </c>
      <c r="J896">
        <v>4.4999999999999998E-2</v>
      </c>
      <c r="K896" t="s">
        <v>21</v>
      </c>
      <c r="L896">
        <v>5794.1</v>
      </c>
      <c r="M896">
        <v>0.14924000000000001</v>
      </c>
      <c r="N896">
        <v>5794.1</v>
      </c>
      <c r="O896">
        <v>0.14885999999999999</v>
      </c>
      <c r="P896"/>
    </row>
    <row r="897" spans="2:16" x14ac:dyDescent="0.25">
      <c r="B897" t="s">
        <v>1090</v>
      </c>
      <c r="C897" t="s">
        <v>141</v>
      </c>
      <c r="D897">
        <v>55</v>
      </c>
      <c r="E897">
        <v>150.01</v>
      </c>
      <c r="F897">
        <v>100</v>
      </c>
      <c r="G897" t="s">
        <v>24</v>
      </c>
      <c r="H897" t="s">
        <v>23</v>
      </c>
      <c r="I897">
        <v>0.01</v>
      </c>
      <c r="J897">
        <v>4.4999999999999998E-2</v>
      </c>
      <c r="K897" t="s">
        <v>21</v>
      </c>
      <c r="L897">
        <v>58000</v>
      </c>
      <c r="M897">
        <v>1.506E-2</v>
      </c>
      <c r="N897">
        <v>57992</v>
      </c>
      <c r="O897">
        <v>1.491E-2</v>
      </c>
      <c r="P897"/>
    </row>
    <row r="898" spans="2:16" x14ac:dyDescent="0.25">
      <c r="B898" t="s">
        <v>1367</v>
      </c>
      <c r="C898" t="s">
        <v>141</v>
      </c>
      <c r="D898">
        <v>55</v>
      </c>
      <c r="E898">
        <v>150.01</v>
      </c>
      <c r="F898">
        <v>1E-3</v>
      </c>
      <c r="G898" t="s">
        <v>24</v>
      </c>
      <c r="H898" t="s">
        <v>23</v>
      </c>
      <c r="I898">
        <v>4.4999999999999998E-2</v>
      </c>
      <c r="J898">
        <v>0.1</v>
      </c>
      <c r="K898" t="s">
        <v>21</v>
      </c>
      <c r="L898">
        <v>49</v>
      </c>
      <c r="M898">
        <v>2.6</v>
      </c>
      <c r="N898">
        <v>2.0611000000000002</v>
      </c>
      <c r="O898">
        <v>2.1158000000000001</v>
      </c>
      <c r="P898"/>
    </row>
    <row r="899" spans="2:16" x14ac:dyDescent="0.25">
      <c r="B899" t="s">
        <v>1368</v>
      </c>
      <c r="C899" t="s">
        <v>141</v>
      </c>
      <c r="D899">
        <v>55</v>
      </c>
      <c r="E899">
        <v>150.01</v>
      </c>
      <c r="F899">
        <v>0.01</v>
      </c>
      <c r="G899" t="s">
        <v>24</v>
      </c>
      <c r="H899" t="s">
        <v>23</v>
      </c>
      <c r="I899">
        <v>4.4999999999999998E-2</v>
      </c>
      <c r="J899">
        <v>0.1</v>
      </c>
      <c r="K899" t="s">
        <v>21</v>
      </c>
      <c r="L899">
        <v>49</v>
      </c>
      <c r="M899">
        <v>2.6</v>
      </c>
      <c r="N899">
        <v>2.2593000000000001</v>
      </c>
      <c r="O899">
        <v>2.1147999999999998</v>
      </c>
      <c r="P899"/>
    </row>
    <row r="900" spans="2:16" x14ac:dyDescent="0.25">
      <c r="B900" t="s">
        <v>1369</v>
      </c>
      <c r="C900" t="s">
        <v>141</v>
      </c>
      <c r="D900">
        <v>55</v>
      </c>
      <c r="E900">
        <v>150.01</v>
      </c>
      <c r="F900">
        <v>0.1</v>
      </c>
      <c r="G900" t="s">
        <v>24</v>
      </c>
      <c r="H900" t="s">
        <v>23</v>
      </c>
      <c r="I900">
        <v>4.4999999999999998E-2</v>
      </c>
      <c r="J900">
        <v>0.1</v>
      </c>
      <c r="K900" t="s">
        <v>21</v>
      </c>
      <c r="L900">
        <v>49</v>
      </c>
      <c r="M900">
        <v>2.6</v>
      </c>
      <c r="N900">
        <v>20.257000000000001</v>
      </c>
      <c r="O900">
        <v>2.0293000000000001</v>
      </c>
      <c r="P900"/>
    </row>
    <row r="901" spans="2:16" x14ac:dyDescent="0.25">
      <c r="B901" t="s">
        <v>1370</v>
      </c>
      <c r="C901" t="s">
        <v>141</v>
      </c>
      <c r="D901">
        <v>55</v>
      </c>
      <c r="E901">
        <v>150.01</v>
      </c>
      <c r="F901">
        <v>1</v>
      </c>
      <c r="G901" t="s">
        <v>24</v>
      </c>
      <c r="H901" t="s">
        <v>23</v>
      </c>
      <c r="I901">
        <v>4.4999999999999998E-2</v>
      </c>
      <c r="J901">
        <v>0.1</v>
      </c>
      <c r="K901" t="s">
        <v>21</v>
      </c>
      <c r="L901">
        <v>551.36</v>
      </c>
      <c r="M901">
        <v>0.73945000000000005</v>
      </c>
      <c r="N901">
        <v>551.34</v>
      </c>
      <c r="O901">
        <v>0.73870000000000002</v>
      </c>
      <c r="P901"/>
    </row>
    <row r="902" spans="2:16" x14ac:dyDescent="0.25">
      <c r="B902" t="s">
        <v>1371</v>
      </c>
      <c r="C902" t="s">
        <v>141</v>
      </c>
      <c r="D902">
        <v>55</v>
      </c>
      <c r="E902">
        <v>150.01</v>
      </c>
      <c r="F902">
        <v>10</v>
      </c>
      <c r="G902" t="s">
        <v>24</v>
      </c>
      <c r="H902" t="s">
        <v>23</v>
      </c>
      <c r="I902">
        <v>4.4999999999999998E-2</v>
      </c>
      <c r="J902">
        <v>0.1</v>
      </c>
      <c r="K902" t="s">
        <v>21</v>
      </c>
      <c r="L902">
        <v>5796.8</v>
      </c>
      <c r="M902">
        <v>8.0168000000000003E-2</v>
      </c>
      <c r="N902">
        <v>5796.8</v>
      </c>
      <c r="O902">
        <v>7.9794000000000004E-2</v>
      </c>
      <c r="P902"/>
    </row>
    <row r="903" spans="2:16" x14ac:dyDescent="0.25">
      <c r="B903" t="s">
        <v>1372</v>
      </c>
      <c r="C903" t="s">
        <v>141</v>
      </c>
      <c r="D903">
        <v>55</v>
      </c>
      <c r="E903">
        <v>150.01</v>
      </c>
      <c r="F903">
        <v>100</v>
      </c>
      <c r="G903" t="s">
        <v>24</v>
      </c>
      <c r="H903" t="s">
        <v>23</v>
      </c>
      <c r="I903">
        <v>4.4999999999999998E-2</v>
      </c>
      <c r="J903">
        <v>0.1</v>
      </c>
      <c r="K903" t="s">
        <v>21</v>
      </c>
      <c r="L903">
        <v>58000</v>
      </c>
      <c r="M903">
        <v>8.1364000000000002E-3</v>
      </c>
      <c r="N903">
        <v>57996</v>
      </c>
      <c r="O903">
        <v>7.9862000000000006E-3</v>
      </c>
      <c r="P903"/>
    </row>
    <row r="904" spans="2:16" x14ac:dyDescent="0.25">
      <c r="B904" t="s">
        <v>1373</v>
      </c>
      <c r="C904" t="s">
        <v>141</v>
      </c>
      <c r="D904">
        <v>55</v>
      </c>
      <c r="E904">
        <v>150.01</v>
      </c>
      <c r="F904">
        <v>1E-3</v>
      </c>
      <c r="G904" t="s">
        <v>24</v>
      </c>
      <c r="H904" t="s">
        <v>23</v>
      </c>
      <c r="I904">
        <v>0.1</v>
      </c>
      <c r="J904">
        <v>1</v>
      </c>
      <c r="K904" t="s">
        <v>21</v>
      </c>
      <c r="L904">
        <v>49</v>
      </c>
      <c r="M904">
        <v>2.6</v>
      </c>
      <c r="N904">
        <v>2.0611000000000002</v>
      </c>
      <c r="O904">
        <v>2.1158000000000001</v>
      </c>
      <c r="P904"/>
    </row>
    <row r="905" spans="2:16" x14ac:dyDescent="0.25">
      <c r="B905" t="s">
        <v>1374</v>
      </c>
      <c r="C905" t="s">
        <v>141</v>
      </c>
      <c r="D905">
        <v>55</v>
      </c>
      <c r="E905">
        <v>150.01</v>
      </c>
      <c r="F905">
        <v>0.01</v>
      </c>
      <c r="G905" t="s">
        <v>24</v>
      </c>
      <c r="H905" t="s">
        <v>23</v>
      </c>
      <c r="I905">
        <v>0.1</v>
      </c>
      <c r="J905">
        <v>1</v>
      </c>
      <c r="K905" t="s">
        <v>21</v>
      </c>
      <c r="L905">
        <v>49</v>
      </c>
      <c r="M905">
        <v>2.6</v>
      </c>
      <c r="N905">
        <v>2.2593000000000001</v>
      </c>
      <c r="O905">
        <v>2.1147999999999998</v>
      </c>
      <c r="P905"/>
    </row>
    <row r="906" spans="2:16" x14ac:dyDescent="0.25">
      <c r="B906" t="s">
        <v>1375</v>
      </c>
      <c r="C906" t="s">
        <v>141</v>
      </c>
      <c r="D906">
        <v>55</v>
      </c>
      <c r="E906">
        <v>150.01</v>
      </c>
      <c r="F906">
        <v>0.1</v>
      </c>
      <c r="G906" t="s">
        <v>24</v>
      </c>
      <c r="H906" t="s">
        <v>23</v>
      </c>
      <c r="I906">
        <v>0.1</v>
      </c>
      <c r="J906">
        <v>1</v>
      </c>
      <c r="K906" t="s">
        <v>21</v>
      </c>
      <c r="L906">
        <v>49</v>
      </c>
      <c r="M906">
        <v>2.6</v>
      </c>
      <c r="N906">
        <v>20.257000000000001</v>
      </c>
      <c r="O906">
        <v>2.0293000000000001</v>
      </c>
      <c r="P906"/>
    </row>
    <row r="907" spans="2:16" x14ac:dyDescent="0.25">
      <c r="B907" t="s">
        <v>1376</v>
      </c>
      <c r="C907" t="s">
        <v>141</v>
      </c>
      <c r="D907">
        <v>55</v>
      </c>
      <c r="E907">
        <v>150.01</v>
      </c>
      <c r="F907">
        <v>1</v>
      </c>
      <c r="G907" t="s">
        <v>24</v>
      </c>
      <c r="H907" t="s">
        <v>23</v>
      </c>
      <c r="I907">
        <v>0.1</v>
      </c>
      <c r="J907">
        <v>1</v>
      </c>
      <c r="K907" t="s">
        <v>21</v>
      </c>
      <c r="L907">
        <v>551.36</v>
      </c>
      <c r="M907">
        <v>0.73945000000000005</v>
      </c>
      <c r="N907">
        <v>551.34</v>
      </c>
      <c r="O907">
        <v>0.73870000000000002</v>
      </c>
      <c r="P907"/>
    </row>
    <row r="908" spans="2:16" x14ac:dyDescent="0.25">
      <c r="B908" t="s">
        <v>1377</v>
      </c>
      <c r="C908" t="s">
        <v>141</v>
      </c>
      <c r="D908">
        <v>55</v>
      </c>
      <c r="E908">
        <v>150.01</v>
      </c>
      <c r="F908">
        <v>10</v>
      </c>
      <c r="G908" t="s">
        <v>24</v>
      </c>
      <c r="H908" t="s">
        <v>23</v>
      </c>
      <c r="I908">
        <v>0.1</v>
      </c>
      <c r="J908">
        <v>1</v>
      </c>
      <c r="K908" t="s">
        <v>21</v>
      </c>
      <c r="L908">
        <v>5796.8</v>
      </c>
      <c r="M908">
        <v>8.0168000000000003E-2</v>
      </c>
      <c r="N908">
        <v>5796.8</v>
      </c>
      <c r="O908">
        <v>7.9794000000000004E-2</v>
      </c>
      <c r="P908"/>
    </row>
    <row r="909" spans="2:16" x14ac:dyDescent="0.25">
      <c r="B909" t="s">
        <v>1378</v>
      </c>
      <c r="C909" t="s">
        <v>141</v>
      </c>
      <c r="D909">
        <v>55</v>
      </c>
      <c r="E909">
        <v>150.01</v>
      </c>
      <c r="F909">
        <v>100</v>
      </c>
      <c r="G909" t="s">
        <v>24</v>
      </c>
      <c r="H909" t="s">
        <v>23</v>
      </c>
      <c r="I909">
        <v>0.1</v>
      </c>
      <c r="J909">
        <v>1</v>
      </c>
      <c r="K909" t="s">
        <v>21</v>
      </c>
      <c r="L909">
        <v>58000</v>
      </c>
      <c r="M909">
        <v>8.1364000000000002E-3</v>
      </c>
      <c r="N909">
        <v>57996</v>
      </c>
      <c r="O909">
        <v>7.9862000000000006E-3</v>
      </c>
      <c r="P909"/>
    </row>
    <row r="910" spans="2:16" x14ac:dyDescent="0.25">
      <c r="B910" t="s">
        <v>1091</v>
      </c>
      <c r="C910" t="s">
        <v>141</v>
      </c>
      <c r="D910">
        <v>55</v>
      </c>
      <c r="E910">
        <v>150.01</v>
      </c>
      <c r="F910">
        <v>1E-3</v>
      </c>
      <c r="G910" t="s">
        <v>24</v>
      </c>
      <c r="H910" t="s">
        <v>23</v>
      </c>
      <c r="I910">
        <v>1</v>
      </c>
      <c r="J910">
        <v>5.01</v>
      </c>
      <c r="K910" t="s">
        <v>21</v>
      </c>
      <c r="L910">
        <v>58</v>
      </c>
      <c r="M910">
        <v>7.2</v>
      </c>
      <c r="N910">
        <v>55.853000000000002</v>
      </c>
      <c r="O910">
        <v>7.2092999999999998</v>
      </c>
      <c r="P910"/>
    </row>
    <row r="911" spans="2:16" x14ac:dyDescent="0.25">
      <c r="B911" t="s">
        <v>1092</v>
      </c>
      <c r="C911" t="s">
        <v>141</v>
      </c>
      <c r="D911">
        <v>55</v>
      </c>
      <c r="E911">
        <v>150.01</v>
      </c>
      <c r="F911">
        <v>0.01</v>
      </c>
      <c r="G911" t="s">
        <v>24</v>
      </c>
      <c r="H911" t="s">
        <v>23</v>
      </c>
      <c r="I911">
        <v>1</v>
      </c>
      <c r="J911">
        <v>5.01</v>
      </c>
      <c r="K911" t="s">
        <v>21</v>
      </c>
      <c r="L911">
        <v>58</v>
      </c>
      <c r="M911">
        <v>7.2089999999999996</v>
      </c>
      <c r="N911">
        <v>55.900999999999996</v>
      </c>
      <c r="O911">
        <v>7.2091000000000003</v>
      </c>
      <c r="P911"/>
    </row>
    <row r="912" spans="2:16" x14ac:dyDescent="0.25">
      <c r="B912" t="s">
        <v>1093</v>
      </c>
      <c r="C912" t="s">
        <v>141</v>
      </c>
      <c r="D912">
        <v>55</v>
      </c>
      <c r="E912">
        <v>150.01</v>
      </c>
      <c r="F912">
        <v>0.1</v>
      </c>
      <c r="G912" t="s">
        <v>24</v>
      </c>
      <c r="H912" t="s">
        <v>23</v>
      </c>
      <c r="I912">
        <v>1</v>
      </c>
      <c r="J912">
        <v>5.01</v>
      </c>
      <c r="K912" t="s">
        <v>21</v>
      </c>
      <c r="L912">
        <v>60.896000000000001</v>
      </c>
      <c r="M912">
        <v>7.1858000000000004</v>
      </c>
      <c r="N912">
        <v>60.842999999999996</v>
      </c>
      <c r="O912">
        <v>7.1859000000000002</v>
      </c>
      <c r="P912"/>
    </row>
    <row r="913" spans="2:16" x14ac:dyDescent="0.25">
      <c r="B913" t="s">
        <v>1094</v>
      </c>
      <c r="C913" t="s">
        <v>141</v>
      </c>
      <c r="D913">
        <v>55</v>
      </c>
      <c r="E913">
        <v>150.01</v>
      </c>
      <c r="F913">
        <v>1</v>
      </c>
      <c r="G913" t="s">
        <v>24</v>
      </c>
      <c r="H913" t="s">
        <v>23</v>
      </c>
      <c r="I913">
        <v>1</v>
      </c>
      <c r="J913">
        <v>5.01</v>
      </c>
      <c r="K913" t="s">
        <v>21</v>
      </c>
      <c r="L913">
        <v>422.40999999999997</v>
      </c>
      <c r="M913">
        <v>5.6955999999999998</v>
      </c>
      <c r="N913">
        <v>422.3</v>
      </c>
      <c r="O913">
        <v>5.6954000000000002</v>
      </c>
      <c r="P913"/>
    </row>
    <row r="914" spans="2:16" x14ac:dyDescent="0.25">
      <c r="B914" t="s">
        <v>1095</v>
      </c>
      <c r="C914" t="s">
        <v>141</v>
      </c>
      <c r="D914">
        <v>55</v>
      </c>
      <c r="E914">
        <v>150.01</v>
      </c>
      <c r="F914">
        <v>10</v>
      </c>
      <c r="G914" t="s">
        <v>24</v>
      </c>
      <c r="H914" t="s">
        <v>23</v>
      </c>
      <c r="I914">
        <v>1</v>
      </c>
      <c r="J914">
        <v>5.01</v>
      </c>
      <c r="K914" t="s">
        <v>21</v>
      </c>
      <c r="L914">
        <v>5763.9000000000005</v>
      </c>
      <c r="M914">
        <v>0.97779000000000005</v>
      </c>
      <c r="N914">
        <v>5763.9000000000005</v>
      </c>
      <c r="O914">
        <v>0.97714999999999996</v>
      </c>
      <c r="P914"/>
    </row>
    <row r="915" spans="2:16" x14ac:dyDescent="0.25">
      <c r="B915" t="s">
        <v>1096</v>
      </c>
      <c r="C915" t="s">
        <v>141</v>
      </c>
      <c r="D915">
        <v>55</v>
      </c>
      <c r="E915">
        <v>150.01</v>
      </c>
      <c r="F915">
        <v>100</v>
      </c>
      <c r="G915" t="s">
        <v>24</v>
      </c>
      <c r="H915" t="s">
        <v>23</v>
      </c>
      <c r="I915">
        <v>1</v>
      </c>
      <c r="J915">
        <v>5.01</v>
      </c>
      <c r="K915" t="s">
        <v>21</v>
      </c>
      <c r="L915">
        <v>57996</v>
      </c>
      <c r="M915">
        <v>9.9046999999999996E-2</v>
      </c>
      <c r="N915">
        <v>57948</v>
      </c>
      <c r="O915">
        <v>9.8782999999999996E-2</v>
      </c>
      <c r="P915"/>
    </row>
    <row r="916" spans="2:16" x14ac:dyDescent="0.25">
      <c r="B916" t="s">
        <v>1097</v>
      </c>
      <c r="C916" t="s">
        <v>141</v>
      </c>
      <c r="D916">
        <v>55</v>
      </c>
      <c r="E916">
        <v>150.01</v>
      </c>
      <c r="F916">
        <v>1E-3</v>
      </c>
      <c r="G916" t="s">
        <v>24</v>
      </c>
      <c r="H916" t="s">
        <v>23</v>
      </c>
      <c r="I916">
        <v>5</v>
      </c>
      <c r="J916">
        <v>10</v>
      </c>
      <c r="K916" t="s">
        <v>21</v>
      </c>
      <c r="L916">
        <v>290</v>
      </c>
      <c r="M916">
        <v>29</v>
      </c>
      <c r="N916">
        <v>288.13</v>
      </c>
      <c r="O916">
        <v>28.936</v>
      </c>
      <c r="P916"/>
    </row>
    <row r="917" spans="2:16" x14ac:dyDescent="0.25">
      <c r="B917" t="s">
        <v>1098</v>
      </c>
      <c r="C917" t="s">
        <v>141</v>
      </c>
      <c r="D917">
        <v>55</v>
      </c>
      <c r="E917">
        <v>150.01</v>
      </c>
      <c r="F917">
        <v>0.01</v>
      </c>
      <c r="G917" t="s">
        <v>24</v>
      </c>
      <c r="H917" t="s">
        <v>23</v>
      </c>
      <c r="I917">
        <v>5</v>
      </c>
      <c r="J917">
        <v>10</v>
      </c>
      <c r="K917" t="s">
        <v>21</v>
      </c>
      <c r="L917">
        <v>290</v>
      </c>
      <c r="M917">
        <v>28.936</v>
      </c>
      <c r="N917">
        <v>288.14</v>
      </c>
      <c r="O917">
        <v>28.936</v>
      </c>
      <c r="P917"/>
    </row>
    <row r="918" spans="2:16" x14ac:dyDescent="0.25">
      <c r="B918" t="s">
        <v>1099</v>
      </c>
      <c r="C918" t="s">
        <v>141</v>
      </c>
      <c r="D918">
        <v>55</v>
      </c>
      <c r="E918">
        <v>150.01</v>
      </c>
      <c r="F918">
        <v>0.1</v>
      </c>
      <c r="G918" t="s">
        <v>24</v>
      </c>
      <c r="H918" t="s">
        <v>23</v>
      </c>
      <c r="I918">
        <v>5</v>
      </c>
      <c r="J918">
        <v>10</v>
      </c>
      <c r="K918" t="s">
        <v>21</v>
      </c>
      <c r="L918">
        <v>290</v>
      </c>
      <c r="M918">
        <v>28.931000000000001</v>
      </c>
      <c r="N918">
        <v>289.39999999999998</v>
      </c>
      <c r="O918">
        <v>28.93</v>
      </c>
      <c r="P918"/>
    </row>
    <row r="919" spans="2:16" x14ac:dyDescent="0.25">
      <c r="B919" t="s">
        <v>1100</v>
      </c>
      <c r="C919" t="s">
        <v>141</v>
      </c>
      <c r="D919">
        <v>55</v>
      </c>
      <c r="E919">
        <v>150.01</v>
      </c>
      <c r="F919">
        <v>1</v>
      </c>
      <c r="G919" t="s">
        <v>24</v>
      </c>
      <c r="H919" t="s">
        <v>23</v>
      </c>
      <c r="I919">
        <v>5</v>
      </c>
      <c r="J919">
        <v>10</v>
      </c>
      <c r="K919" t="s">
        <v>21</v>
      </c>
      <c r="L919">
        <v>405.34</v>
      </c>
      <c r="M919">
        <v>28.398</v>
      </c>
      <c r="N919">
        <v>405.23</v>
      </c>
      <c r="O919">
        <v>28.396999999999998</v>
      </c>
      <c r="P919"/>
    </row>
    <row r="920" spans="2:16" x14ac:dyDescent="0.25">
      <c r="B920" t="s">
        <v>1101</v>
      </c>
      <c r="C920" t="s">
        <v>141</v>
      </c>
      <c r="D920">
        <v>55</v>
      </c>
      <c r="E920">
        <v>150.01</v>
      </c>
      <c r="F920">
        <v>10</v>
      </c>
      <c r="G920" t="s">
        <v>24</v>
      </c>
      <c r="H920" t="s">
        <v>23</v>
      </c>
      <c r="I920">
        <v>5</v>
      </c>
      <c r="J920">
        <v>10</v>
      </c>
      <c r="K920" t="s">
        <v>21</v>
      </c>
      <c r="L920">
        <v>5330.6</v>
      </c>
      <c r="M920">
        <v>13.938000000000001</v>
      </c>
      <c r="N920">
        <v>5330.7000000000007</v>
      </c>
      <c r="O920">
        <v>13.932</v>
      </c>
      <c r="P920"/>
    </row>
    <row r="921" spans="2:16" x14ac:dyDescent="0.25">
      <c r="B921" t="s">
        <v>1102</v>
      </c>
      <c r="C921" t="s">
        <v>141</v>
      </c>
      <c r="D921">
        <v>55</v>
      </c>
      <c r="E921">
        <v>150.01</v>
      </c>
      <c r="F921">
        <v>100</v>
      </c>
      <c r="G921" t="s">
        <v>24</v>
      </c>
      <c r="H921" t="s">
        <v>23</v>
      </c>
      <c r="I921">
        <v>5</v>
      </c>
      <c r="J921">
        <v>10</v>
      </c>
      <c r="K921" t="s">
        <v>21</v>
      </c>
      <c r="L921">
        <v>57941</v>
      </c>
      <c r="M921">
        <v>1.6236999999999999</v>
      </c>
      <c r="N921">
        <v>57264</v>
      </c>
      <c r="O921">
        <v>1.6205000000000001</v>
      </c>
      <c r="P921"/>
    </row>
    <row r="922" spans="2:16" x14ac:dyDescent="0.25">
      <c r="B922" t="s">
        <v>2341</v>
      </c>
      <c r="C922" t="s">
        <v>141</v>
      </c>
      <c r="D922">
        <v>55</v>
      </c>
      <c r="E922">
        <v>150.01</v>
      </c>
      <c r="F922">
        <v>1E-3</v>
      </c>
      <c r="G922" t="s">
        <v>24</v>
      </c>
      <c r="H922" t="s">
        <v>23</v>
      </c>
      <c r="I922">
        <v>10</v>
      </c>
      <c r="J922">
        <v>10.01</v>
      </c>
      <c r="K922" t="s">
        <v>21</v>
      </c>
      <c r="L922">
        <v>290</v>
      </c>
      <c r="M922">
        <v>29</v>
      </c>
      <c r="N922">
        <v>288.13</v>
      </c>
      <c r="O922">
        <v>28.936</v>
      </c>
      <c r="P922"/>
    </row>
    <row r="923" spans="2:16" x14ac:dyDescent="0.25">
      <c r="B923" t="s">
        <v>2342</v>
      </c>
      <c r="C923" t="s">
        <v>141</v>
      </c>
      <c r="D923">
        <v>55</v>
      </c>
      <c r="E923">
        <v>150.01</v>
      </c>
      <c r="F923">
        <v>0.01</v>
      </c>
      <c r="G923" t="s">
        <v>24</v>
      </c>
      <c r="H923" t="s">
        <v>23</v>
      </c>
      <c r="I923">
        <v>10</v>
      </c>
      <c r="J923">
        <v>10.01</v>
      </c>
      <c r="K923" t="s">
        <v>21</v>
      </c>
      <c r="L923">
        <v>290</v>
      </c>
      <c r="M923">
        <v>28.936</v>
      </c>
      <c r="N923">
        <v>288.14</v>
      </c>
      <c r="O923">
        <v>28.936</v>
      </c>
      <c r="P923"/>
    </row>
    <row r="924" spans="2:16" x14ac:dyDescent="0.25">
      <c r="B924" t="s">
        <v>2343</v>
      </c>
      <c r="C924" t="s">
        <v>141</v>
      </c>
      <c r="D924">
        <v>55</v>
      </c>
      <c r="E924">
        <v>150.01</v>
      </c>
      <c r="F924">
        <v>0.1</v>
      </c>
      <c r="G924" t="s">
        <v>24</v>
      </c>
      <c r="H924" t="s">
        <v>23</v>
      </c>
      <c r="I924">
        <v>10</v>
      </c>
      <c r="J924">
        <v>10.01</v>
      </c>
      <c r="K924" t="s">
        <v>21</v>
      </c>
      <c r="L924">
        <v>290</v>
      </c>
      <c r="M924">
        <v>28.931000000000001</v>
      </c>
      <c r="N924">
        <v>289.39999999999998</v>
      </c>
      <c r="O924">
        <v>28.93</v>
      </c>
      <c r="P924"/>
    </row>
    <row r="925" spans="2:16" x14ac:dyDescent="0.25">
      <c r="B925" t="s">
        <v>2344</v>
      </c>
      <c r="C925" t="s">
        <v>141</v>
      </c>
      <c r="D925">
        <v>55</v>
      </c>
      <c r="E925">
        <v>150.01</v>
      </c>
      <c r="F925">
        <v>1</v>
      </c>
      <c r="G925" t="s">
        <v>24</v>
      </c>
      <c r="H925" t="s">
        <v>23</v>
      </c>
      <c r="I925">
        <v>10</v>
      </c>
      <c r="J925">
        <v>10.01</v>
      </c>
      <c r="K925" t="s">
        <v>21</v>
      </c>
      <c r="L925">
        <v>405.34</v>
      </c>
      <c r="M925">
        <v>28.398</v>
      </c>
      <c r="N925">
        <v>405.23</v>
      </c>
      <c r="O925">
        <v>28.396999999999998</v>
      </c>
      <c r="P925"/>
    </row>
    <row r="926" spans="2:16" x14ac:dyDescent="0.25">
      <c r="B926" t="s">
        <v>2345</v>
      </c>
      <c r="C926" t="s">
        <v>141</v>
      </c>
      <c r="D926">
        <v>55</v>
      </c>
      <c r="E926">
        <v>150.01</v>
      </c>
      <c r="F926">
        <v>10</v>
      </c>
      <c r="G926" t="s">
        <v>24</v>
      </c>
      <c r="H926" t="s">
        <v>23</v>
      </c>
      <c r="I926">
        <v>10</v>
      </c>
      <c r="J926">
        <v>10.01</v>
      </c>
      <c r="K926" t="s">
        <v>21</v>
      </c>
      <c r="L926">
        <v>5330.6</v>
      </c>
      <c r="M926">
        <v>13.938000000000001</v>
      </c>
      <c r="N926">
        <v>5330.7000000000007</v>
      </c>
      <c r="O926">
        <v>13.932</v>
      </c>
      <c r="P926"/>
    </row>
    <row r="927" spans="2:16" x14ac:dyDescent="0.25">
      <c r="B927" t="s">
        <v>2346</v>
      </c>
      <c r="C927" t="s">
        <v>141</v>
      </c>
      <c r="D927">
        <v>55</v>
      </c>
      <c r="E927">
        <v>150.01</v>
      </c>
      <c r="F927">
        <v>100</v>
      </c>
      <c r="G927" t="s">
        <v>24</v>
      </c>
      <c r="H927" t="s">
        <v>23</v>
      </c>
      <c r="I927">
        <v>10</v>
      </c>
      <c r="J927">
        <v>10.01</v>
      </c>
      <c r="K927" t="s">
        <v>21</v>
      </c>
      <c r="L927">
        <v>57941</v>
      </c>
      <c r="M927">
        <v>1.6236999999999999</v>
      </c>
      <c r="N927">
        <v>57264</v>
      </c>
      <c r="O927">
        <v>1.6205000000000001</v>
      </c>
      <c r="P927"/>
    </row>
    <row r="928" spans="2:16" x14ac:dyDescent="0.25">
      <c r="B928" t="s">
        <v>1379</v>
      </c>
      <c r="C928" t="s">
        <v>141</v>
      </c>
      <c r="D928">
        <v>150</v>
      </c>
      <c r="E928">
        <v>550.01</v>
      </c>
      <c r="F928">
        <v>0.01</v>
      </c>
      <c r="G928" t="s">
        <v>24</v>
      </c>
      <c r="H928" t="s">
        <v>23</v>
      </c>
      <c r="I928">
        <v>4.4999999999999998E-2</v>
      </c>
      <c r="J928">
        <v>0.10001</v>
      </c>
      <c r="K928" t="s">
        <v>21</v>
      </c>
      <c r="L928">
        <v>59</v>
      </c>
      <c r="M928">
        <v>2.1</v>
      </c>
      <c r="N928">
        <v>58.542000000000002</v>
      </c>
      <c r="O928">
        <v>2.0878999999999999</v>
      </c>
      <c r="P928"/>
    </row>
    <row r="929" spans="2:16" x14ac:dyDescent="0.25">
      <c r="B929" t="s">
        <v>1380</v>
      </c>
      <c r="C929" t="s">
        <v>141</v>
      </c>
      <c r="D929">
        <v>150</v>
      </c>
      <c r="E929">
        <v>550.01</v>
      </c>
      <c r="F929">
        <v>0.1</v>
      </c>
      <c r="G929" t="s">
        <v>24</v>
      </c>
      <c r="H929" t="s">
        <v>23</v>
      </c>
      <c r="I929">
        <v>4.4999999999999998E-2</v>
      </c>
      <c r="J929">
        <v>0.10001</v>
      </c>
      <c r="K929" t="s">
        <v>21</v>
      </c>
      <c r="L929">
        <v>62.204999999999998</v>
      </c>
      <c r="M929">
        <v>2.0941999999999998</v>
      </c>
      <c r="N929">
        <v>64.156000000000006</v>
      </c>
      <c r="O929">
        <v>2.0802</v>
      </c>
      <c r="P929"/>
    </row>
    <row r="930" spans="2:16" x14ac:dyDescent="0.25">
      <c r="B930" t="s">
        <v>1381</v>
      </c>
      <c r="C930" t="s">
        <v>141</v>
      </c>
      <c r="D930">
        <v>150</v>
      </c>
      <c r="E930">
        <v>550.01</v>
      </c>
      <c r="F930">
        <v>1</v>
      </c>
      <c r="G930" t="s">
        <v>24</v>
      </c>
      <c r="H930" t="s">
        <v>23</v>
      </c>
      <c r="I930">
        <v>4.4999999999999998E-2</v>
      </c>
      <c r="J930">
        <v>0.10001</v>
      </c>
      <c r="K930" t="s">
        <v>21</v>
      </c>
      <c r="L930">
        <v>445.36</v>
      </c>
      <c r="M930">
        <v>1.6256999999999999</v>
      </c>
      <c r="N930">
        <v>445.09999999999997</v>
      </c>
      <c r="O930">
        <v>1.6253</v>
      </c>
      <c r="P930"/>
    </row>
    <row r="931" spans="2:16" x14ac:dyDescent="0.25">
      <c r="B931" t="s">
        <v>1382</v>
      </c>
      <c r="C931" t="s">
        <v>141</v>
      </c>
      <c r="D931">
        <v>150</v>
      </c>
      <c r="E931">
        <v>550.01</v>
      </c>
      <c r="F931">
        <v>10</v>
      </c>
      <c r="G931" t="s">
        <v>24</v>
      </c>
      <c r="H931" t="s">
        <v>23</v>
      </c>
      <c r="I931">
        <v>4.4999999999999998E-2</v>
      </c>
      <c r="J931">
        <v>0.10001</v>
      </c>
      <c r="K931" t="s">
        <v>21</v>
      </c>
      <c r="L931">
        <v>5769.8</v>
      </c>
      <c r="M931">
        <v>0.28151999999999999</v>
      </c>
      <c r="N931">
        <v>5769.8</v>
      </c>
      <c r="O931">
        <v>0.28083999999999998</v>
      </c>
      <c r="P931"/>
    </row>
    <row r="932" spans="2:16" x14ac:dyDescent="0.25">
      <c r="B932" t="s">
        <v>1383</v>
      </c>
      <c r="C932" t="s">
        <v>141</v>
      </c>
      <c r="D932">
        <v>150</v>
      </c>
      <c r="E932">
        <v>550.01</v>
      </c>
      <c r="F932">
        <v>100</v>
      </c>
      <c r="G932" t="s">
        <v>24</v>
      </c>
      <c r="H932" t="s">
        <v>23</v>
      </c>
      <c r="I932">
        <v>4.4999999999999998E-2</v>
      </c>
      <c r="J932">
        <v>0.10001</v>
      </c>
      <c r="K932" t="s">
        <v>21</v>
      </c>
      <c r="L932">
        <v>57997</v>
      </c>
      <c r="M932">
        <v>2.869E-2</v>
      </c>
      <c r="N932">
        <v>57997</v>
      </c>
      <c r="O932">
        <v>2.8410999999999999E-2</v>
      </c>
      <c r="P932"/>
    </row>
    <row r="933" spans="2:16" x14ac:dyDescent="0.25">
      <c r="B933" t="s">
        <v>1384</v>
      </c>
      <c r="C933" t="s">
        <v>141</v>
      </c>
      <c r="D933">
        <v>150</v>
      </c>
      <c r="E933">
        <v>550.01</v>
      </c>
      <c r="F933">
        <v>0.01</v>
      </c>
      <c r="G933" t="s">
        <v>24</v>
      </c>
      <c r="H933" t="s">
        <v>23</v>
      </c>
      <c r="I933">
        <v>0.1</v>
      </c>
      <c r="J933">
        <v>1.0000100000000001</v>
      </c>
      <c r="K933" t="s">
        <v>21</v>
      </c>
      <c r="L933">
        <v>74</v>
      </c>
      <c r="M933">
        <v>2.2999999999999998</v>
      </c>
      <c r="N933">
        <v>73.171000000000006</v>
      </c>
      <c r="O933">
        <v>2.2881999999999998</v>
      </c>
      <c r="P933"/>
    </row>
    <row r="934" spans="2:16" x14ac:dyDescent="0.25">
      <c r="B934" t="s">
        <v>1385</v>
      </c>
      <c r="C934" t="s">
        <v>141</v>
      </c>
      <c r="D934">
        <v>150</v>
      </c>
      <c r="E934">
        <v>550.01</v>
      </c>
      <c r="F934">
        <v>0.1</v>
      </c>
      <c r="G934" t="s">
        <v>24</v>
      </c>
      <c r="H934" t="s">
        <v>23</v>
      </c>
      <c r="I934">
        <v>0.1</v>
      </c>
      <c r="J934">
        <v>1.0000100000000001</v>
      </c>
      <c r="K934" t="s">
        <v>21</v>
      </c>
      <c r="L934">
        <v>76.076000000000008</v>
      </c>
      <c r="M934">
        <v>2.2961999999999998</v>
      </c>
      <c r="N934">
        <v>78.162000000000006</v>
      </c>
      <c r="O934">
        <v>2.2814000000000001</v>
      </c>
      <c r="P934"/>
    </row>
    <row r="935" spans="2:16" x14ac:dyDescent="0.25">
      <c r="B935" t="s">
        <v>1386</v>
      </c>
      <c r="C935" t="s">
        <v>141</v>
      </c>
      <c r="D935">
        <v>150</v>
      </c>
      <c r="E935">
        <v>550.01</v>
      </c>
      <c r="F935">
        <v>1</v>
      </c>
      <c r="G935" t="s">
        <v>24</v>
      </c>
      <c r="H935" t="s">
        <v>23</v>
      </c>
      <c r="I935">
        <v>0.1</v>
      </c>
      <c r="J935">
        <v>1.0000100000000001</v>
      </c>
      <c r="K935" t="s">
        <v>21</v>
      </c>
      <c r="L935">
        <v>437.31</v>
      </c>
      <c r="M935">
        <v>1.8466</v>
      </c>
      <c r="N935">
        <v>437.03</v>
      </c>
      <c r="O935">
        <v>1.8463000000000001</v>
      </c>
      <c r="P935"/>
    </row>
    <row r="936" spans="2:16" x14ac:dyDescent="0.25">
      <c r="B936" t="s">
        <v>1387</v>
      </c>
      <c r="C936" t="s">
        <v>141</v>
      </c>
      <c r="D936">
        <v>150</v>
      </c>
      <c r="E936">
        <v>550.01</v>
      </c>
      <c r="F936">
        <v>10</v>
      </c>
      <c r="G936" t="s">
        <v>24</v>
      </c>
      <c r="H936" t="s">
        <v>23</v>
      </c>
      <c r="I936">
        <v>0.1</v>
      </c>
      <c r="J936">
        <v>1.0000100000000001</v>
      </c>
      <c r="K936" t="s">
        <v>21</v>
      </c>
      <c r="L936">
        <v>5764</v>
      </c>
      <c r="M936">
        <v>0.34064</v>
      </c>
      <c r="N936">
        <v>5763.9000000000005</v>
      </c>
      <c r="O936">
        <v>0.33996999999999999</v>
      </c>
      <c r="P936"/>
    </row>
    <row r="937" spans="2:16" x14ac:dyDescent="0.25">
      <c r="B937" t="s">
        <v>1388</v>
      </c>
      <c r="C937" t="s">
        <v>141</v>
      </c>
      <c r="D937">
        <v>150</v>
      </c>
      <c r="E937">
        <v>550.01</v>
      </c>
      <c r="F937">
        <v>100</v>
      </c>
      <c r="G937" t="s">
        <v>24</v>
      </c>
      <c r="H937" t="s">
        <v>23</v>
      </c>
      <c r="I937">
        <v>0.1</v>
      </c>
      <c r="J937">
        <v>1.0000100000000001</v>
      </c>
      <c r="K937" t="s">
        <v>21</v>
      </c>
      <c r="L937">
        <v>57996</v>
      </c>
      <c r="M937">
        <v>3.4757999999999997E-2</v>
      </c>
      <c r="N937">
        <v>57996</v>
      </c>
      <c r="O937">
        <v>3.4478000000000002E-2</v>
      </c>
      <c r="P937"/>
    </row>
    <row r="938" spans="2:16" x14ac:dyDescent="0.25">
      <c r="B938" t="s">
        <v>1103</v>
      </c>
      <c r="C938" t="s">
        <v>141</v>
      </c>
      <c r="D938">
        <v>150</v>
      </c>
      <c r="E938">
        <v>550.01</v>
      </c>
      <c r="F938">
        <v>0.01</v>
      </c>
      <c r="G938" t="s">
        <v>24</v>
      </c>
      <c r="H938" t="s">
        <v>23</v>
      </c>
      <c r="I938">
        <v>1</v>
      </c>
      <c r="J938">
        <v>5</v>
      </c>
      <c r="K938" t="s">
        <v>21</v>
      </c>
      <c r="L938">
        <v>120</v>
      </c>
      <c r="M938">
        <v>35</v>
      </c>
      <c r="N938">
        <v>115.24</v>
      </c>
      <c r="O938">
        <v>34.698999999999998</v>
      </c>
      <c r="P938"/>
    </row>
    <row r="939" spans="2:16" x14ac:dyDescent="0.25">
      <c r="B939" t="s">
        <v>1104</v>
      </c>
      <c r="C939" t="s">
        <v>141</v>
      </c>
      <c r="D939">
        <v>150</v>
      </c>
      <c r="E939">
        <v>550.01</v>
      </c>
      <c r="F939">
        <v>0.1</v>
      </c>
      <c r="G939" t="s">
        <v>24</v>
      </c>
      <c r="H939" t="s">
        <v>23</v>
      </c>
      <c r="I939">
        <v>1</v>
      </c>
      <c r="J939">
        <v>5</v>
      </c>
      <c r="K939" t="s">
        <v>21</v>
      </c>
      <c r="L939">
        <v>120</v>
      </c>
      <c r="M939">
        <v>35</v>
      </c>
      <c r="N939">
        <v>115.76</v>
      </c>
      <c r="O939">
        <v>34.698</v>
      </c>
      <c r="P939"/>
    </row>
    <row r="940" spans="2:16" x14ac:dyDescent="0.25">
      <c r="B940" t="s">
        <v>1105</v>
      </c>
      <c r="C940" t="s">
        <v>141</v>
      </c>
      <c r="D940">
        <v>150</v>
      </c>
      <c r="E940">
        <v>550.01</v>
      </c>
      <c r="F940">
        <v>1</v>
      </c>
      <c r="G940" t="s">
        <v>24</v>
      </c>
      <c r="H940" t="s">
        <v>23</v>
      </c>
      <c r="I940">
        <v>1</v>
      </c>
      <c r="J940">
        <v>5</v>
      </c>
      <c r="K940" t="s">
        <v>21</v>
      </c>
      <c r="L940">
        <v>120</v>
      </c>
      <c r="M940">
        <v>35</v>
      </c>
      <c r="N940">
        <v>155.32</v>
      </c>
      <c r="O940">
        <v>34.642000000000003</v>
      </c>
      <c r="P940"/>
    </row>
    <row r="941" spans="2:16" x14ac:dyDescent="0.25">
      <c r="B941" t="s">
        <v>1106</v>
      </c>
      <c r="C941" t="s">
        <v>141</v>
      </c>
      <c r="D941">
        <v>150</v>
      </c>
      <c r="E941">
        <v>550.01</v>
      </c>
      <c r="F941">
        <v>10</v>
      </c>
      <c r="G941" t="s">
        <v>24</v>
      </c>
      <c r="H941" t="s">
        <v>23</v>
      </c>
      <c r="I941">
        <v>1</v>
      </c>
      <c r="J941">
        <v>5</v>
      </c>
      <c r="K941" t="s">
        <v>21</v>
      </c>
      <c r="L941">
        <v>3301.1</v>
      </c>
      <c r="M941">
        <v>30.465</v>
      </c>
      <c r="N941">
        <v>3300.7999999999997</v>
      </c>
      <c r="O941">
        <v>30.465</v>
      </c>
      <c r="P941"/>
    </row>
    <row r="942" spans="2:16" x14ac:dyDescent="0.25">
      <c r="B942" t="s">
        <v>1107</v>
      </c>
      <c r="C942" t="s">
        <v>141</v>
      </c>
      <c r="D942">
        <v>150</v>
      </c>
      <c r="E942">
        <v>550.01</v>
      </c>
      <c r="F942">
        <v>100</v>
      </c>
      <c r="G942" t="s">
        <v>24</v>
      </c>
      <c r="H942" t="s">
        <v>23</v>
      </c>
      <c r="I942">
        <v>1</v>
      </c>
      <c r="J942">
        <v>5</v>
      </c>
      <c r="K942" t="s">
        <v>21</v>
      </c>
      <c r="L942">
        <v>57174</v>
      </c>
      <c r="M942">
        <v>7.1298000000000004</v>
      </c>
      <c r="N942">
        <v>57174</v>
      </c>
      <c r="O942">
        <v>7.1292999999999997</v>
      </c>
      <c r="P942"/>
    </row>
    <row r="943" spans="2:16" x14ac:dyDescent="0.25">
      <c r="B943" t="s">
        <v>2347</v>
      </c>
      <c r="C943" t="s">
        <v>141</v>
      </c>
      <c r="D943">
        <v>150</v>
      </c>
      <c r="E943">
        <v>550.01</v>
      </c>
      <c r="F943">
        <v>0.01</v>
      </c>
      <c r="G943" t="s">
        <v>24</v>
      </c>
      <c r="H943" t="s">
        <v>23</v>
      </c>
      <c r="I943">
        <v>5</v>
      </c>
      <c r="J943">
        <v>5.01</v>
      </c>
      <c r="K943" t="s">
        <v>21</v>
      </c>
      <c r="L943">
        <v>120</v>
      </c>
      <c r="M943">
        <v>35</v>
      </c>
      <c r="N943">
        <v>115.24</v>
      </c>
      <c r="O943">
        <v>34.698999999999998</v>
      </c>
      <c r="P943"/>
    </row>
    <row r="944" spans="2:16" x14ac:dyDescent="0.25">
      <c r="B944" t="s">
        <v>2348</v>
      </c>
      <c r="C944" t="s">
        <v>141</v>
      </c>
      <c r="D944">
        <v>150</v>
      </c>
      <c r="E944">
        <v>550.01</v>
      </c>
      <c r="F944">
        <v>0.1</v>
      </c>
      <c r="G944" t="s">
        <v>24</v>
      </c>
      <c r="H944" t="s">
        <v>23</v>
      </c>
      <c r="I944">
        <v>5</v>
      </c>
      <c r="J944">
        <v>5.01</v>
      </c>
      <c r="K944" t="s">
        <v>21</v>
      </c>
      <c r="L944">
        <v>120</v>
      </c>
      <c r="M944">
        <v>35</v>
      </c>
      <c r="N944">
        <v>115.76</v>
      </c>
      <c r="O944">
        <v>34.698</v>
      </c>
      <c r="P944"/>
    </row>
    <row r="945" spans="2:16" x14ac:dyDescent="0.25">
      <c r="B945" t="s">
        <v>2349</v>
      </c>
      <c r="C945" t="s">
        <v>141</v>
      </c>
      <c r="D945">
        <v>150</v>
      </c>
      <c r="E945">
        <v>550.01</v>
      </c>
      <c r="F945">
        <v>1</v>
      </c>
      <c r="G945" t="s">
        <v>24</v>
      </c>
      <c r="H945" t="s">
        <v>23</v>
      </c>
      <c r="I945">
        <v>5</v>
      </c>
      <c r="J945">
        <v>5.01</v>
      </c>
      <c r="K945" t="s">
        <v>21</v>
      </c>
      <c r="L945">
        <v>120</v>
      </c>
      <c r="M945">
        <v>35</v>
      </c>
      <c r="N945">
        <v>155.32</v>
      </c>
      <c r="O945">
        <v>34.642000000000003</v>
      </c>
      <c r="P945"/>
    </row>
    <row r="946" spans="2:16" x14ac:dyDescent="0.25">
      <c r="B946" t="s">
        <v>2350</v>
      </c>
      <c r="C946" t="s">
        <v>141</v>
      </c>
      <c r="D946">
        <v>150</v>
      </c>
      <c r="E946">
        <v>550.01</v>
      </c>
      <c r="F946">
        <v>10</v>
      </c>
      <c r="G946" t="s">
        <v>24</v>
      </c>
      <c r="H946" t="s">
        <v>23</v>
      </c>
      <c r="I946">
        <v>5</v>
      </c>
      <c r="J946">
        <v>5.01</v>
      </c>
      <c r="K946" t="s">
        <v>21</v>
      </c>
      <c r="L946">
        <v>3301.1</v>
      </c>
      <c r="M946">
        <v>30.465</v>
      </c>
      <c r="N946">
        <v>3300.7999999999997</v>
      </c>
      <c r="O946">
        <v>30.465</v>
      </c>
      <c r="P946"/>
    </row>
    <row r="947" spans="2:16" x14ac:dyDescent="0.25">
      <c r="B947" t="s">
        <v>2351</v>
      </c>
      <c r="C947" t="s">
        <v>141</v>
      </c>
      <c r="D947">
        <v>150</v>
      </c>
      <c r="E947">
        <v>550.01</v>
      </c>
      <c r="F947">
        <v>100</v>
      </c>
      <c r="G947" t="s">
        <v>24</v>
      </c>
      <c r="H947" t="s">
        <v>23</v>
      </c>
      <c r="I947">
        <v>5</v>
      </c>
      <c r="J947">
        <v>5.01</v>
      </c>
      <c r="K947" t="s">
        <v>21</v>
      </c>
      <c r="L947">
        <v>57174</v>
      </c>
      <c r="M947">
        <v>7.1298000000000004</v>
      </c>
      <c r="N947">
        <v>57174</v>
      </c>
      <c r="O947">
        <v>7.1292999999999997</v>
      </c>
      <c r="P947"/>
    </row>
    <row r="948" spans="2:16" x14ac:dyDescent="0.25">
      <c r="B948" t="s">
        <v>1389</v>
      </c>
      <c r="C948" t="s">
        <v>141</v>
      </c>
      <c r="D948">
        <v>550</v>
      </c>
      <c r="E948">
        <v>1025.01</v>
      </c>
      <c r="F948">
        <v>0.01</v>
      </c>
      <c r="G948" t="s">
        <v>24</v>
      </c>
      <c r="H948" t="s">
        <v>23</v>
      </c>
      <c r="I948">
        <v>4.4999999999999998E-2</v>
      </c>
      <c r="J948">
        <v>0.10001</v>
      </c>
      <c r="K948" t="s">
        <v>21</v>
      </c>
      <c r="L948">
        <v>210</v>
      </c>
      <c r="M948">
        <v>2.4</v>
      </c>
      <c r="N948">
        <v>192.41</v>
      </c>
      <c r="O948">
        <v>2.4161000000000001</v>
      </c>
      <c r="P948"/>
    </row>
    <row r="949" spans="2:16" x14ac:dyDescent="0.25">
      <c r="B949" t="s">
        <v>1390</v>
      </c>
      <c r="C949" t="s">
        <v>141</v>
      </c>
      <c r="D949">
        <v>550</v>
      </c>
      <c r="E949">
        <v>1025.01</v>
      </c>
      <c r="F949">
        <v>0.1</v>
      </c>
      <c r="G949" t="s">
        <v>24</v>
      </c>
      <c r="H949" t="s">
        <v>23</v>
      </c>
      <c r="I949">
        <v>4.4999999999999998E-2</v>
      </c>
      <c r="J949">
        <v>0.10001</v>
      </c>
      <c r="K949" t="s">
        <v>21</v>
      </c>
      <c r="L949">
        <v>210</v>
      </c>
      <c r="M949">
        <v>2.4</v>
      </c>
      <c r="N949">
        <v>193.98</v>
      </c>
      <c r="O949">
        <v>2.4152</v>
      </c>
      <c r="P949"/>
    </row>
    <row r="950" spans="2:16" x14ac:dyDescent="0.25">
      <c r="B950" t="s">
        <v>1391</v>
      </c>
      <c r="C950" t="s">
        <v>141</v>
      </c>
      <c r="D950">
        <v>550</v>
      </c>
      <c r="E950">
        <v>1025.01</v>
      </c>
      <c r="F950">
        <v>1</v>
      </c>
      <c r="G950" t="s">
        <v>24</v>
      </c>
      <c r="H950" t="s">
        <v>23</v>
      </c>
      <c r="I950">
        <v>4.4999999999999998E-2</v>
      </c>
      <c r="J950">
        <v>0.10001</v>
      </c>
      <c r="K950" t="s">
        <v>21</v>
      </c>
      <c r="L950">
        <v>350.89</v>
      </c>
      <c r="M950">
        <v>2.3235999999999999</v>
      </c>
      <c r="N950">
        <v>350.74</v>
      </c>
      <c r="O950">
        <v>2.3224</v>
      </c>
      <c r="P950"/>
    </row>
    <row r="951" spans="2:16" x14ac:dyDescent="0.25">
      <c r="B951" t="s">
        <v>1392</v>
      </c>
      <c r="C951" t="s">
        <v>141</v>
      </c>
      <c r="D951">
        <v>550</v>
      </c>
      <c r="E951">
        <v>1025.01</v>
      </c>
      <c r="F951">
        <v>10</v>
      </c>
      <c r="G951" t="s">
        <v>24</v>
      </c>
      <c r="H951" t="s">
        <v>23</v>
      </c>
      <c r="I951">
        <v>4.4999999999999998E-2</v>
      </c>
      <c r="J951">
        <v>0.10001</v>
      </c>
      <c r="K951" t="s">
        <v>21</v>
      </c>
      <c r="L951">
        <v>5545.6</v>
      </c>
      <c r="M951">
        <v>0.82077999999999995</v>
      </c>
      <c r="N951">
        <v>5546.4000000000005</v>
      </c>
      <c r="O951">
        <v>0.81772</v>
      </c>
      <c r="P951"/>
    </row>
    <row r="952" spans="2:16" x14ac:dyDescent="0.25">
      <c r="B952" t="s">
        <v>1393</v>
      </c>
      <c r="C952" t="s">
        <v>141</v>
      </c>
      <c r="D952">
        <v>550</v>
      </c>
      <c r="E952">
        <v>1025.01</v>
      </c>
      <c r="F952">
        <v>100</v>
      </c>
      <c r="G952" t="s">
        <v>24</v>
      </c>
      <c r="H952" t="s">
        <v>23</v>
      </c>
      <c r="I952">
        <v>4.4999999999999998E-2</v>
      </c>
      <c r="J952">
        <v>0.10001</v>
      </c>
      <c r="K952" t="s">
        <v>21</v>
      </c>
      <c r="L952">
        <v>57972</v>
      </c>
      <c r="M952">
        <v>8.8607000000000005E-2</v>
      </c>
      <c r="N952">
        <v>57972</v>
      </c>
      <c r="O952">
        <v>8.7215000000000001E-2</v>
      </c>
      <c r="P952"/>
    </row>
    <row r="953" spans="2:16" x14ac:dyDescent="0.25">
      <c r="B953" t="s">
        <v>1394</v>
      </c>
      <c r="C953" t="s">
        <v>141</v>
      </c>
      <c r="D953">
        <v>550</v>
      </c>
      <c r="E953">
        <v>1025.01</v>
      </c>
      <c r="F953">
        <v>0.01</v>
      </c>
      <c r="G953" t="s">
        <v>24</v>
      </c>
      <c r="H953" t="s">
        <v>23</v>
      </c>
      <c r="I953">
        <v>0.1</v>
      </c>
      <c r="J953">
        <v>1</v>
      </c>
      <c r="K953" t="s">
        <v>21</v>
      </c>
      <c r="L953">
        <v>250</v>
      </c>
      <c r="M953">
        <v>2.6</v>
      </c>
      <c r="N953">
        <v>210.67</v>
      </c>
      <c r="O953">
        <v>2.6326000000000001</v>
      </c>
      <c r="P953"/>
    </row>
    <row r="954" spans="2:16" x14ac:dyDescent="0.25">
      <c r="B954" t="s">
        <v>1395</v>
      </c>
      <c r="C954" t="s">
        <v>141</v>
      </c>
      <c r="D954">
        <v>550</v>
      </c>
      <c r="E954">
        <v>1025.01</v>
      </c>
      <c r="F954">
        <v>0.1</v>
      </c>
      <c r="G954" t="s">
        <v>24</v>
      </c>
      <c r="H954" t="s">
        <v>23</v>
      </c>
      <c r="I954">
        <v>0.1</v>
      </c>
      <c r="J954">
        <v>1</v>
      </c>
      <c r="K954" t="s">
        <v>21</v>
      </c>
      <c r="L954">
        <v>250</v>
      </c>
      <c r="M954">
        <v>2.6</v>
      </c>
      <c r="N954">
        <v>212.17</v>
      </c>
      <c r="O954">
        <v>2.6316999999999999</v>
      </c>
      <c r="P954"/>
    </row>
    <row r="955" spans="2:16" x14ac:dyDescent="0.25">
      <c r="B955" t="s">
        <v>1396</v>
      </c>
      <c r="C955" t="s">
        <v>141</v>
      </c>
      <c r="D955">
        <v>550</v>
      </c>
      <c r="E955">
        <v>1025.01</v>
      </c>
      <c r="F955">
        <v>1</v>
      </c>
      <c r="G955" t="s">
        <v>24</v>
      </c>
      <c r="H955" t="s">
        <v>23</v>
      </c>
      <c r="I955">
        <v>0.1</v>
      </c>
      <c r="J955">
        <v>1</v>
      </c>
      <c r="K955" t="s">
        <v>21</v>
      </c>
      <c r="L955">
        <v>357.02</v>
      </c>
      <c r="M955">
        <v>2.5468999999999999</v>
      </c>
      <c r="N955">
        <v>356.89</v>
      </c>
      <c r="O955">
        <v>2.5457999999999998</v>
      </c>
      <c r="P955"/>
    </row>
    <row r="956" spans="2:16" x14ac:dyDescent="0.25">
      <c r="B956" t="s">
        <v>1397</v>
      </c>
      <c r="C956" t="s">
        <v>141</v>
      </c>
      <c r="D956">
        <v>550</v>
      </c>
      <c r="E956">
        <v>1025.01</v>
      </c>
      <c r="F956">
        <v>10</v>
      </c>
      <c r="G956" t="s">
        <v>24</v>
      </c>
      <c r="H956" t="s">
        <v>23</v>
      </c>
      <c r="I956">
        <v>0.1</v>
      </c>
      <c r="J956">
        <v>1</v>
      </c>
      <c r="K956" t="s">
        <v>21</v>
      </c>
      <c r="L956">
        <v>5503.5</v>
      </c>
      <c r="M956">
        <v>0.96336999999999995</v>
      </c>
      <c r="N956">
        <v>5504.3</v>
      </c>
      <c r="O956">
        <v>0.96038000000000001</v>
      </c>
      <c r="P956"/>
    </row>
    <row r="957" spans="2:16" x14ac:dyDescent="0.25">
      <c r="B957" t="s">
        <v>2352</v>
      </c>
      <c r="C957" t="s">
        <v>141</v>
      </c>
      <c r="D957">
        <v>550</v>
      </c>
      <c r="E957">
        <v>1025.01</v>
      </c>
      <c r="F957">
        <v>0.01</v>
      </c>
      <c r="G957" t="s">
        <v>24</v>
      </c>
      <c r="H957" t="s">
        <v>23</v>
      </c>
      <c r="I957">
        <v>1</v>
      </c>
      <c r="J957">
        <v>1.0000100000000001</v>
      </c>
      <c r="K957" t="s">
        <v>21</v>
      </c>
      <c r="L957">
        <v>250</v>
      </c>
      <c r="M957">
        <v>2.6</v>
      </c>
      <c r="N957">
        <v>210.67</v>
      </c>
      <c r="O957">
        <v>2.6326000000000001</v>
      </c>
      <c r="P957"/>
    </row>
    <row r="958" spans="2:16" x14ac:dyDescent="0.25">
      <c r="B958" t="s">
        <v>2353</v>
      </c>
      <c r="C958" t="s">
        <v>141</v>
      </c>
      <c r="D958">
        <v>550</v>
      </c>
      <c r="E958">
        <v>1025.01</v>
      </c>
      <c r="F958">
        <v>0.1</v>
      </c>
      <c r="G958" t="s">
        <v>24</v>
      </c>
      <c r="H958" t="s">
        <v>23</v>
      </c>
      <c r="I958">
        <v>1</v>
      </c>
      <c r="J958">
        <v>1.0000100000000001</v>
      </c>
      <c r="K958" t="s">
        <v>21</v>
      </c>
      <c r="L958">
        <v>250</v>
      </c>
      <c r="M958">
        <v>2.6</v>
      </c>
      <c r="N958">
        <v>212.17</v>
      </c>
      <c r="O958">
        <v>2.6316999999999999</v>
      </c>
      <c r="P958"/>
    </row>
    <row r="959" spans="2:16" x14ac:dyDescent="0.25">
      <c r="B959" t="s">
        <v>2354</v>
      </c>
      <c r="C959" t="s">
        <v>141</v>
      </c>
      <c r="D959">
        <v>550</v>
      </c>
      <c r="E959">
        <v>1025.01</v>
      </c>
      <c r="F959">
        <v>1</v>
      </c>
      <c r="G959" t="s">
        <v>24</v>
      </c>
      <c r="H959" t="s">
        <v>23</v>
      </c>
      <c r="I959">
        <v>1</v>
      </c>
      <c r="J959">
        <v>1.0000100000000001</v>
      </c>
      <c r="K959" t="s">
        <v>21</v>
      </c>
      <c r="L959">
        <v>357.02</v>
      </c>
      <c r="M959">
        <v>2.5468999999999999</v>
      </c>
      <c r="N959">
        <v>356.89</v>
      </c>
      <c r="O959">
        <v>2.5457999999999998</v>
      </c>
      <c r="P959"/>
    </row>
    <row r="960" spans="2:16" x14ac:dyDescent="0.25">
      <c r="B960" t="s">
        <v>2355</v>
      </c>
      <c r="C960" t="s">
        <v>141</v>
      </c>
      <c r="D960">
        <v>550</v>
      </c>
      <c r="E960">
        <v>1025.01</v>
      </c>
      <c r="F960">
        <v>10</v>
      </c>
      <c r="G960" t="s">
        <v>24</v>
      </c>
      <c r="H960" t="s">
        <v>23</v>
      </c>
      <c r="I960">
        <v>1</v>
      </c>
      <c r="J960">
        <v>1.0000100000000001</v>
      </c>
      <c r="K960" t="s">
        <v>21</v>
      </c>
      <c r="L960">
        <v>5503.5</v>
      </c>
      <c r="M960">
        <v>0.96336999999999995</v>
      </c>
      <c r="N960">
        <v>5504.3</v>
      </c>
      <c r="O960">
        <v>0.96038000000000001</v>
      </c>
      <c r="P960"/>
    </row>
    <row r="961" spans="2:16" x14ac:dyDescent="0.25">
      <c r="B961" t="s">
        <v>1398</v>
      </c>
      <c r="C961" t="s">
        <v>25</v>
      </c>
      <c r="D961">
        <v>2.1999999999999998E-7</v>
      </c>
      <c r="E961">
        <v>3.3001E-6</v>
      </c>
      <c r="F961">
        <v>1E-10</v>
      </c>
      <c r="G961" t="s">
        <v>28</v>
      </c>
      <c r="H961" t="s">
        <v>26</v>
      </c>
      <c r="I961" t="s">
        <v>151</v>
      </c>
      <c r="J961" t="s">
        <v>151</v>
      </c>
      <c r="K961" t="s">
        <v>151</v>
      </c>
      <c r="L961">
        <v>1.2E-2</v>
      </c>
      <c r="M961">
        <v>5800</v>
      </c>
      <c r="N961">
        <v>1.155E-2</v>
      </c>
      <c r="O961">
        <v>5775.2000000000007</v>
      </c>
      <c r="P961"/>
    </row>
    <row r="962" spans="2:16" x14ac:dyDescent="0.25">
      <c r="B962" t="s">
        <v>1399</v>
      </c>
      <c r="C962" t="s">
        <v>25</v>
      </c>
      <c r="D962">
        <v>2.1999999999999998E-7</v>
      </c>
      <c r="E962">
        <v>3.3001E-6</v>
      </c>
      <c r="F962">
        <v>1.0000000000000001E-9</v>
      </c>
      <c r="G962" t="s">
        <v>28</v>
      </c>
      <c r="H962" t="s">
        <v>26</v>
      </c>
      <c r="I962" t="s">
        <v>151</v>
      </c>
      <c r="J962" t="s">
        <v>151</v>
      </c>
      <c r="K962" t="s">
        <v>151</v>
      </c>
      <c r="L962">
        <v>1.2E-2</v>
      </c>
      <c r="M962">
        <v>5800</v>
      </c>
      <c r="N962">
        <v>1.1562999999999999E-2</v>
      </c>
      <c r="O962">
        <v>5772.8</v>
      </c>
      <c r="P962"/>
    </row>
    <row r="963" spans="2:16" x14ac:dyDescent="0.25">
      <c r="B963" t="s">
        <v>1400</v>
      </c>
      <c r="C963" t="s">
        <v>25</v>
      </c>
      <c r="D963">
        <v>2.1999999999999998E-7</v>
      </c>
      <c r="E963">
        <v>3.3001E-6</v>
      </c>
      <c r="F963">
        <v>1E-8</v>
      </c>
      <c r="G963" t="s">
        <v>28</v>
      </c>
      <c r="H963" t="s">
        <v>26</v>
      </c>
      <c r="I963" t="s">
        <v>151</v>
      </c>
      <c r="J963" t="s">
        <v>151</v>
      </c>
      <c r="K963" t="s">
        <v>151</v>
      </c>
      <c r="L963">
        <v>1.2844999999999999E-2</v>
      </c>
      <c r="M963">
        <v>5547.8</v>
      </c>
      <c r="N963">
        <v>1.2837999999999999E-2</v>
      </c>
      <c r="O963">
        <v>5547.8</v>
      </c>
      <c r="P963"/>
    </row>
    <row r="964" spans="2:16" x14ac:dyDescent="0.25">
      <c r="B964" t="s">
        <v>1401</v>
      </c>
      <c r="C964" t="s">
        <v>25</v>
      </c>
      <c r="D964">
        <v>2.1999999999999998E-7</v>
      </c>
      <c r="E964">
        <v>3.3001E-6</v>
      </c>
      <c r="F964">
        <v>9.9999999999999995E-8</v>
      </c>
      <c r="G964" t="s">
        <v>28</v>
      </c>
      <c r="H964" t="s">
        <v>26</v>
      </c>
      <c r="I964" t="s">
        <v>151</v>
      </c>
      <c r="J964" t="s">
        <v>151</v>
      </c>
      <c r="K964" t="s">
        <v>151</v>
      </c>
      <c r="L964">
        <v>5.8705E-2</v>
      </c>
      <c r="M964">
        <v>2016.8999999999999</v>
      </c>
      <c r="N964">
        <v>5.8698E-2</v>
      </c>
      <c r="O964">
        <v>2014.4999999999998</v>
      </c>
      <c r="P964"/>
    </row>
    <row r="965" spans="2:16" x14ac:dyDescent="0.25">
      <c r="B965" t="s">
        <v>1402</v>
      </c>
      <c r="C965" t="s">
        <v>25</v>
      </c>
      <c r="D965">
        <v>2.1999999999999998E-7</v>
      </c>
      <c r="E965">
        <v>3.3001E-6</v>
      </c>
      <c r="F965">
        <v>9.9999999999999995E-7</v>
      </c>
      <c r="G965" t="s">
        <v>28</v>
      </c>
      <c r="H965" t="s">
        <v>26</v>
      </c>
      <c r="I965" t="s">
        <v>151</v>
      </c>
      <c r="J965" t="s">
        <v>151</v>
      </c>
      <c r="K965" t="s">
        <v>151</v>
      </c>
      <c r="L965">
        <v>0.57744999999999991</v>
      </c>
      <c r="M965">
        <v>218.19</v>
      </c>
      <c r="N965">
        <v>0.57744999999999991</v>
      </c>
      <c r="O965">
        <v>217</v>
      </c>
      <c r="P965"/>
    </row>
    <row r="966" spans="2:16" x14ac:dyDescent="0.25">
      <c r="B966" t="s">
        <v>1403</v>
      </c>
      <c r="C966" t="s">
        <v>25</v>
      </c>
      <c r="D966">
        <v>3.2999999999999997E-6</v>
      </c>
      <c r="E966">
        <v>1.1000999999999999E-5</v>
      </c>
      <c r="F966">
        <v>1.0000000000000001E-9</v>
      </c>
      <c r="G966" t="s">
        <v>28</v>
      </c>
      <c r="H966" t="s">
        <v>26</v>
      </c>
      <c r="I966" t="s">
        <v>151</v>
      </c>
      <c r="J966" t="s">
        <v>151</v>
      </c>
      <c r="K966" t="s">
        <v>151</v>
      </c>
      <c r="L966">
        <v>1.2E-2</v>
      </c>
      <c r="M966">
        <v>2900</v>
      </c>
      <c r="N966">
        <v>1.1575999999999999E-2</v>
      </c>
      <c r="O966">
        <v>2885.2000000000003</v>
      </c>
      <c r="P966"/>
    </row>
    <row r="967" spans="2:16" x14ac:dyDescent="0.25">
      <c r="B967" t="s">
        <v>1404</v>
      </c>
      <c r="C967" t="s">
        <v>25</v>
      </c>
      <c r="D967">
        <v>3.2999999999999997E-6</v>
      </c>
      <c r="E967">
        <v>1.1000999999999999E-5</v>
      </c>
      <c r="F967">
        <v>1E-8</v>
      </c>
      <c r="G967" t="s">
        <v>28</v>
      </c>
      <c r="H967" t="s">
        <v>26</v>
      </c>
      <c r="I967" t="s">
        <v>151</v>
      </c>
      <c r="J967" t="s">
        <v>151</v>
      </c>
      <c r="K967" t="s">
        <v>151</v>
      </c>
      <c r="L967">
        <v>1.2482E-2</v>
      </c>
      <c r="M967">
        <v>2856.2000000000003</v>
      </c>
      <c r="N967">
        <v>1.2511E-2</v>
      </c>
      <c r="O967">
        <v>2834.7</v>
      </c>
      <c r="P967"/>
    </row>
    <row r="968" spans="2:16" x14ac:dyDescent="0.25">
      <c r="B968" t="s">
        <v>1405</v>
      </c>
      <c r="C968" t="s">
        <v>25</v>
      </c>
      <c r="D968">
        <v>3.2999999999999997E-6</v>
      </c>
      <c r="E968">
        <v>1.1000999999999999E-5</v>
      </c>
      <c r="F968">
        <v>9.9999999999999995E-8</v>
      </c>
      <c r="G968" t="s">
        <v>28</v>
      </c>
      <c r="H968" t="s">
        <v>26</v>
      </c>
      <c r="I968" t="s">
        <v>151</v>
      </c>
      <c r="J968" t="s">
        <v>151</v>
      </c>
      <c r="K968" t="s">
        <v>151</v>
      </c>
      <c r="L968">
        <v>5.6911000000000003E-2</v>
      </c>
      <c r="M968">
        <v>1398.6999999999998</v>
      </c>
      <c r="N968">
        <v>5.6877999999999998E-2</v>
      </c>
      <c r="O968">
        <v>1390.6000000000001</v>
      </c>
      <c r="P968"/>
    </row>
    <row r="969" spans="2:16" x14ac:dyDescent="0.25">
      <c r="B969" t="s">
        <v>1406</v>
      </c>
      <c r="C969" t="s">
        <v>25</v>
      </c>
      <c r="D969">
        <v>3.2999999999999997E-6</v>
      </c>
      <c r="E969">
        <v>1.1000999999999999E-5</v>
      </c>
      <c r="F969">
        <v>9.9999999999999995E-7</v>
      </c>
      <c r="G969" t="s">
        <v>28</v>
      </c>
      <c r="H969" t="s">
        <v>26</v>
      </c>
      <c r="I969" t="s">
        <v>151</v>
      </c>
      <c r="J969" t="s">
        <v>151</v>
      </c>
      <c r="K969" t="s">
        <v>151</v>
      </c>
      <c r="L969">
        <v>0.57721999999999996</v>
      </c>
      <c r="M969">
        <v>165.28</v>
      </c>
      <c r="N969">
        <v>0.57721</v>
      </c>
      <c r="O969">
        <v>160.66</v>
      </c>
      <c r="P969"/>
    </row>
    <row r="970" spans="2:16" x14ac:dyDescent="0.25">
      <c r="B970" t="s">
        <v>1407</v>
      </c>
      <c r="C970" t="s">
        <v>25</v>
      </c>
      <c r="D970">
        <v>1.1E-5</v>
      </c>
      <c r="E970">
        <v>3.3000999999999998E-5</v>
      </c>
      <c r="F970">
        <v>1.0000000000000001E-9</v>
      </c>
      <c r="G970" t="s">
        <v>28</v>
      </c>
      <c r="H970" t="s">
        <v>26</v>
      </c>
      <c r="I970" t="s">
        <v>151</v>
      </c>
      <c r="J970" t="s">
        <v>151</v>
      </c>
      <c r="K970" t="s">
        <v>151</v>
      </c>
      <c r="L970">
        <v>0.12</v>
      </c>
      <c r="M970">
        <v>2900</v>
      </c>
      <c r="N970">
        <v>0.11547</v>
      </c>
      <c r="O970">
        <v>2886.7</v>
      </c>
      <c r="P970"/>
    </row>
    <row r="971" spans="2:16" x14ac:dyDescent="0.25">
      <c r="B971" t="s">
        <v>1408</v>
      </c>
      <c r="C971" t="s">
        <v>25</v>
      </c>
      <c r="D971">
        <v>1.1E-5</v>
      </c>
      <c r="E971">
        <v>3.3000999999999998E-5</v>
      </c>
      <c r="F971">
        <v>1E-8</v>
      </c>
      <c r="G971" t="s">
        <v>28</v>
      </c>
      <c r="H971" t="s">
        <v>26</v>
      </c>
      <c r="I971" t="s">
        <v>151</v>
      </c>
      <c r="J971" t="s">
        <v>151</v>
      </c>
      <c r="K971" t="s">
        <v>151</v>
      </c>
      <c r="L971">
        <v>0.12</v>
      </c>
      <c r="M971">
        <v>2900</v>
      </c>
      <c r="N971">
        <v>0.11560999999999999</v>
      </c>
      <c r="O971">
        <v>2885.2000000000003</v>
      </c>
      <c r="P971"/>
    </row>
    <row r="972" spans="2:16" x14ac:dyDescent="0.25">
      <c r="B972" t="s">
        <v>1409</v>
      </c>
      <c r="C972" t="s">
        <v>25</v>
      </c>
      <c r="D972">
        <v>1.1E-5</v>
      </c>
      <c r="E972">
        <v>3.3000999999999998E-5</v>
      </c>
      <c r="F972">
        <v>9.9999999999999995E-8</v>
      </c>
      <c r="G972" t="s">
        <v>28</v>
      </c>
      <c r="H972" t="s">
        <v>26</v>
      </c>
      <c r="I972" t="s">
        <v>151</v>
      </c>
      <c r="J972" t="s">
        <v>151</v>
      </c>
      <c r="K972" t="s">
        <v>151</v>
      </c>
      <c r="L972">
        <v>0.12801000000000001</v>
      </c>
      <c r="M972">
        <v>2745.1</v>
      </c>
      <c r="N972">
        <v>0.12797</v>
      </c>
      <c r="O972">
        <v>2743.5</v>
      </c>
      <c r="P972"/>
    </row>
    <row r="973" spans="2:16" x14ac:dyDescent="0.25">
      <c r="B973" t="s">
        <v>1410</v>
      </c>
      <c r="C973" t="s">
        <v>25</v>
      </c>
      <c r="D973">
        <v>1.1E-5</v>
      </c>
      <c r="E973">
        <v>3.3000999999999998E-5</v>
      </c>
      <c r="F973">
        <v>9.9999999999999995E-7</v>
      </c>
      <c r="G973" t="s">
        <v>28</v>
      </c>
      <c r="H973" t="s">
        <v>26</v>
      </c>
      <c r="I973" t="s">
        <v>151</v>
      </c>
      <c r="J973" t="s">
        <v>151</v>
      </c>
      <c r="K973" t="s">
        <v>151</v>
      </c>
      <c r="L973">
        <v>0.58646999999999994</v>
      </c>
      <c r="M973">
        <v>856.77</v>
      </c>
      <c r="N973">
        <v>0.58643999999999996</v>
      </c>
      <c r="O973">
        <v>853.69</v>
      </c>
      <c r="P973"/>
    </row>
    <row r="974" spans="2:16" x14ac:dyDescent="0.25">
      <c r="B974" t="s">
        <v>1411</v>
      </c>
      <c r="C974" t="s">
        <v>25</v>
      </c>
      <c r="D974">
        <v>1.1E-5</v>
      </c>
      <c r="E974">
        <v>3.3000999999999998E-5</v>
      </c>
      <c r="F974">
        <v>9.9999999999999991E-6</v>
      </c>
      <c r="G974" t="s">
        <v>28</v>
      </c>
      <c r="H974" t="s">
        <v>26</v>
      </c>
      <c r="I974" t="s">
        <v>151</v>
      </c>
      <c r="J974" t="s">
        <v>151</v>
      </c>
      <c r="K974" t="s">
        <v>151</v>
      </c>
      <c r="L974">
        <v>5.7744999999999997</v>
      </c>
      <c r="M974">
        <v>853.2700000000001</v>
      </c>
      <c r="N974">
        <v>5.7744</v>
      </c>
      <c r="O974">
        <v>89.444999999999993</v>
      </c>
      <c r="P974"/>
    </row>
    <row r="975" spans="2:16" x14ac:dyDescent="0.25">
      <c r="B975" t="s">
        <v>1412</v>
      </c>
      <c r="C975" t="s">
        <v>25</v>
      </c>
      <c r="D975">
        <v>3.2999999999999996E-5</v>
      </c>
      <c r="E975">
        <v>1.1001E-4</v>
      </c>
      <c r="F975">
        <v>1E-8</v>
      </c>
      <c r="G975" t="s">
        <v>28</v>
      </c>
      <c r="H975" t="s">
        <v>26</v>
      </c>
      <c r="I975" t="s">
        <v>151</v>
      </c>
      <c r="J975" t="s">
        <v>151</v>
      </c>
      <c r="K975" t="s">
        <v>151</v>
      </c>
      <c r="L975">
        <v>0.12</v>
      </c>
      <c r="M975">
        <v>2900</v>
      </c>
      <c r="N975">
        <v>0.11565</v>
      </c>
      <c r="O975">
        <v>2886.2</v>
      </c>
      <c r="P975"/>
    </row>
    <row r="976" spans="2:16" x14ac:dyDescent="0.25">
      <c r="B976" t="s">
        <v>1413</v>
      </c>
      <c r="C976" t="s">
        <v>25</v>
      </c>
      <c r="D976">
        <v>3.2999999999999996E-5</v>
      </c>
      <c r="E976">
        <v>1.1001E-4</v>
      </c>
      <c r="F976">
        <v>9.9999999999999995E-8</v>
      </c>
      <c r="G976" t="s">
        <v>28</v>
      </c>
      <c r="H976" t="s">
        <v>26</v>
      </c>
      <c r="I976" t="s">
        <v>151</v>
      </c>
      <c r="J976" t="s">
        <v>151</v>
      </c>
      <c r="K976" t="s">
        <v>151</v>
      </c>
      <c r="L976">
        <v>0.12458999999999999</v>
      </c>
      <c r="M976">
        <v>2858.2999999999997</v>
      </c>
      <c r="N976">
        <v>0.125</v>
      </c>
      <c r="O976">
        <v>2835.7</v>
      </c>
      <c r="P976"/>
    </row>
    <row r="977" spans="2:16" x14ac:dyDescent="0.25">
      <c r="B977" t="s">
        <v>1414</v>
      </c>
      <c r="C977" t="s">
        <v>25</v>
      </c>
      <c r="D977">
        <v>3.2999999999999996E-5</v>
      </c>
      <c r="E977">
        <v>1.1001E-4</v>
      </c>
      <c r="F977">
        <v>9.9999999999999995E-7</v>
      </c>
      <c r="G977" t="s">
        <v>28</v>
      </c>
      <c r="H977" t="s">
        <v>26</v>
      </c>
      <c r="I977" t="s">
        <v>151</v>
      </c>
      <c r="J977" t="s">
        <v>151</v>
      </c>
      <c r="K977" t="s">
        <v>151</v>
      </c>
      <c r="L977">
        <v>0.56897999999999993</v>
      </c>
      <c r="M977">
        <v>1398</v>
      </c>
      <c r="N977">
        <v>0.56873999999999991</v>
      </c>
      <c r="O977">
        <v>1390.9</v>
      </c>
      <c r="P977"/>
    </row>
    <row r="978" spans="2:16" x14ac:dyDescent="0.25">
      <c r="B978" t="s">
        <v>1415</v>
      </c>
      <c r="C978" t="s">
        <v>25</v>
      </c>
      <c r="D978">
        <v>3.2999999999999996E-5</v>
      </c>
      <c r="E978">
        <v>1.1001E-4</v>
      </c>
      <c r="F978">
        <v>9.9999999999999991E-6</v>
      </c>
      <c r="G978" t="s">
        <v>28</v>
      </c>
      <c r="H978" t="s">
        <v>26</v>
      </c>
      <c r="I978" t="s">
        <v>151</v>
      </c>
      <c r="J978" t="s">
        <v>151</v>
      </c>
      <c r="K978" t="s">
        <v>151</v>
      </c>
      <c r="L978">
        <v>5.7721999999999998</v>
      </c>
      <c r="M978">
        <v>164.7</v>
      </c>
      <c r="N978">
        <v>5.7721</v>
      </c>
      <c r="O978">
        <v>160.69</v>
      </c>
      <c r="P978"/>
    </row>
    <row r="979" spans="2:16" x14ac:dyDescent="0.25">
      <c r="B979" t="s">
        <v>1416</v>
      </c>
      <c r="C979" t="s">
        <v>25</v>
      </c>
      <c r="D979">
        <v>1.0999999999999999E-4</v>
      </c>
      <c r="E979">
        <v>3.3000999999999999E-4</v>
      </c>
      <c r="F979">
        <v>1E-8</v>
      </c>
      <c r="G979" t="s">
        <v>28</v>
      </c>
      <c r="H979" t="s">
        <v>26</v>
      </c>
      <c r="I979" t="s">
        <v>151</v>
      </c>
      <c r="J979" t="s">
        <v>151</v>
      </c>
      <c r="K979" t="s">
        <v>151</v>
      </c>
      <c r="L979">
        <v>0.35</v>
      </c>
      <c r="M979">
        <v>2900</v>
      </c>
      <c r="N979">
        <v>0.34649000000000002</v>
      </c>
      <c r="O979">
        <v>2886.7</v>
      </c>
      <c r="P979"/>
    </row>
    <row r="980" spans="2:16" x14ac:dyDescent="0.25">
      <c r="B980" t="s">
        <v>1417</v>
      </c>
      <c r="C980" t="s">
        <v>25</v>
      </c>
      <c r="D980">
        <v>1.0999999999999999E-4</v>
      </c>
      <c r="E980">
        <v>3.3000999999999999E-4</v>
      </c>
      <c r="F980">
        <v>9.9999999999999995E-8</v>
      </c>
      <c r="G980" t="s">
        <v>28</v>
      </c>
      <c r="H980" t="s">
        <v>26</v>
      </c>
      <c r="I980" t="s">
        <v>151</v>
      </c>
      <c r="J980" t="s">
        <v>151</v>
      </c>
      <c r="K980" t="s">
        <v>151</v>
      </c>
      <c r="L980">
        <v>0.35</v>
      </c>
      <c r="M980">
        <v>2900</v>
      </c>
      <c r="N980">
        <v>0.34958</v>
      </c>
      <c r="O980">
        <v>2881.2</v>
      </c>
      <c r="P980"/>
    </row>
    <row r="981" spans="2:16" x14ac:dyDescent="0.25">
      <c r="B981" t="s">
        <v>1418</v>
      </c>
      <c r="C981" t="s">
        <v>25</v>
      </c>
      <c r="D981">
        <v>1.0999999999999999E-4</v>
      </c>
      <c r="E981">
        <v>3.3000999999999999E-4</v>
      </c>
      <c r="F981">
        <v>9.9999999999999995E-7</v>
      </c>
      <c r="G981" t="s">
        <v>28</v>
      </c>
      <c r="H981" t="s">
        <v>26</v>
      </c>
      <c r="I981" t="s">
        <v>151</v>
      </c>
      <c r="J981" t="s">
        <v>151</v>
      </c>
      <c r="K981" t="s">
        <v>151</v>
      </c>
      <c r="L981">
        <v>0.60930999999999991</v>
      </c>
      <c r="M981">
        <v>2463.1000000000004</v>
      </c>
      <c r="N981">
        <v>0.60905999999999993</v>
      </c>
      <c r="O981">
        <v>2462.3000000000002</v>
      </c>
      <c r="P981"/>
    </row>
    <row r="982" spans="2:16" x14ac:dyDescent="0.25">
      <c r="B982" t="s">
        <v>1419</v>
      </c>
      <c r="C982" t="s">
        <v>25</v>
      </c>
      <c r="D982">
        <v>1.0999999999999999E-4</v>
      </c>
      <c r="E982">
        <v>3.3000999999999999E-4</v>
      </c>
      <c r="F982">
        <v>9.9999999999999991E-6</v>
      </c>
      <c r="G982" t="s">
        <v>28</v>
      </c>
      <c r="H982" t="s">
        <v>26</v>
      </c>
      <c r="I982" t="s">
        <v>151</v>
      </c>
      <c r="J982" t="s">
        <v>151</v>
      </c>
      <c r="K982" t="s">
        <v>151</v>
      </c>
      <c r="L982">
        <v>5.7584999999999997</v>
      </c>
      <c r="M982">
        <v>484.5</v>
      </c>
      <c r="N982">
        <v>5.7584999999999997</v>
      </c>
      <c r="O982">
        <v>483.14</v>
      </c>
      <c r="P982"/>
    </row>
    <row r="983" spans="2:16" x14ac:dyDescent="0.25">
      <c r="B983" t="s">
        <v>1420</v>
      </c>
      <c r="C983" t="s">
        <v>25</v>
      </c>
      <c r="D983">
        <v>3.3E-4</v>
      </c>
      <c r="E983">
        <v>1.1000999999999999E-3</v>
      </c>
      <c r="F983">
        <v>9.9999999999999995E-8</v>
      </c>
      <c r="G983" t="s">
        <v>28</v>
      </c>
      <c r="H983" t="s">
        <v>26</v>
      </c>
      <c r="I983" t="s">
        <v>151</v>
      </c>
      <c r="J983" t="s">
        <v>151</v>
      </c>
      <c r="K983" t="s">
        <v>151</v>
      </c>
      <c r="L983">
        <v>1.2</v>
      </c>
      <c r="M983">
        <v>2900</v>
      </c>
      <c r="N983">
        <v>1.1566000000000001</v>
      </c>
      <c r="O983">
        <v>2886.2</v>
      </c>
      <c r="P983"/>
    </row>
    <row r="984" spans="2:16" x14ac:dyDescent="0.25">
      <c r="B984" t="s">
        <v>1421</v>
      </c>
      <c r="C984" t="s">
        <v>25</v>
      </c>
      <c r="D984">
        <v>3.3E-4</v>
      </c>
      <c r="E984">
        <v>1.1000999999999999E-3</v>
      </c>
      <c r="F984">
        <v>9.9999999999999995E-7</v>
      </c>
      <c r="G984" t="s">
        <v>28</v>
      </c>
      <c r="H984" t="s">
        <v>26</v>
      </c>
      <c r="I984" t="s">
        <v>151</v>
      </c>
      <c r="J984" t="s">
        <v>151</v>
      </c>
      <c r="K984" t="s">
        <v>151</v>
      </c>
      <c r="L984">
        <v>1.2438</v>
      </c>
      <c r="M984">
        <v>2860.2</v>
      </c>
      <c r="N984">
        <v>1.2501</v>
      </c>
      <c r="O984">
        <v>2835.6000000000004</v>
      </c>
      <c r="P984"/>
    </row>
    <row r="985" spans="2:16" x14ac:dyDescent="0.25">
      <c r="B985" t="s">
        <v>598</v>
      </c>
      <c r="C985" t="s">
        <v>25</v>
      </c>
      <c r="D985">
        <v>3.3E-4</v>
      </c>
      <c r="E985">
        <v>1.1000999999999999E-3</v>
      </c>
      <c r="F985">
        <v>9.9999999999999991E-6</v>
      </c>
      <c r="G985" t="s">
        <v>28</v>
      </c>
      <c r="H985" t="s">
        <v>26</v>
      </c>
      <c r="I985" t="s">
        <v>151</v>
      </c>
      <c r="J985" t="s">
        <v>151</v>
      </c>
      <c r="K985" t="s">
        <v>151</v>
      </c>
      <c r="L985">
        <v>5.6890999999999998</v>
      </c>
      <c r="M985">
        <v>1394</v>
      </c>
      <c r="N985">
        <v>5.6873999999999993</v>
      </c>
      <c r="O985">
        <v>1390.9</v>
      </c>
      <c r="P985"/>
    </row>
    <row r="986" spans="2:16" x14ac:dyDescent="0.25">
      <c r="B986" t="s">
        <v>599</v>
      </c>
      <c r="C986" t="s">
        <v>25</v>
      </c>
      <c r="D986">
        <v>3.3E-4</v>
      </c>
      <c r="E986">
        <v>1.1000999999999999E-3</v>
      </c>
      <c r="F986">
        <v>9.9999999999999991E-5</v>
      </c>
      <c r="G986" t="s">
        <v>28</v>
      </c>
      <c r="H986" t="s">
        <v>26</v>
      </c>
      <c r="I986" t="s">
        <v>151</v>
      </c>
      <c r="J986" t="s">
        <v>151</v>
      </c>
      <c r="K986" t="s">
        <v>151</v>
      </c>
      <c r="L986">
        <v>57.721999999999994</v>
      </c>
      <c r="M986">
        <v>162.47999999999999</v>
      </c>
      <c r="N986">
        <v>57.720999999999997</v>
      </c>
      <c r="O986">
        <v>160.69</v>
      </c>
      <c r="P986"/>
    </row>
    <row r="987" spans="2:16" x14ac:dyDescent="0.25">
      <c r="B987" t="s">
        <v>600</v>
      </c>
      <c r="C987" t="s">
        <v>25</v>
      </c>
      <c r="D987">
        <v>1.1000000000000001E-3</v>
      </c>
      <c r="E987">
        <v>3.3001000000000003E-3</v>
      </c>
      <c r="F987">
        <v>1.0000000000000001E-7</v>
      </c>
      <c r="G987" t="s">
        <v>28</v>
      </c>
      <c r="H987" t="s">
        <v>26</v>
      </c>
      <c r="I987" t="s">
        <v>151</v>
      </c>
      <c r="J987" t="s">
        <v>151</v>
      </c>
      <c r="K987" t="s">
        <v>151</v>
      </c>
      <c r="L987">
        <v>3.5</v>
      </c>
      <c r="M987">
        <v>2900</v>
      </c>
      <c r="N987">
        <v>3.4649000000000001</v>
      </c>
      <c r="O987">
        <v>2886.7</v>
      </c>
      <c r="P987"/>
    </row>
    <row r="988" spans="2:16" x14ac:dyDescent="0.25">
      <c r="B988" t="s">
        <v>601</v>
      </c>
      <c r="C988" t="s">
        <v>25</v>
      </c>
      <c r="D988">
        <v>1.1000000000000001E-3</v>
      </c>
      <c r="E988">
        <v>3.3001000000000003E-3</v>
      </c>
      <c r="F988">
        <v>9.9999999999999995E-7</v>
      </c>
      <c r="G988" t="s">
        <v>28</v>
      </c>
      <c r="H988" t="s">
        <v>26</v>
      </c>
      <c r="I988" t="s">
        <v>151</v>
      </c>
      <c r="J988" t="s">
        <v>151</v>
      </c>
      <c r="K988" t="s">
        <v>151</v>
      </c>
      <c r="L988">
        <v>3.5</v>
      </c>
      <c r="M988">
        <v>2900</v>
      </c>
      <c r="N988">
        <v>3.4958</v>
      </c>
      <c r="O988">
        <v>2881.2000000000003</v>
      </c>
      <c r="P988"/>
    </row>
    <row r="989" spans="2:16" x14ac:dyDescent="0.25">
      <c r="B989" t="s">
        <v>602</v>
      </c>
      <c r="C989" t="s">
        <v>25</v>
      </c>
      <c r="D989">
        <v>1.1000000000000001E-3</v>
      </c>
      <c r="E989">
        <v>3.3001000000000003E-3</v>
      </c>
      <c r="F989">
        <v>1.0000000000000001E-5</v>
      </c>
      <c r="G989" t="s">
        <v>28</v>
      </c>
      <c r="H989" t="s">
        <v>26</v>
      </c>
      <c r="I989" t="s">
        <v>151</v>
      </c>
      <c r="J989" t="s">
        <v>151</v>
      </c>
      <c r="K989" t="s">
        <v>151</v>
      </c>
      <c r="L989">
        <v>6.0937000000000001</v>
      </c>
      <c r="M989">
        <v>2463.2000000000003</v>
      </c>
      <c r="N989">
        <v>6.0905999999999993</v>
      </c>
      <c r="O989">
        <v>2462.2999999999997</v>
      </c>
      <c r="P989"/>
    </row>
    <row r="990" spans="2:16" x14ac:dyDescent="0.25">
      <c r="B990" t="s">
        <v>603</v>
      </c>
      <c r="C990" t="s">
        <v>25</v>
      </c>
      <c r="D990">
        <v>1.1000000000000001E-3</v>
      </c>
      <c r="E990">
        <v>3.3001000000000003E-3</v>
      </c>
      <c r="F990">
        <v>1E-4</v>
      </c>
      <c r="G990" t="s">
        <v>28</v>
      </c>
      <c r="H990" t="s">
        <v>26</v>
      </c>
      <c r="I990" t="s">
        <v>151</v>
      </c>
      <c r="J990" t="s">
        <v>151</v>
      </c>
      <c r="K990" t="s">
        <v>151</v>
      </c>
      <c r="L990">
        <v>57.585000000000001</v>
      </c>
      <c r="M990">
        <v>484.68</v>
      </c>
      <c r="N990">
        <v>57.585000000000001</v>
      </c>
      <c r="O990">
        <v>483.14</v>
      </c>
      <c r="P990"/>
    </row>
    <row r="991" spans="2:16" x14ac:dyDescent="0.25">
      <c r="B991" t="s">
        <v>604</v>
      </c>
      <c r="C991" t="s">
        <v>25</v>
      </c>
      <c r="D991">
        <v>3.3E-3</v>
      </c>
      <c r="E991">
        <v>1.1001E-2</v>
      </c>
      <c r="F991">
        <v>9.9999999999999995E-7</v>
      </c>
      <c r="G991" t="s">
        <v>28</v>
      </c>
      <c r="H991" t="s">
        <v>26</v>
      </c>
      <c r="I991" t="s">
        <v>151</v>
      </c>
      <c r="J991" t="s">
        <v>151</v>
      </c>
      <c r="K991" t="s">
        <v>151</v>
      </c>
      <c r="L991">
        <v>12</v>
      </c>
      <c r="M991">
        <v>2900</v>
      </c>
      <c r="N991">
        <v>11.566000000000001</v>
      </c>
      <c r="O991">
        <v>2886.2000000000003</v>
      </c>
      <c r="P991"/>
    </row>
    <row r="992" spans="2:16" x14ac:dyDescent="0.25">
      <c r="B992" t="s">
        <v>605</v>
      </c>
      <c r="C992" t="s">
        <v>25</v>
      </c>
      <c r="D992">
        <v>3.3E-3</v>
      </c>
      <c r="E992">
        <v>1.1001E-2</v>
      </c>
      <c r="F992">
        <v>1.0000000000000001E-5</v>
      </c>
      <c r="G992" t="s">
        <v>28</v>
      </c>
      <c r="H992" t="s">
        <v>26</v>
      </c>
      <c r="I992" t="s">
        <v>151</v>
      </c>
      <c r="J992" t="s">
        <v>151</v>
      </c>
      <c r="K992" t="s">
        <v>151</v>
      </c>
      <c r="L992">
        <v>12.429</v>
      </c>
      <c r="M992">
        <v>2861.1</v>
      </c>
      <c r="N992">
        <v>12.500999999999999</v>
      </c>
      <c r="O992">
        <v>2835.6</v>
      </c>
      <c r="P992"/>
    </row>
    <row r="993" spans="2:16" x14ac:dyDescent="0.25">
      <c r="B993" t="s">
        <v>606</v>
      </c>
      <c r="C993" t="s">
        <v>25</v>
      </c>
      <c r="D993">
        <v>3.3E-3</v>
      </c>
      <c r="E993">
        <v>1.1001E-2</v>
      </c>
      <c r="F993">
        <v>1E-4</v>
      </c>
      <c r="G993" t="s">
        <v>28</v>
      </c>
      <c r="H993" t="s">
        <v>26</v>
      </c>
      <c r="I993" t="s">
        <v>151</v>
      </c>
      <c r="J993" t="s">
        <v>151</v>
      </c>
      <c r="K993" t="s">
        <v>151</v>
      </c>
      <c r="L993">
        <v>56.879999999999995</v>
      </c>
      <c r="M993">
        <v>1394.3000000000002</v>
      </c>
      <c r="N993">
        <v>56.873999999999995</v>
      </c>
      <c r="O993">
        <v>1390.9</v>
      </c>
      <c r="P993"/>
    </row>
    <row r="994" spans="2:16" x14ac:dyDescent="0.25">
      <c r="B994" t="s">
        <v>607</v>
      </c>
      <c r="C994" t="s">
        <v>25</v>
      </c>
      <c r="D994">
        <v>3.3E-3</v>
      </c>
      <c r="E994">
        <v>1.1001E-2</v>
      </c>
      <c r="F994">
        <v>1E-3</v>
      </c>
      <c r="G994" t="s">
        <v>28</v>
      </c>
      <c r="H994" t="s">
        <v>26</v>
      </c>
      <c r="I994" t="s">
        <v>151</v>
      </c>
      <c r="J994" t="s">
        <v>151</v>
      </c>
      <c r="K994" t="s">
        <v>151</v>
      </c>
      <c r="L994">
        <v>577.21</v>
      </c>
      <c r="M994">
        <v>162.54</v>
      </c>
      <c r="N994">
        <v>577.21</v>
      </c>
      <c r="O994">
        <v>160.69</v>
      </c>
      <c r="P994"/>
    </row>
    <row r="995" spans="2:16" x14ac:dyDescent="0.25">
      <c r="B995" t="s">
        <v>608</v>
      </c>
      <c r="C995" t="s">
        <v>25</v>
      </c>
      <c r="D995">
        <v>1.0999999999999999E-2</v>
      </c>
      <c r="E995">
        <v>3.3000999999999996E-2</v>
      </c>
      <c r="F995">
        <v>9.9999999999999995E-7</v>
      </c>
      <c r="G995" t="s">
        <v>28</v>
      </c>
      <c r="H995" t="s">
        <v>26</v>
      </c>
      <c r="I995" t="s">
        <v>151</v>
      </c>
      <c r="J995" t="s">
        <v>151</v>
      </c>
      <c r="K995" t="s">
        <v>151</v>
      </c>
      <c r="L995">
        <v>36</v>
      </c>
      <c r="M995">
        <v>4600</v>
      </c>
      <c r="N995">
        <v>34.648000000000003</v>
      </c>
      <c r="O995">
        <v>4618.7</v>
      </c>
      <c r="P995"/>
    </row>
    <row r="996" spans="2:16" x14ac:dyDescent="0.25">
      <c r="B996" t="s">
        <v>609</v>
      </c>
      <c r="C996" t="s">
        <v>25</v>
      </c>
      <c r="D996">
        <v>1.0999999999999999E-2</v>
      </c>
      <c r="E996">
        <v>3.3000999999999996E-2</v>
      </c>
      <c r="F996">
        <v>1.0000000000000001E-5</v>
      </c>
      <c r="G996" t="s">
        <v>28</v>
      </c>
      <c r="H996" t="s">
        <v>26</v>
      </c>
      <c r="I996" t="s">
        <v>151</v>
      </c>
      <c r="J996" t="s">
        <v>151</v>
      </c>
      <c r="K996" t="s">
        <v>151</v>
      </c>
      <c r="L996">
        <v>36</v>
      </c>
      <c r="M996">
        <v>4600</v>
      </c>
      <c r="N996">
        <v>34.893999999999998</v>
      </c>
      <c r="O996">
        <v>4613.9000000000005</v>
      </c>
      <c r="P996"/>
    </row>
    <row r="997" spans="2:16" x14ac:dyDescent="0.25">
      <c r="B997" t="s">
        <v>610</v>
      </c>
      <c r="C997" t="s">
        <v>25</v>
      </c>
      <c r="D997">
        <v>1.0999999999999999E-2</v>
      </c>
      <c r="E997">
        <v>3.3000999999999996E-2</v>
      </c>
      <c r="F997">
        <v>1E-4</v>
      </c>
      <c r="G997" t="s">
        <v>28</v>
      </c>
      <c r="H997" t="s">
        <v>26</v>
      </c>
      <c r="I997" t="s">
        <v>151</v>
      </c>
      <c r="J997" t="s">
        <v>151</v>
      </c>
      <c r="K997" t="s">
        <v>151</v>
      </c>
      <c r="L997">
        <v>56.814</v>
      </c>
      <c r="M997">
        <v>4211.2999999999993</v>
      </c>
      <c r="N997">
        <v>56.808</v>
      </c>
      <c r="O997">
        <v>4211</v>
      </c>
      <c r="P997"/>
    </row>
    <row r="998" spans="2:16" x14ac:dyDescent="0.25">
      <c r="B998" t="s">
        <v>611</v>
      </c>
      <c r="C998" t="s">
        <v>25</v>
      </c>
      <c r="D998">
        <v>1.0999999999999999E-2</v>
      </c>
      <c r="E998">
        <v>3.3000999999999996E-2</v>
      </c>
      <c r="F998">
        <v>1E-3</v>
      </c>
      <c r="G998" t="s">
        <v>28</v>
      </c>
      <c r="H998" t="s">
        <v>26</v>
      </c>
      <c r="I998" t="s">
        <v>151</v>
      </c>
      <c r="J998" t="s">
        <v>151</v>
      </c>
      <c r="K998" t="s">
        <v>151</v>
      </c>
      <c r="L998">
        <v>572.02</v>
      </c>
      <c r="M998">
        <v>1057.8000000000002</v>
      </c>
      <c r="N998">
        <v>572.02</v>
      </c>
      <c r="O998">
        <v>1057.1999999999998</v>
      </c>
      <c r="P998"/>
    </row>
    <row r="999" spans="2:16" x14ac:dyDescent="0.25">
      <c r="B999" t="s">
        <v>612</v>
      </c>
      <c r="C999" t="s">
        <v>25</v>
      </c>
      <c r="D999">
        <v>3.3000000000000002E-2</v>
      </c>
      <c r="E999">
        <v>0.11001000000000001</v>
      </c>
      <c r="F999">
        <v>1.0000000000000001E-5</v>
      </c>
      <c r="G999" t="s">
        <v>28</v>
      </c>
      <c r="H999" t="s">
        <v>26</v>
      </c>
      <c r="I999" t="s">
        <v>151</v>
      </c>
      <c r="J999" t="s">
        <v>151</v>
      </c>
      <c r="K999" t="s">
        <v>151</v>
      </c>
      <c r="L999">
        <v>120</v>
      </c>
      <c r="M999">
        <v>5200</v>
      </c>
      <c r="N999">
        <v>115.61</v>
      </c>
      <c r="O999">
        <v>5195.5999999999995</v>
      </c>
      <c r="P999"/>
    </row>
    <row r="1000" spans="2:16" x14ac:dyDescent="0.25">
      <c r="B1000" t="s">
        <v>613</v>
      </c>
      <c r="C1000" t="s">
        <v>25</v>
      </c>
      <c r="D1000">
        <v>3.3000000000000002E-2</v>
      </c>
      <c r="E1000">
        <v>0.11001000000000001</v>
      </c>
      <c r="F1000">
        <v>1E-4</v>
      </c>
      <c r="G1000" t="s">
        <v>28</v>
      </c>
      <c r="H1000" t="s">
        <v>26</v>
      </c>
      <c r="I1000" t="s">
        <v>151</v>
      </c>
      <c r="J1000" t="s">
        <v>151</v>
      </c>
      <c r="K1000" t="s">
        <v>151</v>
      </c>
      <c r="L1000">
        <v>121.85000000000001</v>
      </c>
      <c r="M1000">
        <v>5183.2</v>
      </c>
      <c r="N1000">
        <v>122.72</v>
      </c>
      <c r="O1000">
        <v>5152.8</v>
      </c>
      <c r="P1000"/>
    </row>
    <row r="1001" spans="2:16" x14ac:dyDescent="0.25">
      <c r="B1001" t="s">
        <v>614</v>
      </c>
      <c r="C1001" t="s">
        <v>25</v>
      </c>
      <c r="D1001">
        <v>3.3000000000000002E-2</v>
      </c>
      <c r="E1001">
        <v>0.11001000000000001</v>
      </c>
      <c r="F1001">
        <v>1E-3</v>
      </c>
      <c r="G1001" t="s">
        <v>28</v>
      </c>
      <c r="H1001" t="s">
        <v>26</v>
      </c>
      <c r="I1001" t="s">
        <v>151</v>
      </c>
      <c r="J1001" t="s">
        <v>151</v>
      </c>
      <c r="K1001" t="s">
        <v>151</v>
      </c>
      <c r="L1001">
        <v>536.63</v>
      </c>
      <c r="M1001">
        <v>3284.2</v>
      </c>
      <c r="N1001">
        <v>536.45000000000005</v>
      </c>
      <c r="O1001">
        <v>3282</v>
      </c>
      <c r="P1001"/>
    </row>
    <row r="1002" spans="2:16" x14ac:dyDescent="0.25">
      <c r="B1002" t="s">
        <v>615</v>
      </c>
      <c r="C1002" t="s">
        <v>25</v>
      </c>
      <c r="D1002">
        <v>3.3000000000000002E-2</v>
      </c>
      <c r="E1002">
        <v>0.11001000000000001</v>
      </c>
      <c r="F1002">
        <v>0.01</v>
      </c>
      <c r="G1002" t="s">
        <v>28</v>
      </c>
      <c r="H1002" t="s">
        <v>26</v>
      </c>
      <c r="I1002" t="s">
        <v>151</v>
      </c>
      <c r="J1002" t="s">
        <v>151</v>
      </c>
      <c r="K1002" t="s">
        <v>151</v>
      </c>
      <c r="L1002">
        <v>5766.3</v>
      </c>
      <c r="M1002">
        <v>438.5</v>
      </c>
      <c r="N1002">
        <v>5766.3</v>
      </c>
      <c r="O1002">
        <v>436.53</v>
      </c>
      <c r="P1002"/>
    </row>
    <row r="1003" spans="2:16" x14ac:dyDescent="0.25">
      <c r="B1003" t="s">
        <v>616</v>
      </c>
      <c r="C1003" t="s">
        <v>25</v>
      </c>
      <c r="D1003">
        <v>0.11</v>
      </c>
      <c r="E1003">
        <v>0.33000999999999997</v>
      </c>
      <c r="F1003">
        <v>1.0000000000000001E-5</v>
      </c>
      <c r="G1003" t="s">
        <v>28</v>
      </c>
      <c r="H1003" t="s">
        <v>27</v>
      </c>
      <c r="I1003" t="s">
        <v>151</v>
      </c>
      <c r="J1003" t="s">
        <v>151</v>
      </c>
      <c r="K1003" t="s">
        <v>151</v>
      </c>
      <c r="L1003">
        <v>0.35</v>
      </c>
      <c r="M1003">
        <v>5.2</v>
      </c>
      <c r="N1003">
        <v>0.34612999999999999</v>
      </c>
      <c r="O1003">
        <v>5.1997999999999998</v>
      </c>
      <c r="P1003"/>
    </row>
    <row r="1004" spans="2:16" x14ac:dyDescent="0.25">
      <c r="B1004" t="s">
        <v>617</v>
      </c>
      <c r="C1004" t="s">
        <v>25</v>
      </c>
      <c r="D1004">
        <v>0.11</v>
      </c>
      <c r="E1004">
        <v>0.33000999999999997</v>
      </c>
      <c r="F1004">
        <v>1E-4</v>
      </c>
      <c r="G1004" t="s">
        <v>28</v>
      </c>
      <c r="H1004" t="s">
        <v>27</v>
      </c>
      <c r="I1004" t="s">
        <v>151</v>
      </c>
      <c r="J1004" t="s">
        <v>151</v>
      </c>
      <c r="K1004" t="s">
        <v>151</v>
      </c>
      <c r="L1004">
        <v>0.35</v>
      </c>
      <c r="M1004">
        <v>5.2</v>
      </c>
      <c r="N1004">
        <v>0.34836</v>
      </c>
      <c r="O1004">
        <v>5.1952999999999996</v>
      </c>
      <c r="P1004"/>
    </row>
    <row r="1005" spans="2:16" x14ac:dyDescent="0.25">
      <c r="B1005" t="s">
        <v>618</v>
      </c>
      <c r="C1005" t="s">
        <v>25</v>
      </c>
      <c r="D1005">
        <v>0.11</v>
      </c>
      <c r="E1005">
        <v>0.33000999999999997</v>
      </c>
      <c r="F1005">
        <v>1E-3</v>
      </c>
      <c r="G1005" t="s">
        <v>28</v>
      </c>
      <c r="H1005" t="s">
        <v>27</v>
      </c>
      <c r="I1005" t="s">
        <v>151</v>
      </c>
      <c r="J1005" t="s">
        <v>151</v>
      </c>
      <c r="K1005" t="s">
        <v>151</v>
      </c>
      <c r="L1005">
        <v>0.55623</v>
      </c>
      <c r="M1005">
        <v>4.8038000000000007</v>
      </c>
      <c r="N1005">
        <v>0.55607999999999991</v>
      </c>
      <c r="O1005">
        <v>4.8037000000000001</v>
      </c>
      <c r="P1005"/>
    </row>
    <row r="1006" spans="2:16" x14ac:dyDescent="0.25">
      <c r="B1006" t="s">
        <v>619</v>
      </c>
      <c r="C1006" t="s">
        <v>25</v>
      </c>
      <c r="D1006">
        <v>0.11</v>
      </c>
      <c r="E1006">
        <v>0.33000999999999997</v>
      </c>
      <c r="F1006">
        <v>0.01</v>
      </c>
      <c r="G1006" t="s">
        <v>28</v>
      </c>
      <c r="H1006" t="s">
        <v>27</v>
      </c>
      <c r="I1006" t="s">
        <v>151</v>
      </c>
      <c r="J1006" t="s">
        <v>151</v>
      </c>
      <c r="K1006" t="s">
        <v>151</v>
      </c>
      <c r="L1006">
        <v>5.7038000000000002</v>
      </c>
      <c r="M1006">
        <v>1.2944</v>
      </c>
      <c r="N1006">
        <v>5.7038000000000002</v>
      </c>
      <c r="O1006">
        <v>1.2937999999999998</v>
      </c>
      <c r="P1006"/>
    </row>
    <row r="1007" spans="2:16" x14ac:dyDescent="0.25">
      <c r="B1007" t="s">
        <v>620</v>
      </c>
      <c r="C1007" t="s">
        <v>25</v>
      </c>
      <c r="D1007">
        <v>0.33</v>
      </c>
      <c r="E1007">
        <v>1.1000999999999999</v>
      </c>
      <c r="F1007">
        <v>1E-4</v>
      </c>
      <c r="G1007" t="s">
        <v>28</v>
      </c>
      <c r="H1007" t="s">
        <v>27</v>
      </c>
      <c r="I1007" t="s">
        <v>151</v>
      </c>
      <c r="J1007" t="s">
        <v>151</v>
      </c>
      <c r="K1007" t="s">
        <v>151</v>
      </c>
      <c r="L1007">
        <v>1.2</v>
      </c>
      <c r="M1007">
        <v>5.2</v>
      </c>
      <c r="N1007">
        <v>1.1557999999999999</v>
      </c>
      <c r="O1007">
        <v>5.1983000000000006</v>
      </c>
      <c r="P1007"/>
    </row>
    <row r="1008" spans="2:16" x14ac:dyDescent="0.25">
      <c r="B1008" t="s">
        <v>621</v>
      </c>
      <c r="C1008" t="s">
        <v>25</v>
      </c>
      <c r="D1008">
        <v>0.33</v>
      </c>
      <c r="E1008">
        <v>1.1000999999999999</v>
      </c>
      <c r="F1008">
        <v>1E-3</v>
      </c>
      <c r="G1008" t="s">
        <v>28</v>
      </c>
      <c r="H1008" t="s">
        <v>27</v>
      </c>
      <c r="I1008" t="s">
        <v>151</v>
      </c>
      <c r="J1008" t="s">
        <v>151</v>
      </c>
      <c r="K1008" t="s">
        <v>151</v>
      </c>
      <c r="L1008">
        <v>1.2193000000000001</v>
      </c>
      <c r="M1008">
        <v>5.1824999999999992</v>
      </c>
      <c r="N1008">
        <v>1.2267999999999999</v>
      </c>
      <c r="O1008">
        <v>5.1555</v>
      </c>
      <c r="P1008"/>
    </row>
    <row r="1009" spans="2:16" x14ac:dyDescent="0.25">
      <c r="B1009" t="s">
        <v>622</v>
      </c>
      <c r="C1009" t="s">
        <v>25</v>
      </c>
      <c r="D1009">
        <v>0.33</v>
      </c>
      <c r="E1009">
        <v>1.1000999999999999</v>
      </c>
      <c r="F1009">
        <v>0.01</v>
      </c>
      <c r="G1009" t="s">
        <v>28</v>
      </c>
      <c r="H1009" t="s">
        <v>27</v>
      </c>
      <c r="I1009" t="s">
        <v>151</v>
      </c>
      <c r="J1009" t="s">
        <v>151</v>
      </c>
      <c r="K1009" t="s">
        <v>151</v>
      </c>
      <c r="L1009">
        <v>5.3658000000000001</v>
      </c>
      <c r="M1009">
        <v>3.2864999999999998</v>
      </c>
      <c r="N1009">
        <v>5.3640999999999996</v>
      </c>
      <c r="O1009">
        <v>3.2842000000000002</v>
      </c>
      <c r="P1009"/>
    </row>
    <row r="1010" spans="2:16" x14ac:dyDescent="0.25">
      <c r="B1010" t="s">
        <v>623</v>
      </c>
      <c r="C1010" t="s">
        <v>25</v>
      </c>
      <c r="D1010">
        <v>0.33</v>
      </c>
      <c r="E1010">
        <v>1.1000999999999999</v>
      </c>
      <c r="F1010">
        <v>0.1</v>
      </c>
      <c r="G1010" t="s">
        <v>28</v>
      </c>
      <c r="H1010" t="s">
        <v>27</v>
      </c>
      <c r="I1010" t="s">
        <v>151</v>
      </c>
      <c r="J1010" t="s">
        <v>151</v>
      </c>
      <c r="K1010" t="s">
        <v>151</v>
      </c>
      <c r="L1010">
        <v>57.662999999999997</v>
      </c>
      <c r="M1010">
        <v>0.43886000000000003</v>
      </c>
      <c r="N1010">
        <v>57.662999999999997</v>
      </c>
      <c r="O1010">
        <v>0.43689</v>
      </c>
      <c r="P1010"/>
    </row>
    <row r="1011" spans="2:16" x14ac:dyDescent="0.25">
      <c r="B1011" t="s">
        <v>624</v>
      </c>
      <c r="C1011" t="s">
        <v>25</v>
      </c>
      <c r="D1011">
        <v>1.1000000000000001</v>
      </c>
      <c r="E1011">
        <v>3.3001</v>
      </c>
      <c r="F1011">
        <v>1E-4</v>
      </c>
      <c r="G1011" t="s">
        <v>28</v>
      </c>
      <c r="H1011" t="s">
        <v>27</v>
      </c>
      <c r="I1011" t="s">
        <v>151</v>
      </c>
      <c r="J1011" t="s">
        <v>151</v>
      </c>
      <c r="K1011" t="s">
        <v>151</v>
      </c>
      <c r="L1011">
        <v>3.5</v>
      </c>
      <c r="M1011">
        <v>5.2</v>
      </c>
      <c r="N1011">
        <v>3.4636</v>
      </c>
      <c r="O1011">
        <v>5.1989000000000001</v>
      </c>
      <c r="P1011"/>
    </row>
    <row r="1012" spans="2:16" x14ac:dyDescent="0.25">
      <c r="B1012" t="s">
        <v>625</v>
      </c>
      <c r="C1012" t="s">
        <v>25</v>
      </c>
      <c r="D1012">
        <v>1.1000000000000001</v>
      </c>
      <c r="E1012">
        <v>3.3001</v>
      </c>
      <c r="F1012">
        <v>1E-3</v>
      </c>
      <c r="G1012" t="s">
        <v>28</v>
      </c>
      <c r="H1012" t="s">
        <v>27</v>
      </c>
      <c r="I1012" t="s">
        <v>151</v>
      </c>
      <c r="J1012" t="s">
        <v>151</v>
      </c>
      <c r="K1012" t="s">
        <v>151</v>
      </c>
      <c r="L1012">
        <v>3.5</v>
      </c>
      <c r="M1012">
        <v>5.2</v>
      </c>
      <c r="N1012">
        <v>3.4866000000000001</v>
      </c>
      <c r="O1012">
        <v>5.1943999999999999</v>
      </c>
      <c r="P1012"/>
    </row>
    <row r="1013" spans="2:16" x14ac:dyDescent="0.25">
      <c r="B1013" t="s">
        <v>626</v>
      </c>
      <c r="C1013" t="s">
        <v>25</v>
      </c>
      <c r="D1013">
        <v>1.1000000000000001</v>
      </c>
      <c r="E1013">
        <v>3.3001</v>
      </c>
      <c r="F1013">
        <v>0.01</v>
      </c>
      <c r="G1013" t="s">
        <v>28</v>
      </c>
      <c r="H1013" t="s">
        <v>27</v>
      </c>
      <c r="I1013" t="s">
        <v>151</v>
      </c>
      <c r="J1013" t="s">
        <v>151</v>
      </c>
      <c r="K1013" t="s">
        <v>151</v>
      </c>
      <c r="L1013">
        <v>5.5760999999999994</v>
      </c>
      <c r="M1013">
        <v>4.8038999999999996</v>
      </c>
      <c r="N1013">
        <v>5.5633999999999997</v>
      </c>
      <c r="O1013">
        <v>4.8029000000000002</v>
      </c>
      <c r="P1013"/>
    </row>
    <row r="1014" spans="2:16" x14ac:dyDescent="0.25">
      <c r="B1014" t="s">
        <v>627</v>
      </c>
      <c r="C1014" t="s">
        <v>25</v>
      </c>
      <c r="D1014">
        <v>1.1000000000000001</v>
      </c>
     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4" t="s">
        <v>151</v>
      </c>
      <c r="K1014" t="s">
        <v>151</v>
      </c>
      <c r="L1014">
        <v>57.042999999999999</v>
      </c>
      <c r="M1014">
        <v>1.2990999999999999</v>
      </c>
      <c r="N1014">
        <v>57.037999999999997</v>
      </c>
      <c r="O1014">
        <v>1.2937000000000001</v>
      </c>
      <c r="P1014"/>
    </row>
    <row r="1015" spans="2:16" x14ac:dyDescent="0.25">
      <c r="B1015" t="s">
        <v>628</v>
      </c>
      <c r="C1015" t="s">
        <v>25</v>
      </c>
      <c r="D1015">
        <v>3.3</v>
      </c>
      <c r="E1015">
        <v>11.000999999999999</v>
      </c>
      <c r="F1015">
        <v>1E-3</v>
      </c>
      <c r="G1015" t="s">
        <v>28</v>
      </c>
      <c r="H1015" t="s">
        <v>27</v>
      </c>
      <c r="I1015" t="s">
        <v>151</v>
      </c>
      <c r="J1015" t="s">
        <v>151</v>
      </c>
      <c r="K1015" t="s">
        <v>151</v>
      </c>
      <c r="L1015">
        <v>13</v>
      </c>
      <c r="M1015">
        <v>5.2</v>
      </c>
      <c r="N1015">
        <v>12.076000000000001</v>
      </c>
      <c r="O1015">
        <v>5.1982999999999997</v>
      </c>
      <c r="P1015"/>
    </row>
    <row r="1016" spans="2:16" x14ac:dyDescent="0.25">
      <c r="B1016" t="s">
        <v>629</v>
      </c>
      <c r="C1016" t="s">
        <v>25</v>
      </c>
      <c r="D1016">
        <v>3.3</v>
      </c>
      <c r="E1016">
        <v>11.000999999999999</v>
      </c>
      <c r="F1016">
        <v>0.01</v>
      </c>
      <c r="G1016" t="s">
        <v>28</v>
      </c>
      <c r="H1016" t="s">
        <v>27</v>
      </c>
      <c r="I1016" t="s">
        <v>151</v>
      </c>
      <c r="J1016" t="s">
        <v>151</v>
      </c>
      <c r="K1016" t="s">
        <v>151</v>
      </c>
      <c r="L1016">
        <v>13</v>
      </c>
      <c r="M1016">
        <v>5.2</v>
      </c>
      <c r="N1016">
        <v>12.712999999999999</v>
      </c>
      <c r="O1016">
        <v>5.1555999999999997</v>
      </c>
      <c r="P1016"/>
    </row>
    <row r="1017" spans="2:16" x14ac:dyDescent="0.25">
      <c r="B1017" t="s">
        <v>630</v>
      </c>
      <c r="C1017" t="s">
        <v>25</v>
      </c>
      <c r="D1017">
        <v>3.3</v>
      </c>
      <c r="E1017">
        <v>11.000999999999999</v>
      </c>
      <c r="F1017">
        <v>0.1</v>
      </c>
      <c r="G1017" t="s">
        <v>28</v>
      </c>
      <c r="H1017" t="s">
        <v>27</v>
      </c>
      <c r="I1017" t="s">
        <v>151</v>
      </c>
      <c r="J1017" t="s">
        <v>151</v>
      </c>
      <c r="K1017" t="s">
        <v>151</v>
      </c>
      <c r="L1017">
        <v>53.665999999999997</v>
      </c>
      <c r="M1017">
        <v>3.2879</v>
      </c>
      <c r="N1017">
        <v>53.64</v>
      </c>
      <c r="O1017">
        <v>3.2843</v>
      </c>
      <c r="P1017"/>
    </row>
    <row r="1018" spans="2:16" x14ac:dyDescent="0.25">
      <c r="B1018" t="s">
        <v>631</v>
      </c>
      <c r="C1018" t="s">
        <v>25</v>
      </c>
      <c r="D1018">
        <v>3.3</v>
      </c>
      <c r="E1018">
        <v>11.000999999999999</v>
      </c>
      <c r="F1018">
        <v>1</v>
      </c>
      <c r="G1018" t="s">
        <v>28</v>
      </c>
      <c r="H1018" t="s">
        <v>27</v>
      </c>
      <c r="I1018" t="s">
        <v>151</v>
      </c>
      <c r="J1018" t="s">
        <v>151</v>
      </c>
      <c r="K1018" t="s">
        <v>151</v>
      </c>
      <c r="L1018">
        <v>576.63</v>
      </c>
      <c r="M1018">
        <v>0.43998999999999999</v>
      </c>
      <c r="N1018">
        <v>576.63</v>
      </c>
      <c r="O1018">
        <v>0.43690000000000001</v>
      </c>
      <c r="P1018"/>
    </row>
    <row r="1019" spans="2:16" x14ac:dyDescent="0.25">
      <c r="B1019" t="s">
        <v>632</v>
      </c>
      <c r="C1019" t="s">
        <v>25</v>
      </c>
      <c r="D1019">
        <v>11</v>
      </c>
      <c r="E1019">
        <v>33.000999999999998</v>
      </c>
      <c r="F1019">
        <v>1E-3</v>
      </c>
      <c r="G1019" t="s">
        <v>28</v>
      </c>
      <c r="H1019" t="s">
        <v>27</v>
      </c>
      <c r="I1019" t="s">
        <v>151</v>
      </c>
      <c r="J1019" t="s">
        <v>151</v>
      </c>
      <c r="K1019" t="s">
        <v>151</v>
      </c>
      <c r="L1019">
        <v>35</v>
      </c>
      <c r="M1019">
        <v>8.6999999999999993</v>
      </c>
      <c r="N1019">
        <v>34.642000000000003</v>
      </c>
      <c r="O1019">
        <v>8.6618999999999993</v>
      </c>
      <c r="P1019"/>
    </row>
    <row r="1020" spans="2:16" x14ac:dyDescent="0.25">
      <c r="B1020" t="s">
        <v>633</v>
      </c>
      <c r="C1020" t="s">
        <v>25</v>
      </c>
      <c r="D1020">
        <v>11</v>
      </c>
      <c r="E1020">
        <v>33.000999999999998</v>
      </c>
      <c r="F1020">
        <v>0.01</v>
      </c>
      <c r="G1020" t="s">
        <v>28</v>
      </c>
      <c r="H1020" t="s">
        <v>27</v>
      </c>
      <c r="I1020" t="s">
        <v>151</v>
      </c>
      <c r="J1020" t="s">
        <v>151</v>
      </c>
      <c r="K1020" t="s">
        <v>151</v>
      </c>
      <c r="L1020">
        <v>35</v>
      </c>
      <c r="M1020">
        <v>8.6999999999999993</v>
      </c>
      <c r="N1020">
        <v>34.805999999999997</v>
      </c>
      <c r="O1020">
        <v>8.6585000000000001</v>
      </c>
      <c r="P1020"/>
    </row>
    <row r="1021" spans="2:16" x14ac:dyDescent="0.25">
      <c r="B1021" t="s">
        <v>634</v>
      </c>
      <c r="C1021" t="s">
        <v>25</v>
      </c>
      <c r="D1021">
        <v>11</v>
      </c>
      <c r="E1021">
        <v>33.000999999999998</v>
      </c>
      <c r="F1021">
        <v>0.1</v>
      </c>
      <c r="G1021" t="s">
        <v>28</v>
      </c>
      <c r="H1021" t="s">
        <v>27</v>
      </c>
      <c r="I1021" t="s">
        <v>151</v>
      </c>
      <c r="J1021" t="s">
        <v>151</v>
      </c>
      <c r="K1021" t="s">
        <v>151</v>
      </c>
      <c r="L1021">
        <v>50.507999999999996</v>
      </c>
      <c r="M1021">
        <v>8.3397000000000006</v>
      </c>
      <c r="N1021">
        <v>50.436999999999998</v>
      </c>
      <c r="O1021">
        <v>8.3396000000000008</v>
      </c>
      <c r="P1021"/>
    </row>
    <row r="1022" spans="2:16" x14ac:dyDescent="0.25">
      <c r="B1022" t="s">
        <v>635</v>
      </c>
      <c r="C1022" t="s">
        <v>25</v>
      </c>
      <c r="D1022">
        <v>11</v>
      </c>
      <c r="E1022">
        <v>33.000999999999998</v>
      </c>
      <c r="F1022">
        <v>1</v>
      </c>
      <c r="G1022" t="s">
        <v>28</v>
      </c>
      <c r="H1022" t="s">
        <v>27</v>
      </c>
      <c r="I1022" t="s">
        <v>151</v>
      </c>
      <c r="J1022" t="s">
        <v>151</v>
      </c>
      <c r="K1022" t="s">
        <v>151</v>
      </c>
      <c r="L1022">
        <v>557.54999999999995</v>
      </c>
      <c r="M1022">
        <v>3.1193</v>
      </c>
      <c r="N1022">
        <v>557.52</v>
      </c>
      <c r="O1022">
        <v>3.1158000000000001</v>
      </c>
      <c r="P1022"/>
    </row>
    <row r="1023" spans="2:16" x14ac:dyDescent="0.25">
      <c r="B1023" t="s">
        <v>636</v>
      </c>
      <c r="C1023" t="s">
        <v>25</v>
      </c>
      <c r="D1023">
        <v>33</v>
      </c>
      <c r="E1023">
        <v>110.01</v>
      </c>
      <c r="F1023">
        <v>0.01</v>
      </c>
      <c r="G1023" t="s">
        <v>28</v>
      </c>
      <c r="H1023" t="s">
        <v>142</v>
      </c>
      <c r="I1023" t="s">
        <v>151</v>
      </c>
      <c r="J1023" t="s">
        <v>151</v>
      </c>
      <c r="K1023" t="s">
        <v>151</v>
      </c>
      <c r="L1023">
        <v>120</v>
      </c>
      <c r="M1023">
        <v>13</v>
      </c>
      <c r="N1023">
        <v>115.63</v>
      </c>
      <c r="O1023">
        <v>12.701000000000001</v>
      </c>
      <c r="P1023"/>
    </row>
    <row r="1024" spans="2:16" x14ac:dyDescent="0.25">
      <c r="B1024" t="s">
        <v>637</v>
      </c>
      <c r="C1024" t="s">
        <v>25</v>
      </c>
      <c r="D1024">
        <v>33</v>
      </c>
      <c r="E1024">
        <v>110.01</v>
      </c>
      <c r="F1024">
        <v>0.1</v>
      </c>
      <c r="G1024" t="s">
        <v>28</v>
      </c>
      <c r="H1024" t="s">
        <v>142</v>
      </c>
      <c r="I1024" t="s">
        <v>151</v>
      </c>
      <c r="J1024" t="s">
        <v>151</v>
      </c>
      <c r="K1024" t="s">
        <v>151</v>
      </c>
      <c r="L1024">
        <v>120</v>
      </c>
      <c r="M1024">
        <v>13</v>
      </c>
      <c r="N1024">
        <v>119.5</v>
      </c>
      <c r="O1024">
        <v>12.676</v>
      </c>
      <c r="P1024"/>
    </row>
    <row r="1025" spans="2:16" x14ac:dyDescent="0.25">
      <c r="B1025" t="s">
        <v>638</v>
      </c>
      <c r="C1025" t="s">
        <v>25</v>
      </c>
      <c r="D1025">
        <v>33</v>
      </c>
      <c r="E1025">
        <v>110.01</v>
      </c>
      <c r="F1025">
        <v>1</v>
      </c>
      <c r="G1025" t="s">
        <v>28</v>
      </c>
      <c r="H1025" t="s">
        <v>142</v>
      </c>
      <c r="I1025" t="s">
        <v>151</v>
      </c>
      <c r="J1025" t="s">
        <v>151</v>
      </c>
      <c r="K1025" t="s">
        <v>151</v>
      </c>
      <c r="L1025">
        <v>430.99</v>
      </c>
      <c r="M1025">
        <v>10.808999999999999</v>
      </c>
      <c r="N1025">
        <v>430.28</v>
      </c>
      <c r="O1025">
        <v>10.808</v>
      </c>
      <c r="P1025"/>
    </row>
    <row r="1026" spans="2:16" x14ac:dyDescent="0.25">
      <c r="B1026" t="s">
        <v>639</v>
      </c>
      <c r="C1026" t="s">
        <v>25</v>
      </c>
      <c r="D1026">
        <v>33</v>
      </c>
      <c r="E1026">
        <v>110.01</v>
      </c>
      <c r="F1026">
        <v>10</v>
      </c>
      <c r="G1026" t="s">
        <v>28</v>
      </c>
      <c r="H1026" t="s">
        <v>142</v>
      </c>
      <c r="I1026" t="s">
        <v>151</v>
      </c>
      <c r="J1026" t="s">
        <v>151</v>
      </c>
      <c r="K1026" t="s">
        <v>151</v>
      </c>
      <c r="L1026">
        <v>5725.6</v>
      </c>
      <c r="M1026">
        <v>2.2155999999999998</v>
      </c>
      <c r="N1026">
        <v>5725.3</v>
      </c>
      <c r="O1026">
        <v>2.2101000000000002</v>
      </c>
      <c r="P1026"/>
    </row>
    <row r="1027" spans="2:16" x14ac:dyDescent="0.25">
      <c r="B1027" t="s">
        <v>2356</v>
      </c>
      <c r="C1027" t="s">
        <v>25</v>
      </c>
      <c r="D1027">
        <v>110</v>
      </c>
      <c r="E1027">
        <v>110.1</v>
      </c>
      <c r="F1027">
        <v>0.01</v>
      </c>
      <c r="G1027" t="s">
        <v>28</v>
      </c>
      <c r="H1027" t="s">
        <v>27</v>
      </c>
      <c r="I1027" t="s">
        <v>151</v>
      </c>
      <c r="J1027" t="s">
        <v>151</v>
      </c>
      <c r="K1027" t="s">
        <v>151</v>
      </c>
      <c r="L1027">
        <v>120</v>
      </c>
      <c r="M1027">
        <v>13</v>
      </c>
      <c r="N1027">
        <v>115.63</v>
      </c>
      <c r="O1027">
        <v>12.701000000000001</v>
      </c>
      <c r="P1027"/>
    </row>
    <row r="1028" spans="2:16" x14ac:dyDescent="0.25">
      <c r="B1028" t="s">
        <v>2357</v>
      </c>
      <c r="C1028" t="s">
        <v>25</v>
      </c>
      <c r="D1028">
        <v>110</v>
      </c>
      <c r="E1028">
        <v>110.1</v>
      </c>
      <c r="F1028">
        <v>0.1</v>
      </c>
      <c r="G1028" t="s">
        <v>28</v>
      </c>
      <c r="H1028" t="s">
        <v>27</v>
      </c>
      <c r="I1028" t="s">
        <v>151</v>
      </c>
      <c r="J1028" t="s">
        <v>151</v>
      </c>
      <c r="K1028" t="s">
        <v>151</v>
      </c>
      <c r="L1028">
        <v>120</v>
      </c>
      <c r="M1028">
        <v>13</v>
      </c>
      <c r="N1028">
        <v>119.5</v>
      </c>
      <c r="O1028">
        <v>12.676</v>
      </c>
      <c r="P1028"/>
    </row>
    <row r="1029" spans="2:16" x14ac:dyDescent="0.25">
      <c r="B1029" t="s">
        <v>2358</v>
      </c>
      <c r="C1029" t="s">
        <v>25</v>
      </c>
      <c r="D1029">
        <v>110</v>
      </c>
      <c r="E1029">
        <v>110.1</v>
      </c>
      <c r="F1029">
        <v>1</v>
      </c>
      <c r="G1029" t="s">
        <v>28</v>
      </c>
      <c r="H1029" t="s">
        <v>27</v>
      </c>
      <c r="I1029" t="s">
        <v>151</v>
      </c>
      <c r="J1029" t="s">
        <v>151</v>
      </c>
      <c r="K1029" t="s">
        <v>151</v>
      </c>
      <c r="L1029">
        <v>430.99</v>
      </c>
      <c r="M1029">
        <v>10.808999999999999</v>
      </c>
      <c r="N1029">
        <v>430.28</v>
      </c>
      <c r="O1029">
        <v>10.808</v>
      </c>
      <c r="P1029"/>
    </row>
    <row r="1030" spans="2:16" x14ac:dyDescent="0.25">
      <c r="B1030" t="s">
        <v>2359</v>
      </c>
      <c r="C1030" t="s">
        <v>25</v>
      </c>
      <c r="D1030">
        <v>110</v>
      </c>
      <c r="E1030">
        <v>110.1</v>
      </c>
      <c r="F1030">
        <v>10</v>
      </c>
      <c r="G1030" t="s">
        <v>28</v>
      </c>
      <c r="H1030" t="s">
        <v>27</v>
      </c>
      <c r="I1030" t="s">
        <v>151</v>
      </c>
      <c r="J1030" t="s">
        <v>151</v>
      </c>
      <c r="K1030" t="s">
        <v>151</v>
      </c>
      <c r="L1030">
        <v>5725.6</v>
      </c>
      <c r="M1030">
        <v>2.2155999999999998</v>
      </c>
      <c r="N1030">
        <v>5725.3</v>
      </c>
      <c r="O1030">
        <v>2.2101000000000002</v>
      </c>
      <c r="P1030"/>
    </row>
    <row r="1031" spans="2:16" x14ac:dyDescent="0.25">
      <c r="B1031" t="s">
        <v>1817</v>
      </c>
      <c r="C1031" t="s">
        <v>1818</v>
      </c>
      <c r="D1031">
        <v>-250</v>
      </c>
      <c r="E1031">
        <v>-99.9</v>
      </c>
      <c r="F1031">
        <v>0.1</v>
      </c>
      <c r="G1031" t="s">
        <v>66</v>
      </c>
      <c r="H1031" t="s">
        <v>66</v>
      </c>
      <c r="L1031">
        <v>0.58422842381533813</v>
      </c>
      <c r="M1031">
        <v>0</v>
      </c>
      <c r="N1031">
        <v>0.58257756275525496</v>
      </c>
      <c r="O1031">
        <v>0</v>
      </c>
      <c r="P1031"/>
    </row>
    <row r="1032" spans="2:16" x14ac:dyDescent="0.25">
      <c r="B1032" t="s">
        <v>1819</v>
      </c>
      <c r="C1032" t="s">
        <v>1818</v>
      </c>
      <c r="D1032">
        <v>-100</v>
      </c>
      <c r="E1032">
        <v>-24.9</v>
      </c>
      <c r="F1032">
        <v>0.1</v>
      </c>
      <c r="G1032" t="s">
        <v>66</v>
      </c>
      <c r="H1032" t="s">
        <v>66</v>
      </c>
      <c r="L1032">
        <v>0.19859292765724584</v>
      </c>
      <c r="M1032">
        <v>0</v>
      </c>
      <c r="N1032">
        <v>0.19764767973606681</v>
      </c>
      <c r="O1032">
        <v>0</v>
      </c>
      <c r="P1032"/>
    </row>
    <row r="1033" spans="2:16" x14ac:dyDescent="0.25">
      <c r="B1033" t="s">
        <v>1820</v>
      </c>
      <c r="C1033" t="s">
        <v>1818</v>
      </c>
      <c r="D1033">
        <v>-25</v>
      </c>
      <c r="E1033">
        <v>350.1</v>
      </c>
      <c r="F1033">
        <v>0.1</v>
      </c>
      <c r="G1033" t="s">
        <v>66</v>
      </c>
      <c r="H1033" t="s">
        <v>66</v>
      </c>
      <c r="L1033">
        <v>0.17588372079055786</v>
      </c>
      <c r="M1033">
        <v>0</v>
      </c>
      <c r="N1033">
        <v>0.17481572477527779</v>
      </c>
      <c r="O1033">
        <v>0</v>
      </c>
      <c r="P1033"/>
    </row>
    <row r="1034" spans="2:16" x14ac:dyDescent="0.25">
      <c r="B1034" t="s">
        <v>1821</v>
      </c>
      <c r="C1034" t="s">
        <v>1818</v>
      </c>
      <c r="D1034">
        <v>350</v>
      </c>
      <c r="E1034">
        <v>650.1</v>
      </c>
      <c r="F1034">
        <v>0.1</v>
      </c>
      <c r="G1034" t="s">
        <v>66</v>
      </c>
      <c r="H1034" t="s">
        <v>66</v>
      </c>
      <c r="L1034">
        <v>0.19682908375567337</v>
      </c>
      <c r="M1034">
        <v>0</v>
      </c>
      <c r="N1034">
        <v>0.19628464572909862</v>
      </c>
      <c r="O1034">
        <v>0</v>
      </c>
      <c r="P1034"/>
    </row>
    <row r="1035" spans="2:16" x14ac:dyDescent="0.25">
      <c r="B1035" t="s">
        <v>1822</v>
      </c>
      <c r="C1035" t="s">
        <v>1818</v>
      </c>
      <c r="D1035">
        <v>650</v>
      </c>
      <c r="E1035">
        <v>1000</v>
      </c>
      <c r="F1035">
        <v>0.1</v>
      </c>
      <c r="G1035" t="s">
        <v>66</v>
      </c>
      <c r="H1035" t="s">
        <v>66</v>
      </c>
      <c r="L1035">
        <v>0.25181161507827815</v>
      </c>
      <c r="M1035">
        <v>0</v>
      </c>
      <c r="N1035">
        <v>0.25138628328775375</v>
      </c>
      <c r="O1035">
        <v>0</v>
      </c>
      <c r="P1035"/>
    </row>
    <row r="1036" spans="2:16" x14ac:dyDescent="0.25">
      <c r="B1036" t="s">
        <v>2360</v>
      </c>
      <c r="C1036" t="s">
        <v>1818</v>
      </c>
      <c r="D1036">
        <v>1000</v>
      </c>
      <c r="E1036">
        <v>1000.1</v>
      </c>
      <c r="F1036">
        <v>0.1</v>
      </c>
      <c r="G1036" t="s">
        <v>66</v>
      </c>
      <c r="H1036" t="s">
        <v>66</v>
      </c>
      <c r="L1036">
        <v>0.25181161507827815</v>
      </c>
      <c r="M1036">
        <v>0</v>
      </c>
      <c r="N1036">
        <v>0.25138628328775375</v>
      </c>
      <c r="O1036">
        <v>0</v>
      </c>
      <c r="P1036"/>
    </row>
    <row r="1037" spans="2:16" x14ac:dyDescent="0.25">
      <c r="B1037" t="s">
        <v>1823</v>
      </c>
      <c r="C1037" t="s">
        <v>1818</v>
      </c>
      <c r="D1037">
        <v>-250</v>
      </c>
      <c r="E1037">
        <v>-99.9</v>
      </c>
      <c r="F1037">
        <v>1</v>
      </c>
      <c r="G1037" t="s">
        <v>66</v>
      </c>
      <c r="H1037" t="s">
        <v>66</v>
      </c>
      <c r="L1037">
        <v>0.82286180789817798</v>
      </c>
      <c r="M1037">
        <v>0</v>
      </c>
      <c r="N1037">
        <v>0.81816661910997879</v>
      </c>
      <c r="O1037">
        <v>0</v>
      </c>
      <c r="P1037"/>
    </row>
    <row r="1038" spans="2:16" x14ac:dyDescent="0.25">
      <c r="B1038" t="s">
        <v>1824</v>
      </c>
      <c r="C1038" t="s">
        <v>1818</v>
      </c>
      <c r="D1038">
        <v>-100</v>
      </c>
      <c r="E1038">
        <v>-24.9</v>
      </c>
      <c r="F1038">
        <v>1</v>
      </c>
      <c r="G1038" t="s">
        <v>66</v>
      </c>
      <c r="H1038" t="s">
        <v>66</v>
      </c>
      <c r="L1038">
        <v>0.60873868592915292</v>
      </c>
      <c r="M1038">
        <v>0</v>
      </c>
      <c r="N1038">
        <v>0.60750687675535897</v>
      </c>
      <c r="O1038">
        <v>0</v>
      </c>
      <c r="P1038"/>
    </row>
    <row r="1039" spans="2:16" x14ac:dyDescent="0.25">
      <c r="B1039" t="s">
        <v>1825</v>
      </c>
      <c r="C1039" t="s">
        <v>1818</v>
      </c>
      <c r="D1039">
        <v>-25</v>
      </c>
      <c r="E1039">
        <v>350.1</v>
      </c>
      <c r="F1039">
        <v>1</v>
      </c>
      <c r="G1039" t="s">
        <v>66</v>
      </c>
      <c r="H1039" t="s">
        <v>66</v>
      </c>
      <c r="L1039">
        <v>0.60171315431059569</v>
      </c>
      <c r="M1039">
        <v>0</v>
      </c>
      <c r="N1039">
        <v>0.60046693300189791</v>
      </c>
      <c r="O1039">
        <v>0</v>
      </c>
      <c r="P1039"/>
    </row>
    <row r="1040" spans="2:16" x14ac:dyDescent="0.25">
      <c r="B1040" t="s">
        <v>1826</v>
      </c>
      <c r="C1040" t="s">
        <v>1818</v>
      </c>
      <c r="D1040">
        <v>350</v>
      </c>
      <c r="E1040">
        <v>650.1</v>
      </c>
      <c r="F1040">
        <v>1</v>
      </c>
      <c r="G1040" t="s">
        <v>66</v>
      </c>
      <c r="H1040" t="s">
        <v>66</v>
      </c>
      <c r="L1040">
        <v>0.60776950104574878</v>
      </c>
      <c r="M1040">
        <v>0</v>
      </c>
      <c r="N1040">
        <v>0.6070647923813387</v>
      </c>
      <c r="O1040">
        <v>0</v>
      </c>
      <c r="P1040"/>
    </row>
    <row r="1041" spans="2:16" x14ac:dyDescent="0.25">
      <c r="B1041" t="s">
        <v>1827</v>
      </c>
      <c r="C1041" t="s">
        <v>1818</v>
      </c>
      <c r="D1041">
        <v>650</v>
      </c>
      <c r="E1041">
        <v>1000</v>
      </c>
      <c r="F1041">
        <v>1</v>
      </c>
      <c r="G1041" t="s">
        <v>66</v>
      </c>
      <c r="H1041" t="s">
        <v>66</v>
      </c>
      <c r="L1041">
        <v>0.62773495018011505</v>
      </c>
      <c r="M1041">
        <v>0</v>
      </c>
      <c r="N1041">
        <v>0.62705267994422198</v>
      </c>
      <c r="O1041">
        <v>0</v>
      </c>
      <c r="P1041"/>
    </row>
    <row r="1042" spans="2:16" x14ac:dyDescent="0.25">
      <c r="B1042" t="s">
        <v>2361</v>
      </c>
      <c r="C1042" t="s">
        <v>1818</v>
      </c>
      <c r="D1042">
        <v>1000</v>
      </c>
      <c r="E1042">
        <v>1000.1</v>
      </c>
      <c r="F1042">
        <v>1</v>
      </c>
      <c r="G1042" t="s">
        <v>66</v>
      </c>
      <c r="H1042" t="s">
        <v>66</v>
      </c>
      <c r="L1042">
        <v>0.62773495018011505</v>
      </c>
      <c r="M1042">
        <v>0</v>
      </c>
      <c r="N1042">
        <v>0.62705267994422198</v>
      </c>
      <c r="O1042">
        <v>0</v>
      </c>
      <c r="P1042"/>
    </row>
    <row r="1043" spans="2:16" x14ac:dyDescent="0.25">
      <c r="B1043" t="s">
        <v>1828</v>
      </c>
      <c r="C1043" t="s">
        <v>1816</v>
      </c>
      <c r="D1043">
        <v>-210</v>
      </c>
      <c r="E1043">
        <v>-99.9</v>
      </c>
      <c r="F1043">
        <v>0.1</v>
      </c>
      <c r="G1043" t="s">
        <v>66</v>
      </c>
      <c r="H1043" t="s">
        <v>66</v>
      </c>
      <c r="L1043">
        <v>0.32482492761088289</v>
      </c>
      <c r="M1043">
        <v>0</v>
      </c>
      <c r="N1043">
        <v>0.31951027618499706</v>
      </c>
      <c r="O1043">
        <v>0</v>
      </c>
      <c r="P1043"/>
    </row>
    <row r="1044" spans="2:16" x14ac:dyDescent="0.25">
      <c r="B1044" t="s">
        <v>1829</v>
      </c>
      <c r="C1044" t="s">
        <v>1816</v>
      </c>
      <c r="D1044">
        <v>-100</v>
      </c>
      <c r="E1044">
        <v>-29.9</v>
      </c>
      <c r="F1044">
        <v>0.1</v>
      </c>
      <c r="G1044" t="s">
        <v>66</v>
      </c>
      <c r="H1044" t="s">
        <v>66</v>
      </c>
      <c r="L1044">
        <v>0.20265709478627572</v>
      </c>
      <c r="M1044">
        <v>0</v>
      </c>
      <c r="N1044">
        <v>0.19649070802855273</v>
      </c>
      <c r="O1044">
        <v>0</v>
      </c>
      <c r="P1044"/>
    </row>
    <row r="1045" spans="2:16" x14ac:dyDescent="0.25">
      <c r="B1045" t="s">
        <v>1830</v>
      </c>
      <c r="C1045" t="s">
        <v>1816</v>
      </c>
      <c r="D1045">
        <v>-30</v>
      </c>
      <c r="E1045">
        <v>150.1</v>
      </c>
      <c r="F1045">
        <v>0.1</v>
      </c>
      <c r="G1045" t="s">
        <v>66</v>
      </c>
      <c r="H1045" t="s">
        <v>66</v>
      </c>
      <c r="L1045">
        <v>0.18177460560928196</v>
      </c>
      <c r="M1045">
        <v>0</v>
      </c>
      <c r="N1045">
        <v>0.17487340426365131</v>
      </c>
      <c r="O1045">
        <v>0</v>
      </c>
      <c r="P1045"/>
    </row>
    <row r="1046" spans="2:16" x14ac:dyDescent="0.25">
      <c r="B1046" t="s">
        <v>1831</v>
      </c>
      <c r="C1046" t="s">
        <v>1816</v>
      </c>
      <c r="D1046">
        <v>150</v>
      </c>
      <c r="E1046">
        <v>760.1</v>
      </c>
      <c r="F1046">
        <v>0.1</v>
      </c>
      <c r="G1046" t="s">
        <v>66</v>
      </c>
      <c r="H1046" t="s">
        <v>66</v>
      </c>
      <c r="L1046">
        <v>0.20889557181656554</v>
      </c>
      <c r="M1046">
        <v>0</v>
      </c>
      <c r="N1046">
        <v>0.20722397356361655</v>
      </c>
      <c r="O1046">
        <v>0</v>
      </c>
      <c r="P1046"/>
    </row>
    <row r="1047" spans="2:16" x14ac:dyDescent="0.25">
      <c r="B1047" t="s">
        <v>1832</v>
      </c>
      <c r="C1047" t="s">
        <v>1816</v>
      </c>
      <c r="D1047">
        <v>760</v>
      </c>
      <c r="E1047">
        <v>1200</v>
      </c>
      <c r="F1047">
        <v>0.1</v>
      </c>
      <c r="G1047" t="s">
        <v>66</v>
      </c>
      <c r="H1047" t="s">
        <v>66</v>
      </c>
      <c r="L1047">
        <v>0.275029812806388</v>
      </c>
      <c r="M1047">
        <v>0</v>
      </c>
      <c r="N1047">
        <v>0.2737623298177479</v>
      </c>
      <c r="O1047">
        <v>0</v>
      </c>
      <c r="P1047"/>
    </row>
    <row r="1048" spans="2:16" x14ac:dyDescent="0.25">
      <c r="B1048" t="s">
        <v>2362</v>
      </c>
      <c r="C1048" t="s">
        <v>1816</v>
      </c>
      <c r="D1048">
        <v>1200</v>
      </c>
      <c r="E1048">
        <v>1200.0999999999999</v>
      </c>
      <c r="F1048">
        <v>0.1</v>
      </c>
      <c r="G1048" t="s">
        <v>66</v>
      </c>
      <c r="H1048" t="s">
        <v>66</v>
      </c>
      <c r="L1048">
        <v>0.275029812806388</v>
      </c>
      <c r="M1048">
        <v>0</v>
      </c>
      <c r="N1048">
        <v>0.2737623298177479</v>
      </c>
      <c r="O1048">
        <v>0</v>
      </c>
      <c r="P1048"/>
    </row>
    <row r="1049" spans="2:16" x14ac:dyDescent="0.25">
      <c r="B1049" t="s">
        <v>1833</v>
      </c>
      <c r="C1049" t="s">
        <v>1816</v>
      </c>
      <c r="D1049">
        <v>-210</v>
      </c>
      <c r="E1049">
        <v>-99.9</v>
      </c>
      <c r="F1049">
        <v>1</v>
      </c>
      <c r="G1049" t="s">
        <v>66</v>
      </c>
      <c r="H1049" t="s">
        <v>66</v>
      </c>
      <c r="L1049">
        <v>0.66767094037873331</v>
      </c>
      <c r="M1049">
        <v>0</v>
      </c>
      <c r="N1049">
        <v>0.65733310930441746</v>
      </c>
      <c r="O1049">
        <v>0</v>
      </c>
      <c r="P1049"/>
    </row>
    <row r="1050" spans="2:16" x14ac:dyDescent="0.25">
      <c r="B1050" t="s">
        <v>1834</v>
      </c>
      <c r="C1050" t="s">
        <v>1816</v>
      </c>
      <c r="D1050">
        <v>-100</v>
      </c>
      <c r="E1050">
        <v>-29.9</v>
      </c>
      <c r="F1050">
        <v>1</v>
      </c>
      <c r="G1050" t="s">
        <v>66</v>
      </c>
      <c r="H1050" t="s">
        <v>66</v>
      </c>
      <c r="L1050">
        <v>0.61518598589708495</v>
      </c>
      <c r="M1050">
        <v>0</v>
      </c>
      <c r="N1050">
        <v>0.60713145062791962</v>
      </c>
      <c r="O1050">
        <v>0</v>
      </c>
      <c r="P1050"/>
    </row>
    <row r="1051" spans="2:16" x14ac:dyDescent="0.25">
      <c r="B1051" t="s">
        <v>1835</v>
      </c>
      <c r="C1051" t="s">
        <v>1816</v>
      </c>
      <c r="D1051">
        <v>-30</v>
      </c>
      <c r="E1051">
        <v>150.1</v>
      </c>
      <c r="F1051">
        <v>1</v>
      </c>
      <c r="G1051" t="s">
        <v>66</v>
      </c>
      <c r="H1051" t="s">
        <v>66</v>
      </c>
      <c r="L1051">
        <v>0.60862624526170805</v>
      </c>
      <c r="M1051">
        <v>0</v>
      </c>
      <c r="N1051">
        <v>0.6004837279383668</v>
      </c>
      <c r="O1051">
        <v>0</v>
      </c>
      <c r="P1051"/>
    </row>
    <row r="1052" spans="2:16" x14ac:dyDescent="0.25">
      <c r="B1052" t="s">
        <v>1836</v>
      </c>
      <c r="C1052" t="s">
        <v>1816</v>
      </c>
      <c r="D1052">
        <v>150</v>
      </c>
      <c r="E1052">
        <v>760.1</v>
      </c>
      <c r="F1052">
        <v>1</v>
      </c>
      <c r="G1052" t="s">
        <v>66</v>
      </c>
      <c r="H1052" t="s">
        <v>66</v>
      </c>
      <c r="L1052">
        <v>0.61296338719355525</v>
      </c>
      <c r="M1052">
        <v>0</v>
      </c>
      <c r="N1052">
        <v>0.61068958990594768</v>
      </c>
      <c r="O1052">
        <v>0</v>
      </c>
      <c r="P1052"/>
    </row>
    <row r="1053" spans="2:16" x14ac:dyDescent="0.25">
      <c r="B1053" t="s">
        <v>1837</v>
      </c>
      <c r="C1053" t="s">
        <v>1816</v>
      </c>
      <c r="D1053">
        <v>760</v>
      </c>
      <c r="E1053">
        <v>1200</v>
      </c>
      <c r="F1053">
        <v>1</v>
      </c>
      <c r="G1053" t="s">
        <v>66</v>
      </c>
      <c r="H1053" t="s">
        <v>66</v>
      </c>
      <c r="L1053">
        <v>0.63853594420951998</v>
      </c>
      <c r="M1053">
        <v>0</v>
      </c>
      <c r="N1053">
        <v>0.6363535284943751</v>
      </c>
      <c r="O1053">
        <v>0</v>
      </c>
      <c r="P1053"/>
    </row>
    <row r="1054" spans="2:16" x14ac:dyDescent="0.25">
      <c r="B1054" t="s">
        <v>2363</v>
      </c>
      <c r="C1054" t="s">
        <v>1816</v>
      </c>
      <c r="D1054">
        <v>1200</v>
      </c>
      <c r="E1054">
        <v>1200.0999999999999</v>
      </c>
      <c r="F1054">
        <v>1</v>
      </c>
      <c r="G1054" t="s">
        <v>66</v>
      </c>
      <c r="H1054" t="s">
        <v>66</v>
      </c>
      <c r="L1054">
        <v>0.63853594420951998</v>
      </c>
      <c r="M1054">
        <v>0</v>
      </c>
      <c r="N1054">
        <v>0.6363535284943751</v>
      </c>
      <c r="O1054">
        <v>0</v>
      </c>
      <c r="P1054"/>
    </row>
    <row r="1055" spans="2:16" x14ac:dyDescent="0.25">
      <c r="B1055" t="s">
        <v>1838</v>
      </c>
      <c r="C1055" t="s">
        <v>1815</v>
      </c>
      <c r="D1055">
        <v>-200</v>
      </c>
      <c r="E1055">
        <v>-99.9</v>
      </c>
      <c r="F1055">
        <v>0.1</v>
      </c>
      <c r="G1055" t="s">
        <v>66</v>
      </c>
      <c r="H1055" t="s">
        <v>66</v>
      </c>
      <c r="L1055">
        <v>0.39349449356889432</v>
      </c>
      <c r="M1055">
        <v>0</v>
      </c>
      <c r="N1055">
        <v>0.38767236505606467</v>
      </c>
      <c r="O1055">
        <v>0</v>
      </c>
      <c r="P1055"/>
    </row>
    <row r="1056" spans="2:16" x14ac:dyDescent="0.25">
      <c r="B1056" t="s">
        <v>1839</v>
      </c>
      <c r="C1056" t="s">
        <v>1815</v>
      </c>
      <c r="D1056">
        <v>-100</v>
      </c>
      <c r="E1056">
        <v>-24.9</v>
      </c>
      <c r="F1056">
        <v>0.1</v>
      </c>
      <c r="G1056" t="s">
        <v>66</v>
      </c>
      <c r="H1056" t="s">
        <v>66</v>
      </c>
      <c r="L1056">
        <v>0.22869477122874926</v>
      </c>
      <c r="M1056">
        <v>0</v>
      </c>
      <c r="N1056">
        <v>0.21852515769698472</v>
      </c>
      <c r="O1056">
        <v>0</v>
      </c>
      <c r="P1056"/>
    </row>
    <row r="1057" spans="2:16" x14ac:dyDescent="0.25">
      <c r="B1057" t="s">
        <v>1840</v>
      </c>
      <c r="C1057" t="s">
        <v>1815</v>
      </c>
      <c r="D1057">
        <v>-25</v>
      </c>
      <c r="E1057">
        <v>120.1</v>
      </c>
      <c r="F1057">
        <v>0.1</v>
      </c>
      <c r="G1057" t="s">
        <v>66</v>
      </c>
      <c r="H1057" t="s">
        <v>66</v>
      </c>
      <c r="L1057">
        <v>0.20427602708206327</v>
      </c>
      <c r="M1057">
        <v>0</v>
      </c>
      <c r="N1057">
        <v>0.196533247379368</v>
      </c>
      <c r="O1057">
        <v>0</v>
      </c>
      <c r="P1057"/>
    </row>
    <row r="1058" spans="2:16" x14ac:dyDescent="0.25">
      <c r="B1058" t="s">
        <v>1841</v>
      </c>
      <c r="C1058" t="s">
        <v>1815</v>
      </c>
      <c r="D1058">
        <v>120</v>
      </c>
      <c r="E1058">
        <v>1000.1</v>
      </c>
      <c r="F1058">
        <v>0.1</v>
      </c>
      <c r="G1058" t="s">
        <v>66</v>
      </c>
      <c r="H1058" t="s">
        <v>66</v>
      </c>
      <c r="L1058">
        <v>0.31026319266530111</v>
      </c>
      <c r="M1058">
        <v>0</v>
      </c>
      <c r="N1058">
        <v>0.30757852124919205</v>
      </c>
      <c r="O1058">
        <v>0</v>
      </c>
      <c r="P1058"/>
    </row>
    <row r="1059" spans="2:16" x14ac:dyDescent="0.25">
      <c r="B1059" t="s">
        <v>1842</v>
      </c>
      <c r="C1059" t="s">
        <v>1815</v>
      </c>
      <c r="D1059">
        <v>1000</v>
      </c>
      <c r="E1059">
        <v>1372</v>
      </c>
      <c r="F1059">
        <v>0.1</v>
      </c>
      <c r="G1059" t="s">
        <v>66</v>
      </c>
      <c r="H1059" t="s">
        <v>66</v>
      </c>
      <c r="L1059">
        <v>0.46917668362698639</v>
      </c>
      <c r="M1059">
        <v>0</v>
      </c>
      <c r="N1059">
        <v>0.46671830934825215</v>
      </c>
      <c r="O1059">
        <v>0</v>
      </c>
      <c r="P1059"/>
    </row>
    <row r="1060" spans="2:16" x14ac:dyDescent="0.25">
      <c r="B1060" t="s">
        <v>2364</v>
      </c>
      <c r="C1060" t="s">
        <v>1815</v>
      </c>
      <c r="D1060">
        <v>1372</v>
      </c>
      <c r="E1060">
        <v>1372.1</v>
      </c>
      <c r="F1060">
        <v>0.1</v>
      </c>
      <c r="G1060" t="s">
        <v>66</v>
      </c>
      <c r="H1060" t="s">
        <v>66</v>
      </c>
      <c r="L1060">
        <v>0.46917668362698639</v>
      </c>
      <c r="M1060">
        <v>0</v>
      </c>
      <c r="N1060">
        <v>0.46671830934825215</v>
      </c>
      <c r="O1060">
        <v>0</v>
      </c>
      <c r="P1060"/>
    </row>
    <row r="1061" spans="2:16" x14ac:dyDescent="0.25">
      <c r="B1061" t="s">
        <v>1843</v>
      </c>
      <c r="C1061" t="s">
        <v>1815</v>
      </c>
      <c r="D1061">
        <v>-200</v>
      </c>
      <c r="E1061">
        <v>-99.9</v>
      </c>
      <c r="F1061">
        <v>1</v>
      </c>
      <c r="G1061" t="s">
        <v>66</v>
      </c>
      <c r="H1061" t="s">
        <v>66</v>
      </c>
      <c r="L1061">
        <v>0.70603263238442071</v>
      </c>
      <c r="M1061">
        <v>0</v>
      </c>
      <c r="N1061">
        <v>0.69302948178859092</v>
      </c>
      <c r="O1061">
        <v>0</v>
      </c>
      <c r="P1061"/>
    </row>
    <row r="1062" spans="2:16" x14ac:dyDescent="0.25">
      <c r="B1062" t="s">
        <v>1844</v>
      </c>
      <c r="C1062" t="s">
        <v>1815</v>
      </c>
      <c r="D1062">
        <v>-100</v>
      </c>
      <c r="E1062">
        <v>-24.9</v>
      </c>
      <c r="F1062">
        <v>1</v>
      </c>
      <c r="G1062" t="s">
        <v>66</v>
      </c>
      <c r="H1062" t="s">
        <v>66</v>
      </c>
      <c r="L1062">
        <v>0.62924197246369684</v>
      </c>
      <c r="M1062">
        <v>0</v>
      </c>
      <c r="N1062">
        <v>0.61461633930972914</v>
      </c>
      <c r="O1062">
        <v>0</v>
      </c>
      <c r="P1062"/>
    </row>
    <row r="1063" spans="2:16" x14ac:dyDescent="0.25">
      <c r="B1063" t="s">
        <v>1845</v>
      </c>
      <c r="C1063" t="s">
        <v>1815</v>
      </c>
      <c r="D1063">
        <v>-25</v>
      </c>
      <c r="E1063">
        <v>120.1</v>
      </c>
      <c r="F1063">
        <v>1</v>
      </c>
      <c r="G1063" t="s">
        <v>66</v>
      </c>
      <c r="H1063" t="s">
        <v>66</v>
      </c>
      <c r="L1063">
        <v>0.61728342678650294</v>
      </c>
      <c r="M1063">
        <v>0</v>
      </c>
      <c r="N1063">
        <v>0.60714521930546406</v>
      </c>
      <c r="O1063">
        <v>0</v>
      </c>
      <c r="P1063"/>
    </row>
    <row r="1064" spans="2:16" x14ac:dyDescent="0.25">
      <c r="B1064" t="s">
        <v>1846</v>
      </c>
      <c r="C1064" t="s">
        <v>1815</v>
      </c>
      <c r="D1064">
        <v>120</v>
      </c>
      <c r="E1064">
        <v>1000.1</v>
      </c>
      <c r="F1064">
        <v>1</v>
      </c>
      <c r="G1064" t="s">
        <v>66</v>
      </c>
      <c r="H1064" t="s">
        <v>66</v>
      </c>
      <c r="L1064">
        <v>0.65668817157760961</v>
      </c>
      <c r="M1064">
        <v>0</v>
      </c>
      <c r="N1064">
        <v>0.65161687112431321</v>
      </c>
      <c r="O1064">
        <v>0</v>
      </c>
      <c r="P1064"/>
    </row>
    <row r="1065" spans="2:16" x14ac:dyDescent="0.25">
      <c r="B1065" t="s">
        <v>1847</v>
      </c>
      <c r="C1065" t="s">
        <v>1815</v>
      </c>
      <c r="D1065">
        <v>1000</v>
      </c>
      <c r="E1065">
        <v>1372</v>
      </c>
      <c r="F1065">
        <v>1</v>
      </c>
      <c r="G1065" t="s">
        <v>66</v>
      </c>
      <c r="H1065" t="s">
        <v>66</v>
      </c>
      <c r="L1065">
        <v>0.74634382223891738</v>
      </c>
      <c r="M1065">
        <v>0</v>
      </c>
      <c r="N1065">
        <v>0.74015267362949577</v>
      </c>
      <c r="O1065">
        <v>0</v>
      </c>
      <c r="P1065"/>
    </row>
    <row r="1066" spans="2:16" x14ac:dyDescent="0.25">
      <c r="B1066" t="s">
        <v>2365</v>
      </c>
      <c r="C1066" t="s">
        <v>1815</v>
      </c>
      <c r="D1066">
        <v>1372</v>
      </c>
      <c r="E1066">
        <v>1372.1</v>
      </c>
      <c r="F1066">
        <v>1</v>
      </c>
      <c r="G1066" t="s">
        <v>66</v>
      </c>
      <c r="H1066" t="s">
        <v>66</v>
      </c>
      <c r="L1066">
        <v>0.74634382223891738</v>
      </c>
      <c r="M1066">
        <v>0</v>
      </c>
      <c r="N1066">
        <v>0.74015267362949577</v>
      </c>
      <c r="O1066">
        <v>0</v>
      </c>
      <c r="P1066"/>
    </row>
    <row r="1067" spans="2:16" x14ac:dyDescent="0.25">
      <c r="B1067" t="s">
        <v>1848</v>
      </c>
      <c r="C1067" t="s">
        <v>1849</v>
      </c>
      <c r="D1067">
        <v>-200</v>
      </c>
      <c r="E1067">
        <v>-99.9</v>
      </c>
      <c r="F1067">
        <v>0.1</v>
      </c>
      <c r="G1067" t="s">
        <v>66</v>
      </c>
      <c r="H1067" t="s">
        <v>66</v>
      </c>
      <c r="L1067">
        <v>0.47200850971072272</v>
      </c>
      <c r="M1067">
        <v>0</v>
      </c>
      <c r="N1067">
        <v>0.46682217203535792</v>
      </c>
      <c r="O1067">
        <v>0</v>
      </c>
      <c r="P1067"/>
    </row>
    <row r="1068" spans="2:16" x14ac:dyDescent="0.25">
      <c r="B1068" t="s">
        <v>1850</v>
      </c>
      <c r="C1068" t="s">
        <v>1849</v>
      </c>
      <c r="D1068">
        <v>-100</v>
      </c>
      <c r="E1068">
        <v>-24.9</v>
      </c>
      <c r="F1068">
        <v>0.1</v>
      </c>
      <c r="G1068" t="s">
        <v>66</v>
      </c>
      <c r="H1068" t="s">
        <v>66</v>
      </c>
      <c r="L1068">
        <v>0.26967921130961303</v>
      </c>
      <c r="M1068">
        <v>0</v>
      </c>
      <c r="N1068">
        <v>0.26325360396958047</v>
      </c>
      <c r="O1068">
        <v>0</v>
      </c>
      <c r="P1068"/>
    </row>
    <row r="1069" spans="2:16" x14ac:dyDescent="0.25">
      <c r="B1069" t="s">
        <v>1851</v>
      </c>
      <c r="C1069" t="s">
        <v>1849</v>
      </c>
      <c r="D1069">
        <v>-25</v>
      </c>
      <c r="E1069">
        <v>120.1</v>
      </c>
      <c r="F1069">
        <v>0.1</v>
      </c>
      <c r="G1069" t="s">
        <v>66</v>
      </c>
      <c r="H1069" t="s">
        <v>66</v>
      </c>
      <c r="L1069">
        <v>0.23706428989274492</v>
      </c>
      <c r="M1069">
        <v>0</v>
      </c>
      <c r="N1069">
        <v>0.22972823190184791</v>
      </c>
      <c r="O1069">
        <v>0</v>
      </c>
      <c r="P1069"/>
    </row>
    <row r="1070" spans="2:16" x14ac:dyDescent="0.25">
      <c r="B1070" t="s">
        <v>1852</v>
      </c>
      <c r="C1070" t="s">
        <v>1849</v>
      </c>
      <c r="D1070">
        <v>120</v>
      </c>
      <c r="E1070">
        <v>410.1</v>
      </c>
      <c r="F1070">
        <v>0.1</v>
      </c>
      <c r="G1070" t="s">
        <v>66</v>
      </c>
      <c r="H1070" t="s">
        <v>66</v>
      </c>
      <c r="L1070">
        <v>0.22303414471216912</v>
      </c>
      <c r="M1070">
        <v>0</v>
      </c>
      <c r="N1070">
        <v>0.21855088337458745</v>
      </c>
      <c r="O1070">
        <v>0</v>
      </c>
      <c r="P1070"/>
    </row>
    <row r="1071" spans="2:16" x14ac:dyDescent="0.25">
      <c r="B1071" t="s">
        <v>1853</v>
      </c>
      <c r="C1071" t="s">
        <v>1849</v>
      </c>
      <c r="D1071">
        <v>410</v>
      </c>
      <c r="E1071">
        <v>1300</v>
      </c>
      <c r="F1071">
        <v>0.1</v>
      </c>
      <c r="G1071" t="s">
        <v>66</v>
      </c>
      <c r="H1071" t="s">
        <v>66</v>
      </c>
      <c r="L1071">
        <v>0.32196849222192542</v>
      </c>
      <c r="M1071">
        <v>0</v>
      </c>
      <c r="N1071">
        <v>0.31887923874091234</v>
      </c>
      <c r="O1071">
        <v>0</v>
      </c>
      <c r="P1071"/>
    </row>
    <row r="1072" spans="2:16" x14ac:dyDescent="0.25">
      <c r="B1072" t="s">
        <v>2366</v>
      </c>
      <c r="C1072" t="s">
        <v>1849</v>
      </c>
      <c r="D1072">
        <v>1300</v>
      </c>
      <c r="E1072">
        <v>1300.0999999999999</v>
      </c>
      <c r="F1072">
        <v>0.1</v>
      </c>
      <c r="G1072" t="s">
        <v>66</v>
      </c>
      <c r="H1072" t="s">
        <v>66</v>
      </c>
      <c r="L1072">
        <v>0.32196849222192542</v>
      </c>
      <c r="M1072">
        <v>0</v>
      </c>
      <c r="N1072">
        <v>0.31887923874091234</v>
      </c>
      <c r="O1072">
        <v>0</v>
      </c>
      <c r="P1072"/>
    </row>
    <row r="1073" spans="2:16" x14ac:dyDescent="0.25">
      <c r="B1073" t="s">
        <v>1854</v>
      </c>
      <c r="C1073" t="s">
        <v>1849</v>
      </c>
      <c r="D1073">
        <v>-200</v>
      </c>
      <c r="E1073">
        <v>-99.9</v>
      </c>
      <c r="F1073">
        <v>1</v>
      </c>
      <c r="G1073" t="s">
        <v>66</v>
      </c>
      <c r="H1073" t="s">
        <v>66</v>
      </c>
      <c r="L1073">
        <v>0.75325912675912654</v>
      </c>
      <c r="M1073">
        <v>0</v>
      </c>
      <c r="N1073">
        <v>0.7402181707468477</v>
      </c>
      <c r="O1073">
        <v>0</v>
      </c>
      <c r="P1073"/>
    </row>
    <row r="1074" spans="2:16" x14ac:dyDescent="0.25">
      <c r="B1074" t="s">
        <v>1855</v>
      </c>
      <c r="C1074" t="s">
        <v>1849</v>
      </c>
      <c r="D1074">
        <v>-100</v>
      </c>
      <c r="E1074">
        <v>-24.9</v>
      </c>
      <c r="F1074">
        <v>1</v>
      </c>
      <c r="G1074" t="s">
        <v>66</v>
      </c>
      <c r="H1074" t="s">
        <v>66</v>
      </c>
      <c r="L1074">
        <v>0.64265086014210049</v>
      </c>
      <c r="M1074">
        <v>0</v>
      </c>
      <c r="N1074">
        <v>0.63190383762323588</v>
      </c>
      <c r="O1074">
        <v>0</v>
      </c>
      <c r="P1074"/>
    </row>
    <row r="1075" spans="2:16" x14ac:dyDescent="0.25">
      <c r="B1075" t="s">
        <v>1856</v>
      </c>
      <c r="C1075" t="s">
        <v>1849</v>
      </c>
      <c r="D1075">
        <v>-25</v>
      </c>
      <c r="E1075">
        <v>120.1</v>
      </c>
      <c r="F1075">
        <v>1</v>
      </c>
      <c r="G1075" t="s">
        <v>66</v>
      </c>
      <c r="H1075" t="s">
        <v>66</v>
      </c>
      <c r="L1075">
        <v>0.62966080437895933</v>
      </c>
      <c r="M1075">
        <v>0</v>
      </c>
      <c r="N1075">
        <v>0.61868817713994606</v>
      </c>
      <c r="O1075">
        <v>0</v>
      </c>
      <c r="P1075"/>
    </row>
    <row r="1076" spans="2:16" x14ac:dyDescent="0.25">
      <c r="B1076" t="s">
        <v>1857</v>
      </c>
      <c r="C1076" t="s">
        <v>1849</v>
      </c>
      <c r="D1076">
        <v>120</v>
      </c>
      <c r="E1076">
        <v>410.1</v>
      </c>
      <c r="F1076">
        <v>1</v>
      </c>
      <c r="G1076" t="s">
        <v>66</v>
      </c>
      <c r="H1076" t="s">
        <v>66</v>
      </c>
      <c r="L1076">
        <v>0.62103418018537249</v>
      </c>
      <c r="M1076">
        <v>0</v>
      </c>
      <c r="N1076">
        <v>0.61462548647433468</v>
      </c>
      <c r="O1076">
        <v>0</v>
      </c>
      <c r="P1076"/>
    </row>
    <row r="1077" spans="2:16" x14ac:dyDescent="0.25">
      <c r="B1077" t="s">
        <v>1858</v>
      </c>
      <c r="C1077" t="s">
        <v>1849</v>
      </c>
      <c r="D1077">
        <v>410</v>
      </c>
      <c r="E1077">
        <v>1300</v>
      </c>
      <c r="F1077">
        <v>1</v>
      </c>
      <c r="G1077" t="s">
        <v>66</v>
      </c>
      <c r="H1077" t="s">
        <v>66</v>
      </c>
      <c r="L1077">
        <v>0.66302559018086848</v>
      </c>
      <c r="M1077">
        <v>0</v>
      </c>
      <c r="N1077">
        <v>0.65702661201810075</v>
      </c>
      <c r="O1077">
        <v>0</v>
      </c>
      <c r="P1077"/>
    </row>
    <row r="1078" spans="2:16" x14ac:dyDescent="0.25">
      <c r="B1078" t="s">
        <v>2367</v>
      </c>
      <c r="C1078" t="s">
        <v>1849</v>
      </c>
      <c r="D1078">
        <v>1300</v>
      </c>
      <c r="E1078">
        <v>1300.0999999999999</v>
      </c>
      <c r="F1078">
        <v>1</v>
      </c>
      <c r="G1078" t="s">
        <v>66</v>
      </c>
      <c r="H1078" t="s">
        <v>66</v>
      </c>
      <c r="L1078">
        <v>0.66302559018086848</v>
      </c>
      <c r="M1078">
        <v>0</v>
      </c>
      <c r="N1078">
        <v>0.65702661201810075</v>
      </c>
      <c r="O1078">
        <v>0</v>
      </c>
      <c r="P1078"/>
    </row>
    <row r="1079" spans="2:16" x14ac:dyDescent="0.25">
      <c r="B1079" t="s">
        <v>1859</v>
      </c>
      <c r="C1079" t="s">
        <v>1860</v>
      </c>
      <c r="D1079">
        <v>0</v>
      </c>
      <c r="E1079">
        <v>250.1</v>
      </c>
      <c r="F1079">
        <v>0.1</v>
      </c>
      <c r="G1079" t="s">
        <v>66</v>
      </c>
      <c r="H1079" t="s">
        <v>66</v>
      </c>
      <c r="L1079">
        <v>0.66952654329837447</v>
      </c>
      <c r="M1079">
        <v>0</v>
      </c>
      <c r="N1079">
        <v>0.66592057015932238</v>
      </c>
      <c r="O1079">
        <v>0</v>
      </c>
      <c r="P1079"/>
    </row>
    <row r="1080" spans="2:16" x14ac:dyDescent="0.25">
      <c r="B1080" t="s">
        <v>1861</v>
      </c>
      <c r="C1080" t="s">
        <v>1860</v>
      </c>
      <c r="D1080">
        <v>250</v>
      </c>
      <c r="E1080">
        <v>400.1</v>
      </c>
      <c r="F1080">
        <v>0.1</v>
      </c>
      <c r="G1080" t="s">
        <v>66</v>
      </c>
      <c r="H1080" t="s">
        <v>66</v>
      </c>
      <c r="L1080">
        <v>0.41654469294323576</v>
      </c>
      <c r="M1080">
        <v>0</v>
      </c>
      <c r="N1080">
        <v>0.41163452967440906</v>
      </c>
      <c r="O1080">
        <v>0</v>
      </c>
      <c r="P1080"/>
    </row>
    <row r="1081" spans="2:16" x14ac:dyDescent="0.25">
      <c r="B1081" t="s">
        <v>1862</v>
      </c>
      <c r="C1081" t="s">
        <v>1860</v>
      </c>
      <c r="D1081">
        <v>400</v>
      </c>
      <c r="E1081">
        <v>1000.1</v>
      </c>
      <c r="F1081">
        <v>0.1</v>
      </c>
      <c r="G1081" t="s">
        <v>66</v>
      </c>
      <c r="H1081" t="s">
        <v>66</v>
      </c>
      <c r="L1081">
        <v>0.39416654581477856</v>
      </c>
      <c r="M1081">
        <v>0</v>
      </c>
      <c r="N1081">
        <v>0.38897399738369565</v>
      </c>
      <c r="O1081">
        <v>0</v>
      </c>
      <c r="P1081"/>
    </row>
    <row r="1082" spans="2:16" x14ac:dyDescent="0.25">
      <c r="B1082" t="s">
        <v>1863</v>
      </c>
      <c r="C1082" t="s">
        <v>1860</v>
      </c>
      <c r="D1082">
        <v>1000</v>
      </c>
      <c r="E1082">
        <v>1767</v>
      </c>
      <c r="F1082">
        <v>0.1</v>
      </c>
      <c r="G1082" t="s">
        <v>66</v>
      </c>
      <c r="H1082" t="s">
        <v>66</v>
      </c>
      <c r="L1082">
        <v>0.53997687564079666</v>
      </c>
      <c r="M1082">
        <v>0</v>
      </c>
      <c r="N1082">
        <v>0.53619821990369732</v>
      </c>
      <c r="O1082">
        <v>0</v>
      </c>
      <c r="P1082"/>
    </row>
    <row r="1083" spans="2:16" x14ac:dyDescent="0.25">
      <c r="B1083" t="s">
        <v>2368</v>
      </c>
      <c r="C1083" t="s">
        <v>1860</v>
      </c>
      <c r="D1083">
        <v>1767</v>
      </c>
      <c r="E1083">
        <v>1767.1</v>
      </c>
      <c r="F1083">
        <v>0.1</v>
      </c>
      <c r="G1083" t="s">
        <v>66</v>
      </c>
      <c r="H1083" t="s">
        <v>66</v>
      </c>
      <c r="L1083">
        <v>0.53997687564079666</v>
      </c>
      <c r="M1083">
        <v>0</v>
      </c>
      <c r="N1083">
        <v>0.53619821990369732</v>
      </c>
      <c r="O1083">
        <v>0</v>
      </c>
      <c r="P1083"/>
    </row>
    <row r="1084" spans="2:16" x14ac:dyDescent="0.25">
      <c r="B1084" t="s">
        <v>1864</v>
      </c>
      <c r="C1084" t="s">
        <v>1860</v>
      </c>
      <c r="D1084">
        <v>0</v>
      </c>
      <c r="E1084">
        <v>250.1</v>
      </c>
      <c r="F1084">
        <v>1</v>
      </c>
      <c r="G1084" t="s">
        <v>66</v>
      </c>
      <c r="H1084" t="s">
        <v>66</v>
      </c>
      <c r="L1084">
        <v>0.8903440635172053</v>
      </c>
      <c r="M1084">
        <v>0</v>
      </c>
      <c r="N1084">
        <v>0.87946017861033199</v>
      </c>
      <c r="O1084">
        <v>0</v>
      </c>
      <c r="P1084"/>
    </row>
    <row r="1085" spans="2:16" x14ac:dyDescent="0.25">
      <c r="B1085" t="s">
        <v>1865</v>
      </c>
      <c r="C1085" t="s">
        <v>1860</v>
      </c>
      <c r="D1085">
        <v>250</v>
      </c>
      <c r="E1085">
        <v>400.1</v>
      </c>
      <c r="F1085">
        <v>1</v>
      </c>
      <c r="G1085" t="s">
        <v>66</v>
      </c>
      <c r="H1085" t="s">
        <v>66</v>
      </c>
      <c r="L1085">
        <v>0.71812879542313479</v>
      </c>
      <c r="M1085">
        <v>0</v>
      </c>
      <c r="N1085">
        <v>0.70671280306802997</v>
      </c>
      <c r="O1085">
        <v>0</v>
      </c>
      <c r="P1085"/>
    </row>
    <row r="1086" spans="2:16" x14ac:dyDescent="0.25">
      <c r="B1086" t="s">
        <v>1866</v>
      </c>
      <c r="C1086" t="s">
        <v>1860</v>
      </c>
      <c r="D1086">
        <v>400</v>
      </c>
      <c r="E1086">
        <v>1000.1</v>
      </c>
      <c r="F1086">
        <v>1</v>
      </c>
      <c r="G1086" t="s">
        <v>66</v>
      </c>
      <c r="H1086" t="s">
        <v>66</v>
      </c>
      <c r="L1086">
        <v>0.70538411623473762</v>
      </c>
      <c r="M1086">
        <v>0</v>
      </c>
      <c r="N1086">
        <v>0.69375843824825034</v>
      </c>
      <c r="O1086">
        <v>0</v>
      </c>
      <c r="P1086"/>
    </row>
    <row r="1087" spans="2:16" x14ac:dyDescent="0.25">
      <c r="B1087" t="s">
        <v>1867</v>
      </c>
      <c r="C1087" t="s">
        <v>1860</v>
      </c>
      <c r="D1087">
        <v>1000</v>
      </c>
      <c r="E1087">
        <v>1767</v>
      </c>
      <c r="F1087">
        <v>1</v>
      </c>
      <c r="G1087" t="s">
        <v>66</v>
      </c>
      <c r="H1087" t="s">
        <v>66</v>
      </c>
      <c r="L1087">
        <v>0.79609956150189165</v>
      </c>
      <c r="M1087">
        <v>0</v>
      </c>
      <c r="N1087">
        <v>0.78581711041939883</v>
      </c>
      <c r="O1087">
        <v>0</v>
      </c>
      <c r="P1087"/>
    </row>
    <row r="1088" spans="2:16" x14ac:dyDescent="0.25">
      <c r="B1088" t="s">
        <v>2369</v>
      </c>
      <c r="C1088" t="s">
        <v>1860</v>
      </c>
      <c r="D1088">
        <v>1767</v>
      </c>
      <c r="E1088">
        <v>1767.1</v>
      </c>
      <c r="F1088">
        <v>1</v>
      </c>
      <c r="G1088" t="s">
        <v>66</v>
      </c>
      <c r="H1088" t="s">
        <v>66</v>
      </c>
      <c r="L1088">
        <v>0.79609956150189165</v>
      </c>
      <c r="M1088">
        <v>0</v>
      </c>
      <c r="N1088">
        <v>0.78581711041939883</v>
      </c>
      <c r="O1088">
        <v>0</v>
      </c>
      <c r="P1088"/>
    </row>
    <row r="1089" spans="2:16" x14ac:dyDescent="0.25">
      <c r="B1089" t="s">
        <v>1868</v>
      </c>
      <c r="C1089" t="s">
        <v>1869</v>
      </c>
      <c r="D1089">
        <v>0</v>
      </c>
      <c r="E1089">
        <v>250.1</v>
      </c>
      <c r="F1089">
        <v>0.1</v>
      </c>
      <c r="G1089" t="s">
        <v>66</v>
      </c>
      <c r="H1089" t="s">
        <v>66</v>
      </c>
      <c r="L1089">
        <v>0.55632015286420577</v>
      </c>
      <c r="M1089">
        <v>0</v>
      </c>
      <c r="N1089">
        <v>0.55207204158030887</v>
      </c>
      <c r="O1089">
        <v>0</v>
      </c>
      <c r="P1089"/>
    </row>
    <row r="1090" spans="2:16" x14ac:dyDescent="0.25">
      <c r="B1090" t="s">
        <v>1870</v>
      </c>
      <c r="C1090" t="s">
        <v>1869</v>
      </c>
      <c r="D1090">
        <v>250</v>
      </c>
      <c r="E1090">
        <v>1000.1</v>
      </c>
      <c r="F1090">
        <v>0.1</v>
      </c>
      <c r="G1090" t="s">
        <v>66</v>
      </c>
      <c r="H1090" t="s">
        <v>66</v>
      </c>
      <c r="L1090">
        <v>0.42875922732359073</v>
      </c>
      <c r="M1090">
        <v>0</v>
      </c>
      <c r="N1090">
        <v>0.42399054213062337</v>
      </c>
      <c r="O1090">
        <v>0</v>
      </c>
      <c r="P1090"/>
    </row>
    <row r="1091" spans="2:16" x14ac:dyDescent="0.25">
      <c r="B1091" t="s">
        <v>1871</v>
      </c>
      <c r="C1091" t="s">
        <v>1869</v>
      </c>
      <c r="D1091">
        <v>1000</v>
      </c>
      <c r="E1091">
        <v>1400.1</v>
      </c>
      <c r="F1091">
        <v>0.1</v>
      </c>
      <c r="G1091" t="s">
        <v>66</v>
      </c>
      <c r="H1091" t="s">
        <v>66</v>
      </c>
      <c r="L1091">
        <v>0.4386000776019367</v>
      </c>
      <c r="M1091">
        <v>0</v>
      </c>
      <c r="N1091">
        <v>0.43393954979181404</v>
      </c>
      <c r="O1091">
        <v>0</v>
      </c>
      <c r="P1091"/>
    </row>
    <row r="1092" spans="2:16" x14ac:dyDescent="0.25">
      <c r="B1092" t="s">
        <v>1872</v>
      </c>
      <c r="C1092" t="s">
        <v>1869</v>
      </c>
      <c r="D1092">
        <v>1400</v>
      </c>
      <c r="E1092">
        <v>1767</v>
      </c>
      <c r="F1092">
        <v>0.1</v>
      </c>
      <c r="G1092" t="s">
        <v>66</v>
      </c>
      <c r="H1092" t="s">
        <v>66</v>
      </c>
      <c r="L1092">
        <v>0.54056503056097305</v>
      </c>
      <c r="M1092">
        <v>0</v>
      </c>
      <c r="N1092">
        <v>0.53679051506754771</v>
      </c>
      <c r="O1092">
        <v>0</v>
      </c>
      <c r="P1092"/>
    </row>
    <row r="1093" spans="2:16" x14ac:dyDescent="0.25">
      <c r="B1093" t="s">
        <v>2370</v>
      </c>
      <c r="C1093" t="s">
        <v>1869</v>
      </c>
      <c r="D1093">
        <v>1767</v>
      </c>
      <c r="E1093">
        <v>1767.1</v>
      </c>
      <c r="F1093">
        <v>0.1</v>
      </c>
      <c r="G1093" t="s">
        <v>66</v>
      </c>
      <c r="H1093" t="s">
        <v>66</v>
      </c>
      <c r="L1093">
        <v>0.54056503056097305</v>
      </c>
      <c r="M1093">
        <v>0</v>
      </c>
      <c r="N1093">
        <v>0.53679051506754771</v>
      </c>
      <c r="O1093">
        <v>0</v>
      </c>
      <c r="P1093"/>
    </row>
    <row r="1094" spans="2:16" x14ac:dyDescent="0.25">
      <c r="B1094" t="s">
        <v>1873</v>
      </c>
      <c r="C1094" t="s">
        <v>1869</v>
      </c>
      <c r="D1094">
        <v>0</v>
      </c>
      <c r="E1094">
        <v>250.1</v>
      </c>
      <c r="F1094">
        <v>1</v>
      </c>
      <c r="G1094" t="s">
        <v>66</v>
      </c>
      <c r="H1094" t="s">
        <v>66</v>
      </c>
      <c r="L1094">
        <v>0.80846634602032896</v>
      </c>
      <c r="M1094">
        <v>0</v>
      </c>
      <c r="N1094">
        <v>0.7967330412971777</v>
      </c>
      <c r="O1094">
        <v>0</v>
      </c>
      <c r="P1094"/>
    </row>
    <row r="1095" spans="2:16" x14ac:dyDescent="0.25">
      <c r="B1095" t="s">
        <v>1874</v>
      </c>
      <c r="C1095" t="s">
        <v>1869</v>
      </c>
      <c r="D1095">
        <v>250</v>
      </c>
      <c r="E1095">
        <v>1000.1</v>
      </c>
      <c r="F1095">
        <v>1</v>
      </c>
      <c r="G1095" t="s">
        <v>66</v>
      </c>
      <c r="H1095" t="s">
        <v>66</v>
      </c>
      <c r="L1095">
        <v>0.72528198696219559</v>
      </c>
      <c r="M1095">
        <v>0</v>
      </c>
      <c r="N1095">
        <v>0.71398037775293233</v>
      </c>
      <c r="O1095">
        <v>0</v>
      </c>
      <c r="P1095"/>
    </row>
    <row r="1096" spans="2:16" x14ac:dyDescent="0.25">
      <c r="B1096" t="s">
        <v>1875</v>
      </c>
      <c r="C1096" t="s">
        <v>1869</v>
      </c>
      <c r="D1096">
        <v>1000</v>
      </c>
      <c r="E1096">
        <v>1400.1</v>
      </c>
      <c r="F1096">
        <v>1</v>
      </c>
      <c r="G1096" t="s">
        <v>66</v>
      </c>
      <c r="H1096" t="s">
        <v>66</v>
      </c>
      <c r="L1096">
        <v>0.73114260829822586</v>
      </c>
      <c r="M1096">
        <v>0</v>
      </c>
      <c r="N1096">
        <v>0.7199330058231268</v>
      </c>
      <c r="O1096">
        <v>0</v>
      </c>
      <c r="P1096"/>
    </row>
    <row r="1097" spans="2:16" x14ac:dyDescent="0.25">
      <c r="B1097" t="s">
        <v>1876</v>
      </c>
      <c r="C1097" t="s">
        <v>1869</v>
      </c>
      <c r="D1097">
        <v>1400</v>
      </c>
      <c r="E1097">
        <v>1767</v>
      </c>
      <c r="F1097">
        <v>1</v>
      </c>
      <c r="G1097" t="s">
        <v>66</v>
      </c>
      <c r="H1097" t="s">
        <v>66</v>
      </c>
      <c r="L1097">
        <v>0.79649861133720357</v>
      </c>
      <c r="M1097">
        <v>0</v>
      </c>
      <c r="N1097">
        <v>0.78622137917159396</v>
      </c>
      <c r="O1097">
        <v>0</v>
      </c>
      <c r="P1097"/>
    </row>
    <row r="1098" spans="2:16" x14ac:dyDescent="0.25">
      <c r="B1098" t="s">
        <v>2371</v>
      </c>
      <c r="C1098" t="s">
        <v>1869</v>
      </c>
      <c r="D1098">
        <v>1767</v>
      </c>
      <c r="E1098">
        <v>1767.1</v>
      </c>
      <c r="F1098">
        <v>1</v>
      </c>
      <c r="G1098" t="s">
        <v>66</v>
      </c>
      <c r="H1098" t="s">
        <v>66</v>
      </c>
      <c r="L1098">
        <v>0.79649861133720357</v>
      </c>
      <c r="M1098">
        <v>0</v>
      </c>
      <c r="N1098">
        <v>0.78622137917159396</v>
      </c>
      <c r="O1098">
        <v>0</v>
      </c>
      <c r="P1098"/>
    </row>
    <row r="1099" spans="2:16" x14ac:dyDescent="0.25">
      <c r="B1099" t="s">
        <v>1877</v>
      </c>
      <c r="C1099" t="s">
        <v>1878</v>
      </c>
      <c r="D1099">
        <v>-250</v>
      </c>
      <c r="E1099">
        <v>-149.9</v>
      </c>
      <c r="F1099">
        <v>0.1</v>
      </c>
      <c r="G1099" t="s">
        <v>66</v>
      </c>
      <c r="H1099" t="s">
        <v>66</v>
      </c>
      <c r="L1099">
        <v>0.55536480170386904</v>
      </c>
      <c r="M1099">
        <v>0</v>
      </c>
      <c r="N1099">
        <v>0.55057507926698734</v>
      </c>
      <c r="O1099">
        <v>0</v>
      </c>
      <c r="P1099"/>
    </row>
    <row r="1100" spans="2:16" x14ac:dyDescent="0.25">
      <c r="B1100" t="s">
        <v>1879</v>
      </c>
      <c r="C1100" t="s">
        <v>1878</v>
      </c>
      <c r="D1100">
        <v>-150</v>
      </c>
      <c r="E1100">
        <v>0.1</v>
      </c>
      <c r="F1100">
        <v>0.1</v>
      </c>
      <c r="G1100" t="s">
        <v>66</v>
      </c>
      <c r="H1100" t="s">
        <v>66</v>
      </c>
      <c r="L1100">
        <v>0.29307530930966652</v>
      </c>
      <c r="M1100">
        <v>0</v>
      </c>
      <c r="N1100">
        <v>0.28549186088819395</v>
      </c>
      <c r="O1100">
        <v>0</v>
      </c>
      <c r="P1100"/>
    </row>
    <row r="1101" spans="2:16" x14ac:dyDescent="0.25">
      <c r="B1101" t="s">
        <v>1880</v>
      </c>
      <c r="C1101" t="s">
        <v>1878</v>
      </c>
      <c r="D1101">
        <v>0</v>
      </c>
      <c r="E1101">
        <v>120.1</v>
      </c>
      <c r="F1101">
        <v>0.1</v>
      </c>
      <c r="G1101" t="s">
        <v>66</v>
      </c>
      <c r="H1101" t="s">
        <v>66</v>
      </c>
      <c r="L1101">
        <v>0.20014928119645972</v>
      </c>
      <c r="M1101">
        <v>0</v>
      </c>
      <c r="N1101">
        <v>0.19650714703932165</v>
      </c>
      <c r="O1101">
        <v>0</v>
      </c>
      <c r="P1101"/>
    </row>
    <row r="1102" spans="2:16" x14ac:dyDescent="0.25">
      <c r="B1102" t="s">
        <v>1881</v>
      </c>
      <c r="C1102" t="s">
        <v>1878</v>
      </c>
      <c r="D1102">
        <v>120</v>
      </c>
      <c r="E1102">
        <v>400</v>
      </c>
      <c r="F1102">
        <v>0.1</v>
      </c>
      <c r="G1102" t="s">
        <v>66</v>
      </c>
      <c r="H1102" t="s">
        <v>66</v>
      </c>
      <c r="L1102">
        <v>0.17895367964470385</v>
      </c>
      <c r="M1102">
        <v>0</v>
      </c>
      <c r="N1102">
        <v>0.17487064800146809</v>
      </c>
      <c r="O1102">
        <v>0</v>
      </c>
      <c r="P1102"/>
    </row>
    <row r="1103" spans="2:16" x14ac:dyDescent="0.25">
      <c r="B1103" t="s">
        <v>2372</v>
      </c>
      <c r="C1103" t="s">
        <v>1878</v>
      </c>
      <c r="D1103">
        <v>400</v>
      </c>
      <c r="E1103">
        <v>400.1</v>
      </c>
      <c r="F1103">
        <v>0.1</v>
      </c>
      <c r="G1103" t="s">
        <v>66</v>
      </c>
      <c r="H1103" t="s">
        <v>66</v>
      </c>
      <c r="L1103">
        <v>0.17895367964470385</v>
      </c>
      <c r="M1103">
        <v>0</v>
      </c>
      <c r="N1103">
        <v>0.17487064800146809</v>
      </c>
      <c r="O1103">
        <v>0</v>
      </c>
      <c r="P1103"/>
    </row>
    <row r="1104" spans="2:16" x14ac:dyDescent="0.25">
      <c r="B1104" t="s">
        <v>1882</v>
      </c>
      <c r="C1104" t="s">
        <v>1878</v>
      </c>
      <c r="D1104">
        <v>-250</v>
      </c>
      <c r="E1104">
        <v>-149.9</v>
      </c>
      <c r="F1104">
        <v>1</v>
      </c>
      <c r="G1104" t="s">
        <v>66</v>
      </c>
      <c r="H1104" t="s">
        <v>66</v>
      </c>
      <c r="L1104">
        <v>0.80890141436194996</v>
      </c>
      <c r="M1104">
        <v>0</v>
      </c>
      <c r="N1104">
        <v>0.79569649861605485</v>
      </c>
      <c r="O1104">
        <v>0</v>
      </c>
      <c r="P1104"/>
    </row>
    <row r="1105" spans="2:16" x14ac:dyDescent="0.25">
      <c r="B1105" t="s">
        <v>1883</v>
      </c>
      <c r="C1105" t="s">
        <v>1878</v>
      </c>
      <c r="D1105">
        <v>-150</v>
      </c>
      <c r="E1105">
        <v>0.1</v>
      </c>
      <c r="F1105">
        <v>1</v>
      </c>
      <c r="G1105" t="s">
        <v>66</v>
      </c>
      <c r="H1105" t="s">
        <v>66</v>
      </c>
      <c r="L1105">
        <v>0.65502346508168341</v>
      </c>
      <c r="M1105">
        <v>0</v>
      </c>
      <c r="N1105">
        <v>0.64148702452458384</v>
      </c>
      <c r="O1105">
        <v>0</v>
      </c>
      <c r="P1105"/>
    </row>
    <row r="1106" spans="2:16" x14ac:dyDescent="0.25">
      <c r="B1106" t="s">
        <v>1884</v>
      </c>
      <c r="C1106" t="s">
        <v>1878</v>
      </c>
      <c r="D1106">
        <v>0</v>
      </c>
      <c r="E1106">
        <v>120.1</v>
      </c>
      <c r="F1106">
        <v>1</v>
      </c>
      <c r="G1106" t="s">
        <v>66</v>
      </c>
      <c r="H1106" t="s">
        <v>66</v>
      </c>
      <c r="L1106">
        <v>0.61187724466696536</v>
      </c>
      <c r="M1106">
        <v>0</v>
      </c>
      <c r="N1106">
        <v>0.60713677111301179</v>
      </c>
      <c r="O1106">
        <v>0</v>
      </c>
      <c r="P1106"/>
    </row>
    <row r="1107" spans="2:16" x14ac:dyDescent="0.25">
      <c r="B1107" t="s">
        <v>1885</v>
      </c>
      <c r="C1107" t="s">
        <v>1878</v>
      </c>
      <c r="D1107">
        <v>120</v>
      </c>
      <c r="E1107">
        <v>400</v>
      </c>
      <c r="F1107">
        <v>1</v>
      </c>
      <c r="G1107" t="s">
        <v>66</v>
      </c>
      <c r="H1107" t="s">
        <v>66</v>
      </c>
      <c r="L1107">
        <v>0.60527551349460451</v>
      </c>
      <c r="M1107">
        <v>0</v>
      </c>
      <c r="N1107">
        <v>0.60048292526303648</v>
      </c>
      <c r="O1107">
        <v>0</v>
      </c>
      <c r="P1107"/>
    </row>
    <row r="1108" spans="2:16" x14ac:dyDescent="0.25">
      <c r="B1108" t="s">
        <v>2373</v>
      </c>
      <c r="C1108" t="s">
        <v>1878</v>
      </c>
      <c r="D1108">
        <v>400</v>
      </c>
      <c r="E1108">
        <v>400.1</v>
      </c>
      <c r="F1108">
        <v>1</v>
      </c>
      <c r="G1108" t="s">
        <v>66</v>
      </c>
      <c r="H1108" t="s">
        <v>66</v>
      </c>
      <c r="L1108">
        <v>0.60527551349460451</v>
      </c>
      <c r="M1108">
        <v>0</v>
      </c>
      <c r="N1108">
        <v>0.60048292526303648</v>
      </c>
      <c r="O1108">
        <v>0</v>
      </c>
      <c r="P1108"/>
    </row>
    <row r="1109" spans="2:16" x14ac:dyDescent="0.25">
      <c r="B1109" t="s">
        <v>1886</v>
      </c>
      <c r="C1109" t="s">
        <v>1887</v>
      </c>
      <c r="D1109">
        <v>-200</v>
      </c>
      <c r="E1109">
        <v>0.1</v>
      </c>
      <c r="F1109">
        <v>0.1</v>
      </c>
      <c r="G1109" t="s">
        <v>66</v>
      </c>
      <c r="H1109" t="s">
        <v>66</v>
      </c>
      <c r="L1109">
        <v>0.13102279011665502</v>
      </c>
      <c r="M1109">
        <v>0</v>
      </c>
      <c r="N1109">
        <v>0.11627080639112261</v>
      </c>
      <c r="O1109">
        <v>0</v>
      </c>
      <c r="P1109"/>
    </row>
    <row r="1110" spans="2:16" x14ac:dyDescent="0.25">
      <c r="B1110" t="s">
        <v>1888</v>
      </c>
      <c r="C1110" t="s">
        <v>1887</v>
      </c>
      <c r="D1110">
        <v>0</v>
      </c>
      <c r="E1110">
        <v>100.1</v>
      </c>
      <c r="F1110">
        <v>0.1</v>
      </c>
      <c r="G1110" t="s">
        <v>66</v>
      </c>
      <c r="H1110" t="s">
        <v>66</v>
      </c>
      <c r="L1110">
        <v>0.16571073656543706</v>
      </c>
      <c r="M1110">
        <v>0</v>
      </c>
      <c r="N1110">
        <v>0.15431129933335591</v>
      </c>
      <c r="O1110">
        <v>0</v>
      </c>
      <c r="P1110"/>
    </row>
    <row r="1111" spans="2:16" x14ac:dyDescent="0.25">
      <c r="B1111" t="s">
        <v>1889</v>
      </c>
      <c r="C1111" t="s">
        <v>1887</v>
      </c>
      <c r="D1111">
        <v>100</v>
      </c>
      <c r="E1111">
        <v>300.10000000000002</v>
      </c>
      <c r="F1111">
        <v>0.1</v>
      </c>
      <c r="G1111" t="s">
        <v>66</v>
      </c>
      <c r="H1111" t="s">
        <v>66</v>
      </c>
      <c r="L1111">
        <v>0.16571073656543706</v>
      </c>
      <c r="M1111">
        <v>0</v>
      </c>
      <c r="N1111">
        <v>0.15431129933335591</v>
      </c>
      <c r="O1111">
        <v>0</v>
      </c>
      <c r="P1111"/>
    </row>
    <row r="1112" spans="2:16" x14ac:dyDescent="0.25">
      <c r="B1112" t="s">
        <v>1890</v>
      </c>
      <c r="C1112" t="s">
        <v>1887</v>
      </c>
      <c r="D1112">
        <v>300</v>
      </c>
      <c r="E1112">
        <v>400.1</v>
      </c>
      <c r="F1112">
        <v>0.1</v>
      </c>
      <c r="G1112" t="s">
        <v>66</v>
      </c>
      <c r="H1112" t="s">
        <v>66</v>
      </c>
      <c r="L1112">
        <v>0.22203263630763473</v>
      </c>
      <c r="M1112">
        <v>0</v>
      </c>
      <c r="N1112">
        <v>0.21365959017700864</v>
      </c>
      <c r="O1112">
        <v>0</v>
      </c>
      <c r="P1112"/>
    </row>
    <row r="1113" spans="2:16" x14ac:dyDescent="0.25">
      <c r="B1113" t="s">
        <v>1891</v>
      </c>
      <c r="C1113" t="s">
        <v>1887</v>
      </c>
      <c r="D1113">
        <v>400</v>
      </c>
      <c r="E1113">
        <v>630.1</v>
      </c>
      <c r="F1113">
        <v>0.1</v>
      </c>
      <c r="G1113" t="s">
        <v>66</v>
      </c>
      <c r="H1113" t="s">
        <v>66</v>
      </c>
      <c r="L1113">
        <v>0.2599951147691662</v>
      </c>
      <c r="M1113">
        <v>0</v>
      </c>
      <c r="N1113">
        <v>0.25288216345310077</v>
      </c>
      <c r="O1113">
        <v>0</v>
      </c>
      <c r="P1113"/>
    </row>
    <row r="1114" spans="2:16" x14ac:dyDescent="0.25">
      <c r="B1114" t="s">
        <v>1892</v>
      </c>
      <c r="C1114" t="s">
        <v>1887</v>
      </c>
      <c r="D1114">
        <v>630</v>
      </c>
      <c r="E1114">
        <v>800</v>
      </c>
      <c r="F1114">
        <v>0.1</v>
      </c>
      <c r="G1114" t="s">
        <v>66</v>
      </c>
      <c r="H1114" t="s">
        <v>66</v>
      </c>
      <c r="L1114">
        <v>0.43496643841770388</v>
      </c>
      <c r="M1114">
        <v>0</v>
      </c>
      <c r="N1114">
        <v>0.4307525176231371</v>
      </c>
      <c r="O1114">
        <v>0</v>
      </c>
      <c r="P1114"/>
    </row>
    <row r="1115" spans="2:16" x14ac:dyDescent="0.25">
      <c r="B1115" t="s">
        <v>2374</v>
      </c>
      <c r="C1115" t="s">
        <v>1887</v>
      </c>
      <c r="D1115">
        <v>800</v>
      </c>
      <c r="E1115">
        <v>800.1</v>
      </c>
      <c r="F1115">
        <v>0.1</v>
      </c>
      <c r="G1115" t="s">
        <v>66</v>
      </c>
      <c r="H1115" t="s">
        <v>66</v>
      </c>
      <c r="L1115">
        <v>0.43496643841770388</v>
      </c>
      <c r="M1115">
        <v>0</v>
      </c>
      <c r="N1115">
        <v>0.4307525176231371</v>
      </c>
      <c r="O1115">
        <v>0</v>
      </c>
      <c r="P1115"/>
    </row>
    <row r="1116" spans="2:16" x14ac:dyDescent="0.25">
      <c r="B1116" t="s">
        <v>1893</v>
      </c>
      <c r="C1116" t="s">
        <v>1887</v>
      </c>
      <c r="D1116">
        <v>-200</v>
      </c>
      <c r="E1116">
        <v>0.1</v>
      </c>
      <c r="F1116">
        <v>1</v>
      </c>
      <c r="G1116" t="s">
        <v>66</v>
      </c>
      <c r="H1116" t="s">
        <v>66</v>
      </c>
      <c r="L1116">
        <v>0.60095134778802373</v>
      </c>
      <c r="M1116">
        <v>0</v>
      </c>
      <c r="N1116">
        <v>0.58868517729241132</v>
      </c>
      <c r="O1116">
        <v>0</v>
      </c>
      <c r="P1116"/>
    </row>
    <row r="1117" spans="2:16" x14ac:dyDescent="0.25">
      <c r="B1117" t="s">
        <v>1894</v>
      </c>
      <c r="C1117" t="s">
        <v>1887</v>
      </c>
      <c r="D1117">
        <v>0</v>
      </c>
      <c r="E1117">
        <v>100.1</v>
      </c>
      <c r="F1117">
        <v>1</v>
      </c>
      <c r="G1117" t="s">
        <v>66</v>
      </c>
      <c r="H1117" t="s">
        <v>66</v>
      </c>
      <c r="L1117">
        <v>0.60945516577624381</v>
      </c>
      <c r="M1117">
        <v>0</v>
      </c>
      <c r="N1117">
        <v>0.59736363686359784</v>
      </c>
      <c r="O1117">
        <v>0</v>
      </c>
      <c r="P1117"/>
    </row>
    <row r="1118" spans="2:16" x14ac:dyDescent="0.25">
      <c r="B1118" t="s">
        <v>1895</v>
      </c>
      <c r="C1118" t="s">
        <v>1887</v>
      </c>
      <c r="D1118">
        <v>100</v>
      </c>
      <c r="E1118">
        <v>300.10000000000002</v>
      </c>
      <c r="F1118">
        <v>1</v>
      </c>
      <c r="G1118" t="s">
        <v>66</v>
      </c>
      <c r="H1118" t="s">
        <v>66</v>
      </c>
      <c r="L1118">
        <v>0.60945516577624381</v>
      </c>
      <c r="M1118">
        <v>0</v>
      </c>
      <c r="N1118">
        <v>0.59736363686359784</v>
      </c>
      <c r="O1118">
        <v>0</v>
      </c>
      <c r="P1118"/>
    </row>
    <row r="1119" spans="2:16" x14ac:dyDescent="0.25">
      <c r="B1119" t="s">
        <v>1896</v>
      </c>
      <c r="C1119" t="s">
        <v>1887</v>
      </c>
      <c r="D1119">
        <v>300</v>
      </c>
      <c r="E1119">
        <v>400.1</v>
      </c>
      <c r="F1119">
        <v>1</v>
      </c>
      <c r="G1119" t="s">
        <v>66</v>
      </c>
      <c r="H1119" t="s">
        <v>66</v>
      </c>
      <c r="L1119">
        <v>0.62711565318050189</v>
      </c>
      <c r="M1119">
        <v>0</v>
      </c>
      <c r="N1119">
        <v>0.61537123593775744</v>
      </c>
      <c r="O1119">
        <v>0</v>
      </c>
      <c r="P1119"/>
    </row>
    <row r="1120" spans="2:16" x14ac:dyDescent="0.25">
      <c r="B1120" t="s">
        <v>1897</v>
      </c>
      <c r="C1120" t="s">
        <v>1887</v>
      </c>
      <c r="D1120">
        <v>400</v>
      </c>
      <c r="E1120">
        <v>630.1</v>
      </c>
      <c r="F1120">
        <v>1</v>
      </c>
      <c r="G1120" t="s">
        <v>66</v>
      </c>
      <c r="H1120" t="s">
        <v>66</v>
      </c>
      <c r="L1120">
        <v>0.64153956275674928</v>
      </c>
      <c r="M1120">
        <v>0</v>
      </c>
      <c r="N1120">
        <v>0.63006406510582447</v>
      </c>
      <c r="O1120">
        <v>0</v>
      </c>
      <c r="P1120"/>
    </row>
    <row r="1121" spans="2:16" x14ac:dyDescent="0.25">
      <c r="B1121" t="s">
        <v>1898</v>
      </c>
      <c r="C1121" t="s">
        <v>1887</v>
      </c>
      <c r="D1121">
        <v>630</v>
      </c>
      <c r="E1121">
        <v>800</v>
      </c>
      <c r="F1121">
        <v>1</v>
      </c>
      <c r="G1121" t="s">
        <v>66</v>
      </c>
      <c r="H1121" t="s">
        <v>66</v>
      </c>
      <c r="L1121">
        <v>0.73018583485854571</v>
      </c>
      <c r="M1121">
        <v>0</v>
      </c>
      <c r="N1121">
        <v>0.72012434272396797</v>
      </c>
      <c r="O1121">
        <v>0</v>
      </c>
      <c r="P1121"/>
    </row>
    <row r="1122" spans="2:16" x14ac:dyDescent="0.25">
      <c r="B1122" t="s">
        <v>2375</v>
      </c>
      <c r="C1122" t="s">
        <v>1887</v>
      </c>
      <c r="D1122">
        <v>800</v>
      </c>
      <c r="E1122">
        <v>800.1</v>
      </c>
      <c r="F1122">
        <v>1</v>
      </c>
      <c r="G1122" t="s">
        <v>66</v>
      </c>
      <c r="H1122" t="s">
        <v>66</v>
      </c>
      <c r="L1122">
        <v>0.73018583485854571</v>
      </c>
      <c r="M1122">
        <v>0</v>
      </c>
      <c r="N1122">
        <v>0.72012434272396797</v>
      </c>
      <c r="O1122">
        <v>0</v>
      </c>
      <c r="P1122"/>
    </row>
    <row r="1123" spans="2:16" x14ac:dyDescent="0.25">
      <c r="B1123" t="s">
        <v>1899</v>
      </c>
      <c r="C1123" t="s">
        <v>1900</v>
      </c>
      <c r="D1123">
        <v>-200</v>
      </c>
      <c r="E1123">
        <v>0.1</v>
      </c>
      <c r="F1123">
        <v>0.1</v>
      </c>
      <c r="G1123" t="s">
        <v>66</v>
      </c>
      <c r="H1123" t="s">
        <v>66</v>
      </c>
      <c r="L1123">
        <v>0.10309361867389379</v>
      </c>
      <c r="M1123">
        <v>0</v>
      </c>
      <c r="N1123">
        <v>8.3547729473439983E-2</v>
      </c>
      <c r="O1123">
        <v>0</v>
      </c>
      <c r="P1123"/>
    </row>
    <row r="1124" spans="2:16" x14ac:dyDescent="0.25">
      <c r="B1124" t="s">
        <v>1901</v>
      </c>
      <c r="C1124" t="s">
        <v>1900</v>
      </c>
      <c r="D1124">
        <v>0</v>
      </c>
      <c r="E1124">
        <v>100.1</v>
      </c>
      <c r="F1124">
        <v>0.1</v>
      </c>
      <c r="G1124" t="s">
        <v>66</v>
      </c>
      <c r="H1124" t="s">
        <v>66</v>
      </c>
      <c r="L1124">
        <v>0.11706930766839357</v>
      </c>
      <c r="M1124">
        <v>0</v>
      </c>
      <c r="N1124">
        <v>0.10028535130738628</v>
      </c>
      <c r="O1124">
        <v>0</v>
      </c>
      <c r="P1124"/>
    </row>
    <row r="1125" spans="2:16" x14ac:dyDescent="0.25">
      <c r="B1125" t="s">
        <v>1902</v>
      </c>
      <c r="C1125" t="s">
        <v>1900</v>
      </c>
      <c r="D1125">
        <v>100</v>
      </c>
      <c r="E1125">
        <v>260.10000000000002</v>
      </c>
      <c r="F1125">
        <v>0.1</v>
      </c>
      <c r="G1125" t="s">
        <v>66</v>
      </c>
      <c r="H1125" t="s">
        <v>66</v>
      </c>
      <c r="L1125">
        <v>0.11706930766839357</v>
      </c>
      <c r="M1125">
        <v>0</v>
      </c>
      <c r="N1125">
        <v>0.10028535130738628</v>
      </c>
      <c r="O1125">
        <v>0</v>
      </c>
      <c r="P1125"/>
    </row>
    <row r="1126" spans="2:16" x14ac:dyDescent="0.25">
      <c r="B1126" t="s">
        <v>1903</v>
      </c>
      <c r="C1126" t="s">
        <v>1900</v>
      </c>
      <c r="D1126">
        <v>260</v>
      </c>
      <c r="E1126">
        <v>300.10000000000002</v>
      </c>
      <c r="F1126">
        <v>0.1</v>
      </c>
      <c r="G1126" t="s">
        <v>66</v>
      </c>
      <c r="H1126" t="s">
        <v>66</v>
      </c>
      <c r="L1126">
        <v>0.15328217453445062</v>
      </c>
      <c r="M1126">
        <v>0</v>
      </c>
      <c r="N1126">
        <v>0.14088063713264032</v>
      </c>
      <c r="O1126">
        <v>0</v>
      </c>
      <c r="P1126"/>
    </row>
    <row r="1127" spans="2:16" x14ac:dyDescent="0.25">
      <c r="B1127" t="s">
        <v>1904</v>
      </c>
      <c r="C1127" t="s">
        <v>1900</v>
      </c>
      <c r="D1127">
        <v>300</v>
      </c>
      <c r="E1127">
        <v>400.1</v>
      </c>
      <c r="F1127">
        <v>0.1</v>
      </c>
      <c r="G1127" t="s">
        <v>66</v>
      </c>
      <c r="H1127" t="s">
        <v>66</v>
      </c>
      <c r="L1127">
        <v>0.16999556342951538</v>
      </c>
      <c r="M1127">
        <v>0</v>
      </c>
      <c r="N1127">
        <v>0.15890380887381925</v>
      </c>
      <c r="O1127">
        <v>0</v>
      </c>
      <c r="P1127"/>
    </row>
    <row r="1128" spans="2:16" x14ac:dyDescent="0.25">
      <c r="B1128" t="s">
        <v>1905</v>
      </c>
      <c r="C1128" t="s">
        <v>1900</v>
      </c>
      <c r="D1128">
        <v>400</v>
      </c>
      <c r="E1128">
        <v>600.1</v>
      </c>
      <c r="F1128">
        <v>0.1</v>
      </c>
      <c r="G1128" t="s">
        <v>66</v>
      </c>
      <c r="H1128" t="s">
        <v>66</v>
      </c>
      <c r="L1128">
        <v>0.17203912259666959</v>
      </c>
      <c r="M1128">
        <v>0</v>
      </c>
      <c r="N1128">
        <v>0.16108813920559389</v>
      </c>
      <c r="O1128">
        <v>0</v>
      </c>
      <c r="P1128"/>
    </row>
    <row r="1129" spans="2:16" x14ac:dyDescent="0.25">
      <c r="B1129" t="s">
        <v>1906</v>
      </c>
      <c r="C1129" t="s">
        <v>1900</v>
      </c>
      <c r="D1129">
        <v>600</v>
      </c>
      <c r="E1129">
        <v>630</v>
      </c>
      <c r="F1129">
        <v>0.1</v>
      </c>
      <c r="G1129" t="s">
        <v>66</v>
      </c>
      <c r="H1129" t="s">
        <v>66</v>
      </c>
      <c r="L1129">
        <v>0.47301427738735563</v>
      </c>
      <c r="M1129">
        <v>0</v>
      </c>
      <c r="N1129">
        <v>0.46914223376410175</v>
      </c>
      <c r="O1129">
        <v>0</v>
      </c>
      <c r="P1129"/>
    </row>
    <row r="1130" spans="2:16" x14ac:dyDescent="0.25">
      <c r="B1130" t="s">
        <v>2376</v>
      </c>
      <c r="C1130" t="s">
        <v>1900</v>
      </c>
      <c r="D1130">
        <v>630</v>
      </c>
      <c r="E1130">
        <v>630.1</v>
      </c>
      <c r="F1130">
        <v>0.1</v>
      </c>
      <c r="G1130" t="s">
        <v>66</v>
      </c>
      <c r="H1130" t="s">
        <v>66</v>
      </c>
      <c r="L1130">
        <v>0.47301427738735563</v>
      </c>
      <c r="M1130">
        <v>0</v>
      </c>
      <c r="N1130">
        <v>0.46914223376410175</v>
      </c>
      <c r="O1130">
        <v>0</v>
      </c>
      <c r="P1130"/>
    </row>
    <row r="1131" spans="2:16" x14ac:dyDescent="0.25">
      <c r="B1131" t="s">
        <v>1907</v>
      </c>
      <c r="C1131" t="s">
        <v>1900</v>
      </c>
      <c r="D1131">
        <v>-200</v>
      </c>
      <c r="E1131">
        <v>0.1</v>
      </c>
      <c r="F1131">
        <v>1</v>
      </c>
      <c r="G1131" t="s">
        <v>66</v>
      </c>
      <c r="H1131" t="s">
        <v>66</v>
      </c>
      <c r="L1131">
        <v>0.59548622577652233</v>
      </c>
      <c r="M1131">
        <v>0</v>
      </c>
      <c r="N1131">
        <v>0.58310510257167447</v>
      </c>
      <c r="O1131">
        <v>0</v>
      </c>
      <c r="P1131"/>
    </row>
    <row r="1132" spans="2:16" x14ac:dyDescent="0.25">
      <c r="B1132" t="s">
        <v>1908</v>
      </c>
      <c r="C1132" t="s">
        <v>1900</v>
      </c>
      <c r="D1132">
        <v>0</v>
      </c>
      <c r="E1132">
        <v>100.1</v>
      </c>
      <c r="F1132">
        <v>1</v>
      </c>
      <c r="G1132" t="s">
        <v>66</v>
      </c>
      <c r="H1132" t="s">
        <v>66</v>
      </c>
      <c r="L1132">
        <v>0.59806418859203248</v>
      </c>
      <c r="M1132">
        <v>0</v>
      </c>
      <c r="N1132">
        <v>0.58573756003162514</v>
      </c>
      <c r="O1132">
        <v>0</v>
      </c>
      <c r="P1132"/>
    </row>
    <row r="1133" spans="2:16" x14ac:dyDescent="0.25">
      <c r="B1133" t="s">
        <v>1909</v>
      </c>
      <c r="C1133" t="s">
        <v>1900</v>
      </c>
      <c r="D1133">
        <v>100</v>
      </c>
      <c r="E1133">
        <v>260.10000000000002</v>
      </c>
      <c r="F1133">
        <v>1</v>
      </c>
      <c r="G1133" t="s">
        <v>66</v>
      </c>
      <c r="H1133" t="s">
        <v>66</v>
      </c>
      <c r="L1133">
        <v>0.59806418859203248</v>
      </c>
      <c r="M1133">
        <v>0</v>
      </c>
      <c r="N1133">
        <v>0.58573756003162514</v>
      </c>
      <c r="O1133">
        <v>0</v>
      </c>
      <c r="P1133"/>
    </row>
    <row r="1134" spans="2:16" x14ac:dyDescent="0.25">
      <c r="B1134" t="s">
        <v>1910</v>
      </c>
      <c r="C1134" t="s">
        <v>1900</v>
      </c>
      <c r="D1134">
        <v>260</v>
      </c>
      <c r="E1134">
        <v>300.10000000000002</v>
      </c>
      <c r="F1134">
        <v>1</v>
      </c>
      <c r="G1134" t="s">
        <v>66</v>
      </c>
      <c r="H1134" t="s">
        <v>66</v>
      </c>
      <c r="L1134">
        <v>0.60619384350907002</v>
      </c>
      <c r="M1134">
        <v>0</v>
      </c>
      <c r="N1134">
        <v>0.59403593448869274</v>
      </c>
      <c r="O1134">
        <v>0</v>
      </c>
      <c r="P1134"/>
    </row>
    <row r="1135" spans="2:16" x14ac:dyDescent="0.25">
      <c r="B1135" t="s">
        <v>1911</v>
      </c>
      <c r="C1135" t="s">
        <v>1900</v>
      </c>
      <c r="D1135">
        <v>300</v>
      </c>
      <c r="E1135">
        <v>400.1</v>
      </c>
      <c r="F1135">
        <v>1</v>
      </c>
      <c r="G1135" t="s">
        <v>66</v>
      </c>
      <c r="H1135" t="s">
        <v>66</v>
      </c>
      <c r="L1135">
        <v>0.61063413142732814</v>
      </c>
      <c r="M1135">
        <v>0</v>
      </c>
      <c r="N1135">
        <v>0.59856641905436281</v>
      </c>
      <c r="O1135">
        <v>0</v>
      </c>
      <c r="P1135"/>
    </row>
    <row r="1136" spans="2:16" x14ac:dyDescent="0.25">
      <c r="B1136" t="s">
        <v>1912</v>
      </c>
      <c r="C1136" t="s">
        <v>1900</v>
      </c>
      <c r="D1136">
        <v>400</v>
      </c>
      <c r="E1136">
        <v>600.1</v>
      </c>
      <c r="F1136">
        <v>1</v>
      </c>
      <c r="G1136" t="s">
        <v>66</v>
      </c>
      <c r="H1136" t="s">
        <v>66</v>
      </c>
      <c r="L1136">
        <v>0.61120619318043645</v>
      </c>
      <c r="M1136">
        <v>0</v>
      </c>
      <c r="N1136">
        <v>0.59915000303569776</v>
      </c>
      <c r="O1136">
        <v>0</v>
      </c>
      <c r="P1136"/>
    </row>
    <row r="1137" spans="2:16" x14ac:dyDescent="0.25">
      <c r="B1137" t="s">
        <v>1913</v>
      </c>
      <c r="C1137" t="s">
        <v>1900</v>
      </c>
      <c r="D1137">
        <v>600</v>
      </c>
      <c r="E1137">
        <v>630</v>
      </c>
      <c r="F1137">
        <v>1</v>
      </c>
      <c r="G1137" t="s">
        <v>66</v>
      </c>
      <c r="H1137" t="s">
        <v>66</v>
      </c>
      <c r="L1137">
        <v>0.75347067460556905</v>
      </c>
      <c r="M1137">
        <v>0</v>
      </c>
      <c r="N1137">
        <v>0.74372425874521997</v>
      </c>
      <c r="O1137">
        <v>0</v>
      </c>
      <c r="P1137"/>
    </row>
    <row r="1138" spans="2:16" x14ac:dyDescent="0.25">
      <c r="B1138" t="s">
        <v>2377</v>
      </c>
      <c r="C1138" t="s">
        <v>1900</v>
      </c>
      <c r="D1138">
        <v>630</v>
      </c>
      <c r="E1138">
        <v>630.1</v>
      </c>
      <c r="F1138">
        <v>1</v>
      </c>
      <c r="G1138" t="s">
        <v>66</v>
      </c>
      <c r="H1138" t="s">
        <v>66</v>
      </c>
      <c r="L1138">
        <v>0.75347067460556905</v>
      </c>
      <c r="M1138">
        <v>0</v>
      </c>
      <c r="N1138">
        <v>0.74372425874521997</v>
      </c>
      <c r="O1138">
        <v>0</v>
      </c>
      <c r="P1138"/>
    </row>
    <row r="1139" spans="2:16" x14ac:dyDescent="0.25">
      <c r="B1139" t="s">
        <v>1717</v>
      </c>
      <c r="C1139" t="s">
        <v>1718</v>
      </c>
      <c r="D1139">
        <v>-418</v>
      </c>
      <c r="E1139">
        <v>-147.9</v>
      </c>
      <c r="F1139">
        <v>0.1</v>
      </c>
      <c r="G1139" t="s">
        <v>69</v>
      </c>
      <c r="H1139" t="s">
        <v>69</v>
      </c>
      <c r="L1139">
        <v>1.0462465556975473</v>
      </c>
      <c r="M1139">
        <v>0</v>
      </c>
      <c r="N1139">
        <v>1.0432597257198137</v>
      </c>
      <c r="O1139">
        <v>0</v>
      </c>
      <c r="P1139"/>
    </row>
    <row r="1140" spans="2:16" x14ac:dyDescent="0.25">
      <c r="B1140" t="s">
        <v>1719</v>
      </c>
      <c r="C1140" t="s">
        <v>1718</v>
      </c>
      <c r="D1140">
        <v>-148</v>
      </c>
      <c r="E1140">
        <v>-12.9</v>
      </c>
      <c r="F1140">
        <v>0.1</v>
      </c>
      <c r="G1140" t="s">
        <v>69</v>
      </c>
      <c r="H1140" t="s">
        <v>69</v>
      </c>
      <c r="L1140">
        <v>0.34659772782677106</v>
      </c>
      <c r="M1140">
        <v>0</v>
      </c>
      <c r="N1140">
        <v>0.34484265565167932</v>
      </c>
      <c r="O1140">
        <v>0</v>
      </c>
      <c r="P1140"/>
    </row>
    <row r="1141" spans="2:16" x14ac:dyDescent="0.25">
      <c r="B1141" t="s">
        <v>1720</v>
      </c>
      <c r="C1141" t="s">
        <v>1718</v>
      </c>
      <c r="D1141">
        <v>-13</v>
      </c>
      <c r="E1141">
        <v>662.1</v>
      </c>
      <c r="F1141">
        <v>0.1</v>
      </c>
      <c r="G1141" t="s">
        <v>69</v>
      </c>
      <c r="H1141" t="s">
        <v>69</v>
      </c>
      <c r="L1141">
        <v>0.30436869761789076</v>
      </c>
      <c r="M1141">
        <v>0</v>
      </c>
      <c r="N1141">
        <v>0.30236860999752146</v>
      </c>
      <c r="O1141">
        <v>0</v>
      </c>
      <c r="P1141"/>
    </row>
    <row r="1142" spans="2:16" x14ac:dyDescent="0.25">
      <c r="B1142" t="s">
        <v>1721</v>
      </c>
      <c r="C1142" t="s">
        <v>1718</v>
      </c>
      <c r="D1142">
        <v>662</v>
      </c>
      <c r="E1142">
        <v>1202.0999999999999</v>
      </c>
      <c r="F1142">
        <v>0.1</v>
      </c>
      <c r="G1142" t="s">
        <v>69</v>
      </c>
      <c r="H1142" t="s">
        <v>69</v>
      </c>
      <c r="L1142">
        <v>0.34352197204337565</v>
      </c>
      <c r="M1142">
        <v>0</v>
      </c>
      <c r="N1142">
        <v>0.34251116891588412</v>
      </c>
      <c r="O1142">
        <v>0</v>
      </c>
      <c r="P1142"/>
    </row>
    <row r="1143" spans="2:16" x14ac:dyDescent="0.25">
      <c r="B1143" t="s">
        <v>1722</v>
      </c>
      <c r="C1143" t="s">
        <v>1718</v>
      </c>
      <c r="D1143">
        <v>1202</v>
      </c>
      <c r="E1143">
        <v>1832</v>
      </c>
      <c r="F1143">
        <v>0.1</v>
      </c>
      <c r="G1143" t="s">
        <v>69</v>
      </c>
      <c r="H1143" t="s">
        <v>69</v>
      </c>
      <c r="L1143">
        <v>0.44489108766768543</v>
      </c>
      <c r="M1143">
        <v>0</v>
      </c>
      <c r="N1143">
        <v>0.44411106205733236</v>
      </c>
      <c r="O1143">
        <v>0</v>
      </c>
      <c r="P1143"/>
    </row>
    <row r="1144" spans="2:16" x14ac:dyDescent="0.25">
      <c r="B1144" t="s">
        <v>2378</v>
      </c>
      <c r="C1144" t="s">
        <v>1718</v>
      </c>
      <c r="D1144">
        <v>1832</v>
      </c>
      <c r="E1144">
        <v>1832.1</v>
      </c>
      <c r="F1144">
        <v>0.1</v>
      </c>
      <c r="G1144" t="s">
        <v>69</v>
      </c>
      <c r="H1144" t="s">
        <v>69</v>
      </c>
      <c r="L1144">
        <v>0.44489108766768543</v>
      </c>
      <c r="M1144">
        <v>0</v>
      </c>
      <c r="N1144">
        <v>0.44411106205733236</v>
      </c>
      <c r="O1144">
        <v>0</v>
      </c>
      <c r="P1144"/>
    </row>
    <row r="1145" spans="2:16" x14ac:dyDescent="0.25">
      <c r="B1145" t="s">
        <v>1723</v>
      </c>
      <c r="C1145" t="s">
        <v>1718</v>
      </c>
      <c r="D1145">
        <v>-418</v>
      </c>
      <c r="E1145">
        <v>-147.9</v>
      </c>
      <c r="F1145">
        <v>1</v>
      </c>
      <c r="G1145" t="s">
        <v>69</v>
      </c>
      <c r="H1145" t="s">
        <v>69</v>
      </c>
      <c r="L1145">
        <v>1.2013970431580814</v>
      </c>
      <c r="M1145">
        <v>0</v>
      </c>
      <c r="N1145">
        <v>1.1909621552799152</v>
      </c>
      <c r="O1145">
        <v>0</v>
      </c>
      <c r="P1145"/>
    </row>
    <row r="1146" spans="2:16" x14ac:dyDescent="0.25">
      <c r="B1146" t="s">
        <v>1724</v>
      </c>
      <c r="C1146" t="s">
        <v>1718</v>
      </c>
      <c r="D1146">
        <v>-148</v>
      </c>
      <c r="E1146">
        <v>-12.9</v>
      </c>
      <c r="F1146">
        <v>1</v>
      </c>
      <c r="G1146" t="s">
        <v>69</v>
      </c>
      <c r="H1146" t="s">
        <v>69</v>
      </c>
      <c r="L1146">
        <v>1.2013970431580814</v>
      </c>
      <c r="M1146">
        <v>0</v>
      </c>
      <c r="N1146">
        <v>1.1909621552799152</v>
      </c>
      <c r="O1146">
        <v>0</v>
      </c>
      <c r="P1146"/>
    </row>
    <row r="1147" spans="2:16" x14ac:dyDescent="0.25">
      <c r="B1147" t="s">
        <v>1725</v>
      </c>
      <c r="C1147" t="s">
        <v>1718</v>
      </c>
      <c r="D1147">
        <v>-13</v>
      </c>
      <c r="E1147">
        <v>662.1</v>
      </c>
      <c r="F1147">
        <v>1</v>
      </c>
      <c r="G1147" t="s">
        <v>69</v>
      </c>
      <c r="H1147" t="s">
        <v>69</v>
      </c>
      <c r="L1147">
        <v>0.65290189724256775</v>
      </c>
      <c r="M1147">
        <v>0</v>
      </c>
      <c r="N1147">
        <v>0.64917391838538419</v>
      </c>
      <c r="O1147">
        <v>0</v>
      </c>
      <c r="P1147"/>
    </row>
    <row r="1148" spans="2:16" x14ac:dyDescent="0.25">
      <c r="B1148" t="s">
        <v>1726</v>
      </c>
      <c r="C1148" t="s">
        <v>1718</v>
      </c>
      <c r="D1148">
        <v>662</v>
      </c>
      <c r="E1148">
        <v>1202.0999999999999</v>
      </c>
      <c r="F1148">
        <v>1</v>
      </c>
      <c r="G1148" t="s">
        <v>69</v>
      </c>
      <c r="H1148" t="s">
        <v>69</v>
      </c>
      <c r="L1148">
        <v>0.67088574184424521</v>
      </c>
      <c r="M1148">
        <v>0</v>
      </c>
      <c r="N1148">
        <v>0.66881529649980753</v>
      </c>
      <c r="O1148">
        <v>0</v>
      </c>
      <c r="P1148"/>
    </row>
    <row r="1149" spans="2:16" x14ac:dyDescent="0.25">
      <c r="B1149" t="s">
        <v>1727</v>
      </c>
      <c r="C1149" t="s">
        <v>1718</v>
      </c>
      <c r="D1149">
        <v>1202</v>
      </c>
      <c r="E1149">
        <v>1832</v>
      </c>
      <c r="F1149">
        <v>1</v>
      </c>
      <c r="G1149" t="s">
        <v>69</v>
      </c>
      <c r="H1149" t="s">
        <v>69</v>
      </c>
      <c r="L1149">
        <v>0.72801676712797592</v>
      </c>
      <c r="M1149">
        <v>0</v>
      </c>
      <c r="N1149">
        <v>0.72610924483970851</v>
      </c>
      <c r="O1149">
        <v>0</v>
      </c>
      <c r="P1149"/>
    </row>
    <row r="1150" spans="2:16" x14ac:dyDescent="0.25">
      <c r="B1150" t="s">
        <v>2379</v>
      </c>
      <c r="C1150" t="s">
        <v>1718</v>
      </c>
      <c r="D1150">
        <v>1832</v>
      </c>
      <c r="E1150">
        <v>1832.1</v>
      </c>
      <c r="F1150">
        <v>1</v>
      </c>
      <c r="G1150" t="s">
        <v>69</v>
      </c>
      <c r="H1150" t="s">
        <v>69</v>
      </c>
      <c r="L1150">
        <v>0.72801676712797592</v>
      </c>
      <c r="M1150">
        <v>0</v>
      </c>
      <c r="N1150">
        <v>0.72610924483970851</v>
      </c>
      <c r="O1150">
        <v>0</v>
      </c>
      <c r="P1150"/>
    </row>
    <row r="1151" spans="2:16" x14ac:dyDescent="0.25">
      <c r="B1151" t="s">
        <v>1728</v>
      </c>
      <c r="C1151" t="s">
        <v>1729</v>
      </c>
      <c r="D1151">
        <v>-346</v>
      </c>
      <c r="E1151">
        <v>-147.9</v>
      </c>
      <c r="F1151">
        <v>0.1</v>
      </c>
      <c r="G1151" t="s">
        <v>69</v>
      </c>
      <c r="H1151" t="s">
        <v>69</v>
      </c>
      <c r="L1151">
        <v>0.577267268875852</v>
      </c>
      <c r="M1151">
        <v>0</v>
      </c>
      <c r="N1151">
        <v>0.56757588796941871</v>
      </c>
      <c r="O1151">
        <v>0</v>
      </c>
      <c r="P1151"/>
    </row>
    <row r="1152" spans="2:16" x14ac:dyDescent="0.25">
      <c r="B1152" t="s">
        <v>1730</v>
      </c>
      <c r="C1152" t="s">
        <v>1729</v>
      </c>
      <c r="D1152">
        <v>-148</v>
      </c>
      <c r="E1152">
        <v>-21.9</v>
      </c>
      <c r="F1152">
        <v>0.1</v>
      </c>
      <c r="G1152" t="s">
        <v>69</v>
      </c>
      <c r="H1152" t="s">
        <v>69</v>
      </c>
      <c r="L1152">
        <v>0.35407548366951452</v>
      </c>
      <c r="M1152">
        <v>0</v>
      </c>
      <c r="N1152">
        <v>0.34262929971718636</v>
      </c>
      <c r="O1152">
        <v>0</v>
      </c>
      <c r="P1152"/>
    </row>
    <row r="1153" spans="2:16" x14ac:dyDescent="0.25">
      <c r="B1153" t="s">
        <v>1731</v>
      </c>
      <c r="C1153" t="s">
        <v>1729</v>
      </c>
      <c r="D1153">
        <v>-22</v>
      </c>
      <c r="E1153">
        <v>302.10000000000002</v>
      </c>
      <c r="F1153">
        <v>0.1</v>
      </c>
      <c r="G1153" t="s">
        <v>69</v>
      </c>
      <c r="H1153" t="s">
        <v>69</v>
      </c>
      <c r="L1153">
        <v>0.31531184137770202</v>
      </c>
      <c r="M1153">
        <v>0</v>
      </c>
      <c r="N1153">
        <v>0.30240196130628189</v>
      </c>
      <c r="O1153">
        <v>0</v>
      </c>
      <c r="P1153"/>
    </row>
    <row r="1154" spans="2:16" x14ac:dyDescent="0.25">
      <c r="B1154" t="s">
        <v>1732</v>
      </c>
      <c r="C1154" t="s">
        <v>1729</v>
      </c>
      <c r="D1154">
        <v>302</v>
      </c>
      <c r="E1154">
        <v>1400.1</v>
      </c>
      <c r="F1154">
        <v>0.1</v>
      </c>
      <c r="G1154" t="s">
        <v>69</v>
      </c>
      <c r="H1154" t="s">
        <v>69</v>
      </c>
      <c r="L1154">
        <v>0.36583836368957601</v>
      </c>
      <c r="M1154">
        <v>0</v>
      </c>
      <c r="N1154">
        <v>0.36274510872322185</v>
      </c>
      <c r="O1154">
        <v>0</v>
      </c>
      <c r="P1154"/>
    </row>
    <row r="1155" spans="2:16" x14ac:dyDescent="0.25">
      <c r="B1155" t="s">
        <v>1733</v>
      </c>
      <c r="C1155" t="s">
        <v>1729</v>
      </c>
      <c r="D1155">
        <v>1400</v>
      </c>
      <c r="E1155">
        <v>2192</v>
      </c>
      <c r="F1155">
        <v>0.1</v>
      </c>
      <c r="G1155" t="s">
        <v>69</v>
      </c>
      <c r="H1155" t="s">
        <v>69</v>
      </c>
      <c r="L1155">
        <v>0.48736202801902145</v>
      </c>
      <c r="M1155">
        <v>0</v>
      </c>
      <c r="N1155">
        <v>0.48504438138212569</v>
      </c>
      <c r="O1155">
        <v>0</v>
      </c>
      <c r="P1155"/>
    </row>
    <row r="1156" spans="2:16" x14ac:dyDescent="0.25">
      <c r="B1156" t="s">
        <v>2380</v>
      </c>
      <c r="C1156" t="s">
        <v>1729</v>
      </c>
      <c r="D1156">
        <v>2192</v>
      </c>
      <c r="E1156">
        <v>2192.1</v>
      </c>
      <c r="F1156">
        <v>0.1</v>
      </c>
      <c r="G1156" t="s">
        <v>69</v>
      </c>
      <c r="H1156" t="s">
        <v>69</v>
      </c>
      <c r="L1156">
        <v>0.48736202801902145</v>
      </c>
      <c r="M1156">
        <v>0</v>
      </c>
      <c r="N1156">
        <v>0.48504438138212569</v>
      </c>
      <c r="O1156">
        <v>0</v>
      </c>
      <c r="P1156"/>
    </row>
    <row r="1157" spans="2:16" x14ac:dyDescent="0.25">
      <c r="B1157" t="s">
        <v>1734</v>
      </c>
      <c r="C1157" t="s">
        <v>1729</v>
      </c>
      <c r="D1157">
        <v>-346</v>
      </c>
      <c r="E1157">
        <v>-147.9</v>
      </c>
      <c r="F1157">
        <v>1</v>
      </c>
      <c r="G1157" t="s">
        <v>69</v>
      </c>
      <c r="H1157" t="s">
        <v>69</v>
      </c>
      <c r="L1157">
        <v>0.83457943483452712</v>
      </c>
      <c r="M1157">
        <v>0</v>
      </c>
      <c r="N1157">
        <v>0.80755333483570868</v>
      </c>
      <c r="O1157">
        <v>0</v>
      </c>
      <c r="P1157"/>
    </row>
    <row r="1158" spans="2:16" x14ac:dyDescent="0.25">
      <c r="B1158" t="s">
        <v>1735</v>
      </c>
      <c r="C1158" t="s">
        <v>1729</v>
      </c>
      <c r="D1158">
        <v>-148</v>
      </c>
      <c r="E1158">
        <v>-21.9</v>
      </c>
      <c r="F1158">
        <v>1</v>
      </c>
      <c r="G1158" t="s">
        <v>69</v>
      </c>
      <c r="H1158" t="s">
        <v>69</v>
      </c>
      <c r="L1158">
        <v>0.69231010498846113</v>
      </c>
      <c r="M1158">
        <v>0</v>
      </c>
      <c r="N1158">
        <v>0.66887580089631704</v>
      </c>
      <c r="O1158">
        <v>0</v>
      </c>
      <c r="P1158"/>
    </row>
    <row r="1159" spans="2:16" x14ac:dyDescent="0.25">
      <c r="B1159" t="s">
        <v>1736</v>
      </c>
      <c r="C1159" t="s">
        <v>1729</v>
      </c>
      <c r="D1159">
        <v>-22</v>
      </c>
      <c r="E1159">
        <v>302.10000000000002</v>
      </c>
      <c r="F1159">
        <v>1</v>
      </c>
      <c r="G1159" t="s">
        <v>69</v>
      </c>
      <c r="H1159" t="s">
        <v>69</v>
      </c>
      <c r="L1159">
        <v>0.67330928305373194</v>
      </c>
      <c r="M1159">
        <v>0</v>
      </c>
      <c r="N1159">
        <v>0.64918945324295441</v>
      </c>
      <c r="O1159">
        <v>0</v>
      </c>
      <c r="P1159"/>
    </row>
    <row r="1160" spans="2:16" x14ac:dyDescent="0.25">
      <c r="B1160" t="s">
        <v>1737</v>
      </c>
      <c r="C1160" t="s">
        <v>1729</v>
      </c>
      <c r="D1160">
        <v>302</v>
      </c>
      <c r="E1160">
        <v>1400.1</v>
      </c>
      <c r="F1160">
        <v>1</v>
      </c>
      <c r="G1160" t="s">
        <v>69</v>
      </c>
      <c r="H1160" t="s">
        <v>69</v>
      </c>
      <c r="L1160">
        <v>0.68600203474946042</v>
      </c>
      <c r="M1160">
        <v>0</v>
      </c>
      <c r="N1160">
        <v>0.67939974529184377</v>
      </c>
      <c r="O1160">
        <v>0</v>
      </c>
      <c r="P1160"/>
    </row>
    <row r="1161" spans="2:16" x14ac:dyDescent="0.25">
      <c r="B1161" t="s">
        <v>1738</v>
      </c>
      <c r="C1161" t="s">
        <v>1729</v>
      </c>
      <c r="D1161">
        <v>1400</v>
      </c>
      <c r="E1161">
        <v>2192</v>
      </c>
      <c r="F1161">
        <v>1</v>
      </c>
      <c r="G1161" t="s">
        <v>69</v>
      </c>
      <c r="H1161" t="s">
        <v>69</v>
      </c>
      <c r="L1161">
        <v>0.75781450876065104</v>
      </c>
      <c r="M1161">
        <v>0</v>
      </c>
      <c r="N1161">
        <v>0.75184310325384318</v>
      </c>
      <c r="O1161">
        <v>0</v>
      </c>
      <c r="P1161"/>
    </row>
    <row r="1162" spans="2:16" x14ac:dyDescent="0.25">
      <c r="B1162" t="s">
        <v>2381</v>
      </c>
      <c r="C1162" t="s">
        <v>1729</v>
      </c>
      <c r="D1162">
        <v>2192</v>
      </c>
      <c r="E1162">
        <v>2192.1</v>
      </c>
      <c r="F1162">
        <v>1</v>
      </c>
      <c r="G1162" t="s">
        <v>69</v>
      </c>
      <c r="H1162" t="s">
        <v>69</v>
      </c>
      <c r="L1162">
        <v>0.75781450876065104</v>
      </c>
      <c r="M1162">
        <v>0</v>
      </c>
      <c r="N1162">
        <v>0.75184310325384318</v>
      </c>
      <c r="O1162">
        <v>0</v>
      </c>
      <c r="P1162"/>
    </row>
    <row r="1163" spans="2:16" x14ac:dyDescent="0.25">
      <c r="B1163" t="s">
        <v>1739</v>
      </c>
      <c r="C1163" t="s">
        <v>1740</v>
      </c>
      <c r="D1163">
        <v>-328</v>
      </c>
      <c r="E1163">
        <v>-147.9</v>
      </c>
      <c r="F1163">
        <v>0.1</v>
      </c>
      <c r="G1163" t="s">
        <v>69</v>
      </c>
      <c r="H1163" t="s">
        <v>69</v>
      </c>
      <c r="L1163">
        <v>0.70185549017519844</v>
      </c>
      <c r="M1163">
        <v>0</v>
      </c>
      <c r="N1163">
        <v>0.69127811671180772</v>
      </c>
      <c r="O1163">
        <v>0</v>
      </c>
      <c r="P1163"/>
    </row>
    <row r="1164" spans="2:16" x14ac:dyDescent="0.25">
      <c r="B1164" t="s">
        <v>1741</v>
      </c>
      <c r="C1164" t="s">
        <v>1740</v>
      </c>
      <c r="D1164">
        <v>-148</v>
      </c>
      <c r="E1164">
        <v>-12.9</v>
      </c>
      <c r="F1164">
        <v>0.1</v>
      </c>
      <c r="G1164" t="s">
        <v>69</v>
      </c>
      <c r="H1164" t="s">
        <v>69</v>
      </c>
      <c r="L1164">
        <v>0.40197575922858503</v>
      </c>
      <c r="M1164">
        <v>0</v>
      </c>
      <c r="N1164">
        <v>0.38320858101424726</v>
      </c>
      <c r="O1164">
        <v>0</v>
      </c>
      <c r="P1164"/>
    </row>
    <row r="1165" spans="2:16" x14ac:dyDescent="0.25">
      <c r="B1165" t="s">
        <v>1742</v>
      </c>
      <c r="C1165" t="s">
        <v>1740</v>
      </c>
      <c r="D1165">
        <v>-13</v>
      </c>
      <c r="E1165">
        <v>248.1</v>
      </c>
      <c r="F1165">
        <v>0.1</v>
      </c>
      <c r="G1165" t="s">
        <v>69</v>
      </c>
      <c r="H1165" t="s">
        <v>69</v>
      </c>
      <c r="L1165">
        <v>0.35702450959710297</v>
      </c>
      <c r="M1165">
        <v>0</v>
      </c>
      <c r="N1165">
        <v>0.3426536969136732</v>
      </c>
      <c r="O1165">
        <v>0</v>
      </c>
      <c r="P1165"/>
    </row>
    <row r="1166" spans="2:16" x14ac:dyDescent="0.25">
      <c r="B1166" t="s">
        <v>1743</v>
      </c>
      <c r="C1166" t="s">
        <v>1740</v>
      </c>
      <c r="D1166">
        <v>248</v>
      </c>
      <c r="E1166">
        <v>1832.1</v>
      </c>
      <c r="F1166">
        <v>0.1</v>
      </c>
      <c r="G1166" t="s">
        <v>69</v>
      </c>
      <c r="H1166" t="s">
        <v>69</v>
      </c>
      <c r="L1166">
        <v>0.55154780378622836</v>
      </c>
      <c r="M1166">
        <v>0</v>
      </c>
      <c r="N1166">
        <v>0.54665417351097523</v>
      </c>
      <c r="O1166">
        <v>0</v>
      </c>
      <c r="P1166"/>
    </row>
    <row r="1167" spans="2:16" x14ac:dyDescent="0.25">
      <c r="B1167" t="s">
        <v>1744</v>
      </c>
      <c r="C1167" t="s">
        <v>1740</v>
      </c>
      <c r="D1167">
        <v>1832</v>
      </c>
      <c r="E1167">
        <v>2500</v>
      </c>
      <c r="F1167">
        <v>0.1</v>
      </c>
      <c r="G1167" t="s">
        <v>69</v>
      </c>
      <c r="H1167" t="s">
        <v>69</v>
      </c>
      <c r="L1167">
        <v>0.83992544118022527</v>
      </c>
      <c r="M1167">
        <v>0</v>
      </c>
      <c r="N1167">
        <v>0.83547604332142189</v>
      </c>
      <c r="O1167">
        <v>0</v>
      </c>
      <c r="P1167"/>
    </row>
    <row r="1168" spans="2:16" x14ac:dyDescent="0.25">
      <c r="B1168" t="s">
        <v>2382</v>
      </c>
      <c r="C1168" t="s">
        <v>1740</v>
      </c>
      <c r="D1168">
        <v>2500</v>
      </c>
      <c r="E1168">
        <v>2500.1</v>
      </c>
      <c r="F1168">
        <v>0.1</v>
      </c>
      <c r="G1168" t="s">
        <v>69</v>
      </c>
      <c r="H1168" t="s">
        <v>69</v>
      </c>
      <c r="L1168">
        <v>0.83992544118022527</v>
      </c>
      <c r="M1168">
        <v>0</v>
      </c>
      <c r="N1168">
        <v>0.83547604332142189</v>
      </c>
      <c r="O1168">
        <v>0</v>
      </c>
      <c r="P1168"/>
    </row>
    <row r="1169" spans="2:16" x14ac:dyDescent="0.25">
      <c r="B1169" t="s">
        <v>1745</v>
      </c>
      <c r="C1169" t="s">
        <v>1740</v>
      </c>
      <c r="D1169">
        <v>-328</v>
      </c>
      <c r="E1169">
        <v>-147.9</v>
      </c>
      <c r="F1169">
        <v>1</v>
      </c>
      <c r="G1169" t="s">
        <v>69</v>
      </c>
      <c r="H1169" t="s">
        <v>69</v>
      </c>
      <c r="L1169">
        <v>0.9310253554132677</v>
      </c>
      <c r="M1169">
        <v>0</v>
      </c>
      <c r="N1169">
        <v>0.89881334805654922</v>
      </c>
      <c r="O1169">
        <v>0</v>
      </c>
      <c r="P1169"/>
    </row>
    <row r="1170" spans="2:16" x14ac:dyDescent="0.25">
      <c r="B1170" t="s">
        <v>1746</v>
      </c>
      <c r="C1170" t="s">
        <v>1740</v>
      </c>
      <c r="D1170">
        <v>-148</v>
      </c>
      <c r="E1170">
        <v>-12.9</v>
      </c>
      <c r="F1170">
        <v>1</v>
      </c>
      <c r="G1170" t="s">
        <v>69</v>
      </c>
      <c r="H1170" t="s">
        <v>69</v>
      </c>
      <c r="L1170">
        <v>0.73197786465215653</v>
      </c>
      <c r="M1170">
        <v>0</v>
      </c>
      <c r="N1170">
        <v>0.69054240750510976</v>
      </c>
      <c r="O1170">
        <v>0</v>
      </c>
      <c r="P1170"/>
    </row>
    <row r="1171" spans="2:16" x14ac:dyDescent="0.25">
      <c r="B1171" t="s">
        <v>1747</v>
      </c>
      <c r="C1171" t="s">
        <v>1740</v>
      </c>
      <c r="D1171">
        <v>-13</v>
      </c>
      <c r="E1171">
        <v>248.1</v>
      </c>
      <c r="F1171">
        <v>1</v>
      </c>
      <c r="G1171" t="s">
        <v>69</v>
      </c>
      <c r="H1171" t="s">
        <v>69</v>
      </c>
      <c r="L1171">
        <v>0.69830604593285983</v>
      </c>
      <c r="M1171">
        <v>0</v>
      </c>
      <c r="N1171">
        <v>0.66888829860344212</v>
      </c>
      <c r="O1171">
        <v>0</v>
      </c>
      <c r="P1171"/>
    </row>
    <row r="1172" spans="2:16" x14ac:dyDescent="0.25">
      <c r="B1172" t="s">
        <v>1748</v>
      </c>
      <c r="C1172" t="s">
        <v>1740</v>
      </c>
      <c r="D1172">
        <v>248</v>
      </c>
      <c r="E1172">
        <v>1832.1</v>
      </c>
      <c r="F1172">
        <v>1</v>
      </c>
      <c r="G1172" t="s">
        <v>69</v>
      </c>
      <c r="H1172" t="s">
        <v>69</v>
      </c>
      <c r="L1172">
        <v>0.80642889531237971</v>
      </c>
      <c r="M1172">
        <v>0</v>
      </c>
      <c r="N1172">
        <v>0.79298851531214964</v>
      </c>
      <c r="O1172">
        <v>0</v>
      </c>
      <c r="P1172"/>
    </row>
    <row r="1173" spans="2:16" x14ac:dyDescent="0.25">
      <c r="B1173" t="s">
        <v>1749</v>
      </c>
      <c r="C1173" t="s">
        <v>1740</v>
      </c>
      <c r="D1173">
        <v>1832</v>
      </c>
      <c r="E1173">
        <v>2500</v>
      </c>
      <c r="F1173">
        <v>1</v>
      </c>
      <c r="G1173" t="s">
        <v>69</v>
      </c>
      <c r="H1173" t="s">
        <v>69</v>
      </c>
      <c r="L1173">
        <v>1.0285126786166177</v>
      </c>
      <c r="M1173">
        <v>0</v>
      </c>
      <c r="N1173">
        <v>1.0139133192556544</v>
      </c>
      <c r="O1173">
        <v>0</v>
      </c>
      <c r="P1173"/>
    </row>
    <row r="1174" spans="2:16" x14ac:dyDescent="0.25">
      <c r="B1174" t="s">
        <v>2383</v>
      </c>
      <c r="C1174" t="s">
        <v>1740</v>
      </c>
      <c r="D1174">
        <v>2500</v>
      </c>
      <c r="E1174">
        <v>2500.1</v>
      </c>
      <c r="F1174">
        <v>1</v>
      </c>
      <c r="G1174" t="s">
        <v>69</v>
      </c>
      <c r="H1174" t="s">
        <v>69</v>
      </c>
      <c r="L1174">
        <v>1.0285126786166177</v>
      </c>
      <c r="M1174">
        <v>0</v>
      </c>
      <c r="N1174">
        <v>1.0139133192556544</v>
      </c>
      <c r="O1174">
        <v>0</v>
      </c>
      <c r="P1174"/>
    </row>
    <row r="1175" spans="2:16" x14ac:dyDescent="0.25">
      <c r="B1175" t="s">
        <v>1750</v>
      </c>
      <c r="C1175" t="s">
        <v>1751</v>
      </c>
      <c r="D1175">
        <v>-328</v>
      </c>
      <c r="E1175">
        <v>-147.9</v>
      </c>
      <c r="F1175">
        <v>0.1</v>
      </c>
      <c r="G1175" t="s">
        <v>69</v>
      </c>
      <c r="H1175" t="s">
        <v>69</v>
      </c>
      <c r="L1175">
        <v>0.84492191360980096</v>
      </c>
      <c r="M1175">
        <v>0</v>
      </c>
      <c r="N1175">
        <v>0.83553406811867148</v>
      </c>
      <c r="O1175">
        <v>0</v>
      </c>
      <c r="P1175"/>
    </row>
    <row r="1176" spans="2:16" x14ac:dyDescent="0.25">
      <c r="B1176" t="s">
        <v>1752</v>
      </c>
      <c r="C1176" t="s">
        <v>1751</v>
      </c>
      <c r="D1176">
        <v>-148</v>
      </c>
      <c r="E1176">
        <v>-12.9</v>
      </c>
      <c r="F1176">
        <v>0.1</v>
      </c>
      <c r="G1176" t="s">
        <v>69</v>
      </c>
      <c r="H1176" t="s">
        <v>69</v>
      </c>
      <c r="L1176">
        <v>0.47673872277927182</v>
      </c>
      <c r="M1176">
        <v>0</v>
      </c>
      <c r="N1176">
        <v>0.46495666323443552</v>
      </c>
      <c r="O1176">
        <v>0</v>
      </c>
      <c r="P1176"/>
    </row>
    <row r="1177" spans="2:16" x14ac:dyDescent="0.25">
      <c r="B1177" t="s">
        <v>1753</v>
      </c>
      <c r="C1177" t="s">
        <v>1751</v>
      </c>
      <c r="D1177">
        <v>-13</v>
      </c>
      <c r="E1177">
        <v>248.1</v>
      </c>
      <c r="F1177">
        <v>0.1</v>
      </c>
      <c r="G1177" t="s">
        <v>69</v>
      </c>
      <c r="H1177" t="s">
        <v>69</v>
      </c>
      <c r="L1177">
        <v>0.41715274220240711</v>
      </c>
      <c r="M1177">
        <v>0</v>
      </c>
      <c r="N1177">
        <v>0.4036351065205761</v>
      </c>
      <c r="O1177">
        <v>0</v>
      </c>
      <c r="P1177"/>
    </row>
    <row r="1178" spans="2:16" x14ac:dyDescent="0.25">
      <c r="B1178" t="s">
        <v>1754</v>
      </c>
      <c r="C1178" t="s">
        <v>1751</v>
      </c>
      <c r="D1178">
        <v>248</v>
      </c>
      <c r="E1178">
        <v>770.1</v>
      </c>
      <c r="F1178">
        <v>0.1</v>
      </c>
      <c r="G1178" t="s">
        <v>69</v>
      </c>
      <c r="H1178" t="s">
        <v>69</v>
      </c>
      <c r="L1178">
        <v>0.39150277361901864</v>
      </c>
      <c r="M1178">
        <v>0</v>
      </c>
      <c r="N1178">
        <v>0.3832232516957621</v>
      </c>
      <c r="O1178">
        <v>0</v>
      </c>
      <c r="P1178"/>
    </row>
    <row r="1179" spans="2:16" x14ac:dyDescent="0.25">
      <c r="B1179" t="s">
        <v>1755</v>
      </c>
      <c r="C1179" t="s">
        <v>1751</v>
      </c>
      <c r="D1179">
        <v>770</v>
      </c>
      <c r="E1179">
        <v>2372</v>
      </c>
      <c r="F1179">
        <v>0.1</v>
      </c>
      <c r="G1179" t="s">
        <v>69</v>
      </c>
      <c r="H1179" t="s">
        <v>69</v>
      </c>
      <c r="L1179">
        <v>0.57284718907188148</v>
      </c>
      <c r="M1179">
        <v>0</v>
      </c>
      <c r="N1179">
        <v>0.56722089252463614</v>
      </c>
      <c r="O1179">
        <v>0</v>
      </c>
      <c r="P1179"/>
    </row>
    <row r="1180" spans="2:16" x14ac:dyDescent="0.25">
      <c r="B1180" t="s">
        <v>2384</v>
      </c>
      <c r="C1180" t="s">
        <v>1751</v>
      </c>
      <c r="D1180">
        <v>2372</v>
      </c>
      <c r="E1180">
        <v>2372.1</v>
      </c>
      <c r="F1180">
        <v>0.1</v>
      </c>
      <c r="G1180" t="s">
        <v>69</v>
      </c>
      <c r="H1180" t="s">
        <v>69</v>
      </c>
      <c r="L1180">
        <v>0.57284718907188148</v>
      </c>
      <c r="M1180">
        <v>0</v>
      </c>
      <c r="N1180">
        <v>0.56722089252463614</v>
      </c>
      <c r="O1180">
        <v>0</v>
      </c>
      <c r="P1180"/>
    </row>
    <row r="1181" spans="2:16" x14ac:dyDescent="0.25">
      <c r="B1181" t="s">
        <v>1756</v>
      </c>
      <c r="C1181" t="s">
        <v>1751</v>
      </c>
      <c r="D1181">
        <v>-328</v>
      </c>
      <c r="E1181">
        <v>-147.9</v>
      </c>
      <c r="F1181">
        <v>1</v>
      </c>
      <c r="G1181" t="s">
        <v>69</v>
      </c>
      <c r="H1181" t="s">
        <v>69</v>
      </c>
      <c r="L1181">
        <v>1.044615059929437</v>
      </c>
      <c r="M1181">
        <v>0</v>
      </c>
      <c r="N1181">
        <v>1.0139611328778519</v>
      </c>
      <c r="O1181">
        <v>0</v>
      </c>
      <c r="P1181"/>
    </row>
    <row r="1182" spans="2:16" x14ac:dyDescent="0.25">
      <c r="B1182" t="s">
        <v>1757</v>
      </c>
      <c r="C1182" t="s">
        <v>1751</v>
      </c>
      <c r="D1182">
        <v>-148</v>
      </c>
      <c r="E1182">
        <v>-12.9</v>
      </c>
      <c r="F1182">
        <v>1</v>
      </c>
      <c r="G1182" t="s">
        <v>69</v>
      </c>
      <c r="H1182" t="s">
        <v>69</v>
      </c>
      <c r="L1182">
        <v>0.76848236357807509</v>
      </c>
      <c r="M1182">
        <v>0</v>
      </c>
      <c r="N1182">
        <v>0.73904309663652246</v>
      </c>
      <c r="O1182">
        <v>0</v>
      </c>
      <c r="P1182"/>
    </row>
    <row r="1183" spans="2:16" x14ac:dyDescent="0.25">
      <c r="B1183" t="s">
        <v>1758</v>
      </c>
      <c r="C1183" t="s">
        <v>1751</v>
      </c>
      <c r="D1183">
        <v>-13</v>
      </c>
      <c r="E1183">
        <v>248.1</v>
      </c>
      <c r="F1183">
        <v>1</v>
      </c>
      <c r="G1183" t="s">
        <v>69</v>
      </c>
      <c r="H1183" t="s">
        <v>69</v>
      </c>
      <c r="L1183">
        <v>0.73300869275904312</v>
      </c>
      <c r="M1183">
        <v>0</v>
      </c>
      <c r="N1183">
        <v>0.70208354147912977</v>
      </c>
      <c r="O1183">
        <v>0</v>
      </c>
      <c r="P1183"/>
    </row>
    <row r="1184" spans="2:16" x14ac:dyDescent="0.25">
      <c r="B1184" t="s">
        <v>1759</v>
      </c>
      <c r="C1184" t="s">
        <v>1751</v>
      </c>
      <c r="D1184">
        <v>248</v>
      </c>
      <c r="E1184">
        <v>770.1</v>
      </c>
      <c r="F1184">
        <v>1</v>
      </c>
      <c r="G1184" t="s">
        <v>69</v>
      </c>
      <c r="H1184" t="s">
        <v>69</v>
      </c>
      <c r="L1184">
        <v>0.70888469096512308</v>
      </c>
      <c r="M1184">
        <v>0</v>
      </c>
      <c r="N1184">
        <v>0.69055054893923118</v>
      </c>
      <c r="O1184">
        <v>0</v>
      </c>
      <c r="P1184"/>
    </row>
    <row r="1185" spans="2:16" x14ac:dyDescent="0.25">
      <c r="B1185" t="s">
        <v>1760</v>
      </c>
      <c r="C1185" t="s">
        <v>1751</v>
      </c>
      <c r="D1185">
        <v>770</v>
      </c>
      <c r="E1185">
        <v>2372</v>
      </c>
      <c r="F1185">
        <v>1</v>
      </c>
      <c r="G1185" t="s">
        <v>69</v>
      </c>
      <c r="H1185" t="s">
        <v>69</v>
      </c>
      <c r="L1185">
        <v>0.82304130234204487</v>
      </c>
      <c r="M1185">
        <v>0</v>
      </c>
      <c r="N1185">
        <v>0.80730387148609961</v>
      </c>
      <c r="O1185">
        <v>0</v>
      </c>
      <c r="P1185"/>
    </row>
    <row r="1186" spans="2:16" x14ac:dyDescent="0.25">
      <c r="B1186" t="s">
        <v>2385</v>
      </c>
      <c r="C1186" t="s">
        <v>1751</v>
      </c>
      <c r="D1186">
        <v>2372</v>
      </c>
      <c r="E1186">
        <v>2372.1</v>
      </c>
      <c r="F1186">
        <v>1</v>
      </c>
      <c r="G1186" t="s">
        <v>69</v>
      </c>
      <c r="H1186" t="s">
        <v>69</v>
      </c>
      <c r="L1186">
        <v>0.82304130234204487</v>
      </c>
      <c r="M1186">
        <v>0</v>
      </c>
      <c r="N1186">
        <v>0.80730387148609961</v>
      </c>
      <c r="O1186">
        <v>0</v>
      </c>
      <c r="P1186"/>
    </row>
    <row r="1187" spans="2:16" x14ac:dyDescent="0.25">
      <c r="B1187" t="s">
        <v>1761</v>
      </c>
      <c r="C1187" t="s">
        <v>1762</v>
      </c>
      <c r="D1187">
        <v>32</v>
      </c>
      <c r="E1187">
        <v>482.1</v>
      </c>
      <c r="F1187">
        <v>0.1</v>
      </c>
      <c r="G1187" t="s">
        <v>69</v>
      </c>
      <c r="H1187" t="s">
        <v>69</v>
      </c>
      <c r="L1187">
        <v>1.1965568426856195</v>
      </c>
      <c r="M1187">
        <v>0</v>
      </c>
      <c r="N1187">
        <v>1.190019234204968</v>
      </c>
      <c r="O1187">
        <v>0</v>
      </c>
      <c r="P1187"/>
    </row>
    <row r="1188" spans="2:16" x14ac:dyDescent="0.25">
      <c r="B1188" t="s">
        <v>1763</v>
      </c>
      <c r="C1188" t="s">
        <v>1762</v>
      </c>
      <c r="D1188">
        <v>482</v>
      </c>
      <c r="E1188">
        <v>752.1</v>
      </c>
      <c r="F1188">
        <v>0.1</v>
      </c>
      <c r="G1188" t="s">
        <v>69</v>
      </c>
      <c r="H1188" t="s">
        <v>69</v>
      </c>
      <c r="L1188">
        <v>0.74216754789457351</v>
      </c>
      <c r="M1188">
        <v>0</v>
      </c>
      <c r="N1188">
        <v>0.73323749542927741</v>
      </c>
      <c r="O1188">
        <v>0</v>
      </c>
      <c r="P1188"/>
    </row>
    <row r="1189" spans="2:16" x14ac:dyDescent="0.25">
      <c r="B1189" t="s">
        <v>1764</v>
      </c>
      <c r="C1189" t="s">
        <v>1762</v>
      </c>
      <c r="D1189">
        <v>752</v>
      </c>
      <c r="E1189">
        <v>1832.1</v>
      </c>
      <c r="F1189">
        <v>0.1</v>
      </c>
      <c r="G1189" t="s">
        <v>69</v>
      </c>
      <c r="H1189" t="s">
        <v>69</v>
      </c>
      <c r="L1189">
        <v>0.70146403122437906</v>
      </c>
      <c r="M1189">
        <v>0</v>
      </c>
      <c r="N1189">
        <v>0.69200891804738485</v>
      </c>
      <c r="O1189">
        <v>0</v>
      </c>
      <c r="P1189"/>
    </row>
    <row r="1190" spans="2:16" x14ac:dyDescent="0.25">
      <c r="B1190" t="s">
        <v>1765</v>
      </c>
      <c r="C1190" t="s">
        <v>1762</v>
      </c>
      <c r="D1190">
        <v>1832</v>
      </c>
      <c r="E1190">
        <v>3213</v>
      </c>
      <c r="F1190">
        <v>0.1</v>
      </c>
      <c r="G1190" t="s">
        <v>69</v>
      </c>
      <c r="H1190" t="s">
        <v>69</v>
      </c>
      <c r="L1190">
        <v>0.96694892013770084</v>
      </c>
      <c r="M1190">
        <v>0</v>
      </c>
      <c r="N1190">
        <v>0.96011185270832966</v>
      </c>
      <c r="O1190">
        <v>0</v>
      </c>
      <c r="P1190"/>
    </row>
    <row r="1191" spans="2:16" x14ac:dyDescent="0.25">
      <c r="B1191" t="s">
        <v>2386</v>
      </c>
      <c r="C1191" t="s">
        <v>1762</v>
      </c>
      <c r="D1191">
        <v>3213</v>
      </c>
      <c r="E1191">
        <v>3213.1</v>
      </c>
      <c r="F1191">
        <v>0.1</v>
      </c>
      <c r="G1191" t="s">
        <v>69</v>
      </c>
      <c r="H1191" t="s">
        <v>69</v>
      </c>
      <c r="L1191">
        <v>0.96694892013770084</v>
      </c>
      <c r="M1191">
        <v>0</v>
      </c>
      <c r="N1191">
        <v>0.96011185270832966</v>
      </c>
      <c r="O1191">
        <v>0</v>
      </c>
      <c r="P1191"/>
    </row>
    <row r="1192" spans="2:16" x14ac:dyDescent="0.25">
      <c r="B1192" t="s">
        <v>1766</v>
      </c>
      <c r="C1192" t="s">
        <v>1762</v>
      </c>
      <c r="D1192">
        <v>32</v>
      </c>
      <c r="E1192">
        <v>482.1</v>
      </c>
      <c r="F1192">
        <v>1</v>
      </c>
      <c r="G1192" t="s">
        <v>69</v>
      </c>
      <c r="H1192" t="s">
        <v>69</v>
      </c>
      <c r="L1192">
        <v>1.3448255566346805</v>
      </c>
      <c r="M1192">
        <v>0</v>
      </c>
      <c r="N1192">
        <v>1.3214180934805526</v>
      </c>
      <c r="O1192">
        <v>0</v>
      </c>
      <c r="P1192"/>
    </row>
    <row r="1193" spans="2:16" x14ac:dyDescent="0.25">
      <c r="B1193" t="s">
        <v>1767</v>
      </c>
      <c r="C1193" t="s">
        <v>1762</v>
      </c>
      <c r="D1193">
        <v>482</v>
      </c>
      <c r="E1193">
        <v>752.1</v>
      </c>
      <c r="F1193">
        <v>1</v>
      </c>
      <c r="G1193" t="s">
        <v>69</v>
      </c>
      <c r="H1193" t="s">
        <v>69</v>
      </c>
      <c r="L1193">
        <v>0.9593430056456228</v>
      </c>
      <c r="M1193">
        <v>0</v>
      </c>
      <c r="N1193">
        <v>0.93147046367740494</v>
      </c>
      <c r="O1193">
        <v>0</v>
      </c>
      <c r="P1193"/>
    </row>
    <row r="1194" spans="2:16" x14ac:dyDescent="0.25">
      <c r="B1194" t="s">
        <v>1768</v>
      </c>
      <c r="C1194" t="s">
        <v>1762</v>
      </c>
      <c r="D1194">
        <v>752</v>
      </c>
      <c r="E1194">
        <v>1832.1</v>
      </c>
      <c r="F1194">
        <v>1</v>
      </c>
      <c r="G1194" t="s">
        <v>69</v>
      </c>
      <c r="H1194" t="s">
        <v>69</v>
      </c>
      <c r="L1194">
        <v>0.92821232508240803</v>
      </c>
      <c r="M1194">
        <v>0</v>
      </c>
      <c r="N1194">
        <v>0.8993755292741249</v>
      </c>
      <c r="O1194">
        <v>0</v>
      </c>
      <c r="P1194"/>
    </row>
    <row r="1195" spans="2:16" x14ac:dyDescent="0.25">
      <c r="B1195" t="s">
        <v>1769</v>
      </c>
      <c r="C1195" t="s">
        <v>1762</v>
      </c>
      <c r="D1195">
        <v>1832</v>
      </c>
      <c r="E1195">
        <v>3213</v>
      </c>
      <c r="F1195">
        <v>1</v>
      </c>
      <c r="G1195" t="s">
        <v>69</v>
      </c>
      <c r="H1195" t="s">
        <v>69</v>
      </c>
      <c r="L1195">
        <v>1.1421543448627245</v>
      </c>
      <c r="M1195">
        <v>0</v>
      </c>
      <c r="N1195">
        <v>1.1188452840813252</v>
      </c>
      <c r="O1195">
        <v>0</v>
      </c>
      <c r="P1195"/>
    </row>
    <row r="1196" spans="2:16" x14ac:dyDescent="0.25">
      <c r="B1196" t="s">
        <v>2387</v>
      </c>
      <c r="C1196" t="s">
        <v>1762</v>
      </c>
      <c r="D1196">
        <v>3213</v>
      </c>
      <c r="E1196">
        <v>3213.1</v>
      </c>
      <c r="F1196">
        <v>1</v>
      </c>
      <c r="G1196" t="s">
        <v>69</v>
      </c>
      <c r="H1196" t="s">
        <v>69</v>
      </c>
      <c r="L1196">
        <v>1.1421543448627245</v>
      </c>
      <c r="M1196">
        <v>0</v>
      </c>
      <c r="N1196">
        <v>1.1188452840813252</v>
      </c>
      <c r="O1196">
        <v>0</v>
      </c>
      <c r="P1196"/>
    </row>
    <row r="1197" spans="2:16" x14ac:dyDescent="0.25">
      <c r="B1197" t="s">
        <v>1770</v>
      </c>
      <c r="C1197" t="s">
        <v>1771</v>
      </c>
      <c r="D1197">
        <v>32</v>
      </c>
      <c r="E1197">
        <v>482.1</v>
      </c>
      <c r="F1197">
        <v>0.1</v>
      </c>
      <c r="G1197" t="s">
        <v>69</v>
      </c>
      <c r="H1197" t="s">
        <v>69</v>
      </c>
      <c r="L1197">
        <v>0.9910204617239522</v>
      </c>
      <c r="M1197">
        <v>0</v>
      </c>
      <c r="N1197">
        <v>0.98329333251974094</v>
      </c>
      <c r="O1197">
        <v>0</v>
      </c>
      <c r="P1197"/>
    </row>
    <row r="1198" spans="2:16" x14ac:dyDescent="0.25">
      <c r="B1198" t="s">
        <v>1772</v>
      </c>
      <c r="C1198" t="s">
        <v>1771</v>
      </c>
      <c r="D1198">
        <v>482</v>
      </c>
      <c r="E1198">
        <v>1832.1</v>
      </c>
      <c r="F1198">
        <v>0.1</v>
      </c>
      <c r="G1198" t="s">
        <v>69</v>
      </c>
      <c r="H1198" t="s">
        <v>69</v>
      </c>
      <c r="L1198">
        <v>0.76311401263318779</v>
      </c>
      <c r="M1198">
        <v>0</v>
      </c>
      <c r="N1198">
        <v>0.7544319398280277</v>
      </c>
      <c r="O1198">
        <v>0</v>
      </c>
      <c r="P1198"/>
    </row>
    <row r="1199" spans="2:16" x14ac:dyDescent="0.25">
      <c r="B1199" t="s">
        <v>1773</v>
      </c>
      <c r="C1199" t="s">
        <v>1771</v>
      </c>
      <c r="D1199">
        <v>1832</v>
      </c>
      <c r="E1199">
        <v>2552.1</v>
      </c>
      <c r="F1199">
        <v>0.1</v>
      </c>
      <c r="G1199" t="s">
        <v>69</v>
      </c>
      <c r="H1199" t="s">
        <v>69</v>
      </c>
      <c r="L1199">
        <v>0.78273955821913987</v>
      </c>
      <c r="M1199">
        <v>0</v>
      </c>
      <c r="N1199">
        <v>0.77427758043007411</v>
      </c>
      <c r="O1199">
        <v>0</v>
      </c>
      <c r="P1199"/>
    </row>
    <row r="1200" spans="2:16" x14ac:dyDescent="0.25">
      <c r="B1200" t="s">
        <v>1774</v>
      </c>
      <c r="C1200" t="s">
        <v>1771</v>
      </c>
      <c r="D1200">
        <v>2552</v>
      </c>
      <c r="E1200">
        <v>3213</v>
      </c>
      <c r="F1200">
        <v>0.1</v>
      </c>
      <c r="G1200" t="s">
        <v>69</v>
      </c>
      <c r="H1200" t="s">
        <v>69</v>
      </c>
      <c r="L1200">
        <v>0.96727748872495478</v>
      </c>
      <c r="M1200">
        <v>0</v>
      </c>
      <c r="N1200">
        <v>0.9604427602671648</v>
      </c>
      <c r="O1200">
        <v>0</v>
      </c>
      <c r="P1200"/>
    </row>
    <row r="1201" spans="2:16" x14ac:dyDescent="0.25">
      <c r="B1201" t="s">
        <v>2388</v>
      </c>
      <c r="C1201" t="s">
        <v>1771</v>
      </c>
      <c r="D1201">
        <v>3213</v>
      </c>
      <c r="E1201">
        <v>3213.1</v>
      </c>
      <c r="F1201">
        <v>0.1</v>
      </c>
      <c r="G1201" t="s">
        <v>69</v>
      </c>
      <c r="H1201" t="s">
        <v>69</v>
      </c>
      <c r="L1201">
        <v>0.96727748872495478</v>
      </c>
      <c r="M1201">
        <v>0</v>
      </c>
      <c r="N1201">
        <v>0.9604427602671648</v>
      </c>
      <c r="O1201">
        <v>0</v>
      </c>
      <c r="P1201"/>
    </row>
    <row r="1202" spans="2:16" x14ac:dyDescent="0.25">
      <c r="B1202" t="s">
        <v>1775</v>
      </c>
      <c r="C1202" t="s">
        <v>1771</v>
      </c>
      <c r="D1202">
        <v>32</v>
      </c>
      <c r="E1202">
        <v>482.1</v>
      </c>
      <c r="F1202">
        <v>1</v>
      </c>
      <c r="G1202" t="s">
        <v>69</v>
      </c>
      <c r="H1202" t="s">
        <v>69</v>
      </c>
      <c r="L1202">
        <v>1.1652848960185183</v>
      </c>
      <c r="M1202">
        <v>0</v>
      </c>
      <c r="N1202">
        <v>1.1388001483042482</v>
      </c>
      <c r="O1202">
        <v>0</v>
      </c>
      <c r="P1202"/>
    </row>
    <row r="1203" spans="2:16" x14ac:dyDescent="0.25">
      <c r="B1203" t="s">
        <v>1776</v>
      </c>
      <c r="C1203" t="s">
        <v>1771</v>
      </c>
      <c r="D1203">
        <v>482</v>
      </c>
      <c r="E1203">
        <v>1832.1</v>
      </c>
      <c r="F1203">
        <v>1</v>
      </c>
      <c r="G1203" t="s">
        <v>69</v>
      </c>
      <c r="H1203" t="s">
        <v>69</v>
      </c>
      <c r="L1203">
        <v>0.97705967630047186</v>
      </c>
      <c r="M1203">
        <v>0</v>
      </c>
      <c r="N1203">
        <v>0.94824445784443201</v>
      </c>
      <c r="O1203">
        <v>0</v>
      </c>
      <c r="P1203"/>
    </row>
    <row r="1204" spans="2:16" x14ac:dyDescent="0.25">
      <c r="B1204" t="s">
        <v>1777</v>
      </c>
      <c r="C1204" t="s">
        <v>1771</v>
      </c>
      <c r="D1204">
        <v>1832</v>
      </c>
      <c r="E1204">
        <v>2552.1</v>
      </c>
      <c r="F1204">
        <v>1</v>
      </c>
      <c r="G1204" t="s">
        <v>69</v>
      </c>
      <c r="H1204" t="s">
        <v>69</v>
      </c>
      <c r="L1204">
        <v>0.99106384725426633</v>
      </c>
      <c r="M1204">
        <v>0</v>
      </c>
      <c r="N1204">
        <v>0.96410879653525106</v>
      </c>
      <c r="O1204">
        <v>0</v>
      </c>
      <c r="P1204"/>
    </row>
    <row r="1205" spans="2:16" x14ac:dyDescent="0.25">
      <c r="B1205" t="s">
        <v>1778</v>
      </c>
      <c r="C1205" t="s">
        <v>1771</v>
      </c>
      <c r="D1205">
        <v>2552</v>
      </c>
      <c r="E1205">
        <v>3213</v>
      </c>
      <c r="F1205">
        <v>1</v>
      </c>
      <c r="G1205" t="s">
        <v>69</v>
      </c>
      <c r="H1205" t="s">
        <v>69</v>
      </c>
      <c r="L1205">
        <v>1.1424325247153062</v>
      </c>
      <c r="M1205">
        <v>0</v>
      </c>
      <c r="N1205">
        <v>1.1191292578382583</v>
      </c>
      <c r="O1205">
        <v>0</v>
      </c>
      <c r="P1205"/>
    </row>
    <row r="1206" spans="2:16" x14ac:dyDescent="0.25">
      <c r="B1206" t="s">
        <v>2389</v>
      </c>
      <c r="C1206" t="s">
        <v>1771</v>
      </c>
      <c r="D1206">
        <v>3213</v>
      </c>
      <c r="E1206">
        <v>3213.1</v>
      </c>
      <c r="F1206">
        <v>1</v>
      </c>
      <c r="G1206" t="s">
        <v>69</v>
      </c>
      <c r="H1206" t="s">
        <v>69</v>
      </c>
      <c r="L1206">
        <v>1.1424325247153062</v>
      </c>
      <c r="M1206">
        <v>0</v>
      </c>
      <c r="N1206">
        <v>1.1191292578382583</v>
      </c>
      <c r="O1206">
        <v>0</v>
      </c>
      <c r="P1206"/>
    </row>
    <row r="1207" spans="2:16" x14ac:dyDescent="0.25">
      <c r="B1207" t="s">
        <v>1779</v>
      </c>
      <c r="C1207" t="s">
        <v>1780</v>
      </c>
      <c r="D1207">
        <v>-418</v>
      </c>
      <c r="E1207">
        <v>-237.9</v>
      </c>
      <c r="F1207">
        <v>0.1</v>
      </c>
      <c r="G1207" t="s">
        <v>69</v>
      </c>
      <c r="H1207" t="s">
        <v>69</v>
      </c>
      <c r="L1207">
        <v>0.55536480170386904</v>
      </c>
      <c r="M1207">
        <v>0</v>
      </c>
      <c r="N1207">
        <v>0.55057507926698734</v>
      </c>
      <c r="O1207">
        <v>0</v>
      </c>
      <c r="P1207"/>
    </row>
    <row r="1208" spans="2:16" x14ac:dyDescent="0.25">
      <c r="B1208" t="s">
        <v>1781</v>
      </c>
      <c r="C1208" t="s">
        <v>1780</v>
      </c>
      <c r="D1208">
        <v>-238</v>
      </c>
      <c r="E1208">
        <v>32.1</v>
      </c>
      <c r="F1208">
        <v>0.1</v>
      </c>
      <c r="G1208" t="s">
        <v>69</v>
      </c>
      <c r="H1208" t="s">
        <v>69</v>
      </c>
      <c r="L1208">
        <v>0.29307530930966652</v>
      </c>
      <c r="M1208">
        <v>0</v>
      </c>
      <c r="N1208">
        <v>0.28549186088819395</v>
      </c>
      <c r="O1208">
        <v>0</v>
      </c>
      <c r="P1208"/>
    </row>
    <row r="1209" spans="2:16" x14ac:dyDescent="0.25">
      <c r="B1209" t="s">
        <v>1782</v>
      </c>
      <c r="C1209" t="s">
        <v>1780</v>
      </c>
      <c r="D1209">
        <v>32</v>
      </c>
      <c r="E1209">
        <v>248.1</v>
      </c>
      <c r="F1209">
        <v>0.1</v>
      </c>
      <c r="G1209" t="s">
        <v>69</v>
      </c>
      <c r="H1209" t="s">
        <v>69</v>
      </c>
      <c r="L1209">
        <v>0.20014928119645972</v>
      </c>
      <c r="M1209">
        <v>0</v>
      </c>
      <c r="N1209">
        <v>0.19650714703932165</v>
      </c>
      <c r="O1209">
        <v>0</v>
      </c>
      <c r="P1209"/>
    </row>
    <row r="1210" spans="2:16" x14ac:dyDescent="0.25">
      <c r="B1210" t="s">
        <v>1783</v>
      </c>
      <c r="C1210" t="s">
        <v>1780</v>
      </c>
      <c r="D1210">
        <v>248</v>
      </c>
      <c r="E1210">
        <v>752</v>
      </c>
      <c r="F1210">
        <v>0.1</v>
      </c>
      <c r="G1210" t="s">
        <v>69</v>
      </c>
      <c r="H1210" t="s">
        <v>69</v>
      </c>
      <c r="L1210">
        <v>0.17895367964470385</v>
      </c>
      <c r="M1210">
        <v>0</v>
      </c>
      <c r="N1210">
        <v>0.17487064800146809</v>
      </c>
      <c r="O1210">
        <v>0</v>
      </c>
      <c r="P1210"/>
    </row>
    <row r="1211" spans="2:16" x14ac:dyDescent="0.25">
      <c r="B1211" t="s">
        <v>2390</v>
      </c>
      <c r="C1211" t="s">
        <v>1780</v>
      </c>
      <c r="D1211">
        <v>752</v>
      </c>
      <c r="E1211">
        <v>752.1</v>
      </c>
      <c r="F1211">
        <v>0.1</v>
      </c>
      <c r="G1211" t="s">
        <v>69</v>
      </c>
      <c r="H1211" t="s">
        <v>69</v>
      </c>
      <c r="L1211">
        <v>0.17895367964470385</v>
      </c>
      <c r="M1211">
        <v>0</v>
      </c>
      <c r="N1211">
        <v>0.17487064800146809</v>
      </c>
      <c r="O1211">
        <v>0</v>
      </c>
      <c r="P1211"/>
    </row>
    <row r="1212" spans="2:16" x14ac:dyDescent="0.25">
      <c r="B1212" t="s">
        <v>1784</v>
      </c>
      <c r="C1212" t="s">
        <v>1780</v>
      </c>
      <c r="D1212">
        <v>-418</v>
      </c>
      <c r="E1212">
        <v>-237.9</v>
      </c>
      <c r="F1212">
        <v>1</v>
      </c>
      <c r="G1212" t="s">
        <v>69</v>
      </c>
      <c r="H1212" t="s">
        <v>69</v>
      </c>
      <c r="L1212">
        <v>0.80890141436194996</v>
      </c>
      <c r="M1212">
        <v>0</v>
      </c>
      <c r="N1212">
        <v>0.79569649861605485</v>
      </c>
      <c r="O1212">
        <v>0</v>
      </c>
      <c r="P1212"/>
    </row>
    <row r="1213" spans="2:16" x14ac:dyDescent="0.25">
      <c r="B1213" t="s">
        <v>1785</v>
      </c>
      <c r="C1213" t="s">
        <v>1780</v>
      </c>
      <c r="D1213">
        <v>-238</v>
      </c>
      <c r="E1213">
        <v>32.1</v>
      </c>
      <c r="F1213">
        <v>1</v>
      </c>
      <c r="G1213" t="s">
        <v>69</v>
      </c>
      <c r="H1213" t="s">
        <v>69</v>
      </c>
      <c r="L1213">
        <v>0.65502346508168341</v>
      </c>
      <c r="M1213">
        <v>0</v>
      </c>
      <c r="N1213">
        <v>0.64148702452458384</v>
      </c>
      <c r="O1213">
        <v>0</v>
      </c>
      <c r="P1213"/>
    </row>
    <row r="1214" spans="2:16" x14ac:dyDescent="0.25">
      <c r="B1214" t="s">
        <v>1786</v>
      </c>
      <c r="C1214" t="s">
        <v>1780</v>
      </c>
      <c r="D1214">
        <v>32</v>
      </c>
      <c r="E1214">
        <v>248.1</v>
      </c>
      <c r="F1214">
        <v>1</v>
      </c>
      <c r="G1214" t="s">
        <v>69</v>
      </c>
      <c r="H1214" t="s">
        <v>69</v>
      </c>
      <c r="L1214">
        <v>0.61187724466696536</v>
      </c>
      <c r="M1214">
        <v>0</v>
      </c>
      <c r="N1214">
        <v>0.60713677111301179</v>
      </c>
      <c r="O1214">
        <v>0</v>
      </c>
      <c r="P1214"/>
    </row>
    <row r="1215" spans="2:16" x14ac:dyDescent="0.25">
      <c r="B1215" t="s">
        <v>1787</v>
      </c>
      <c r="C1215" t="s">
        <v>1780</v>
      </c>
      <c r="D1215">
        <v>248</v>
      </c>
      <c r="E1215">
        <v>752</v>
      </c>
      <c r="F1215">
        <v>1</v>
      </c>
      <c r="G1215" t="s">
        <v>69</v>
      </c>
      <c r="H1215" t="s">
        <v>69</v>
      </c>
      <c r="L1215">
        <v>0.60527551349460451</v>
      </c>
      <c r="M1215">
        <v>0</v>
      </c>
      <c r="N1215">
        <v>0.60048292526303648</v>
      </c>
      <c r="O1215">
        <v>0</v>
      </c>
      <c r="P1215"/>
    </row>
    <row r="1216" spans="2:16" x14ac:dyDescent="0.25">
      <c r="B1216" t="s">
        <v>2391</v>
      </c>
      <c r="C1216" t="s">
        <v>1780</v>
      </c>
      <c r="D1216">
        <v>752</v>
      </c>
      <c r="E1216">
        <v>752.1</v>
      </c>
      <c r="F1216">
        <v>1</v>
      </c>
      <c r="G1216" t="s">
        <v>69</v>
      </c>
      <c r="H1216" t="s">
        <v>69</v>
      </c>
      <c r="L1216">
        <v>0.60527551349460451</v>
      </c>
      <c r="M1216">
        <v>0</v>
      </c>
      <c r="N1216">
        <v>0.60048292526303648</v>
      </c>
      <c r="O1216">
        <v>0</v>
      </c>
      <c r="P1216"/>
    </row>
    <row r="1217" spans="2:16" x14ac:dyDescent="0.25">
      <c r="B1217" t="s">
        <v>1788</v>
      </c>
      <c r="C1217" t="s">
        <v>1789</v>
      </c>
      <c r="D1217">
        <v>-328</v>
      </c>
      <c r="E1217">
        <v>32.1</v>
      </c>
      <c r="F1217">
        <v>0.1</v>
      </c>
      <c r="G1217" t="s">
        <v>69</v>
      </c>
      <c r="H1217" t="s">
        <v>69</v>
      </c>
      <c r="L1217">
        <v>0.21928459419434856</v>
      </c>
      <c r="M1217">
        <v>0</v>
      </c>
      <c r="N1217">
        <v>0.1904362960440581</v>
      </c>
      <c r="O1217">
        <v>0</v>
      </c>
      <c r="P1217"/>
    </row>
    <row r="1218" spans="2:16" x14ac:dyDescent="0.25">
      <c r="B1218" t="s">
        <v>1790</v>
      </c>
      <c r="C1218" t="s">
        <v>1789</v>
      </c>
      <c r="D1218">
        <v>32</v>
      </c>
      <c r="E1218">
        <v>212.1</v>
      </c>
      <c r="F1218">
        <v>0.1</v>
      </c>
      <c r="G1218" t="s">
        <v>69</v>
      </c>
      <c r="H1218" t="s">
        <v>69</v>
      </c>
      <c r="L1218">
        <v>0.28536871185230822</v>
      </c>
      <c r="M1218">
        <v>0</v>
      </c>
      <c r="N1218">
        <v>0.26384759105257283</v>
      </c>
      <c r="O1218">
        <v>0</v>
      </c>
      <c r="P1218"/>
    </row>
    <row r="1219" spans="2:16" x14ac:dyDescent="0.25">
      <c r="B1219" t="s">
        <v>1791</v>
      </c>
      <c r="C1219" t="s">
        <v>1789</v>
      </c>
      <c r="D1219">
        <v>212</v>
      </c>
      <c r="E1219">
        <v>572.1</v>
      </c>
      <c r="F1219">
        <v>0.1</v>
      </c>
      <c r="G1219" t="s">
        <v>69</v>
      </c>
      <c r="H1219" t="s">
        <v>69</v>
      </c>
      <c r="L1219">
        <v>0.28536871185230822</v>
      </c>
      <c r="M1219">
        <v>0</v>
      </c>
      <c r="N1219">
        <v>0.26384759105257283</v>
      </c>
      <c r="O1219">
        <v>0</v>
      </c>
      <c r="P1219"/>
    </row>
    <row r="1220" spans="2:16" x14ac:dyDescent="0.25">
      <c r="B1220" t="s">
        <v>1792</v>
      </c>
      <c r="C1220" t="s">
        <v>1789</v>
      </c>
      <c r="D1220">
        <v>572</v>
      </c>
      <c r="E1220">
        <v>752.1</v>
      </c>
      <c r="F1220">
        <v>0.1</v>
      </c>
      <c r="G1220" t="s">
        <v>69</v>
      </c>
      <c r="H1220" t="s">
        <v>69</v>
      </c>
      <c r="L1220">
        <v>0.39011774918819048</v>
      </c>
      <c r="M1220">
        <v>0</v>
      </c>
      <c r="N1220">
        <v>0.37466265871001864</v>
      </c>
      <c r="O1220">
        <v>0</v>
      </c>
      <c r="P1220"/>
    </row>
    <row r="1221" spans="2:16" x14ac:dyDescent="0.25">
      <c r="B1221" t="s">
        <v>1793</v>
      </c>
      <c r="C1221" t="s">
        <v>1789</v>
      </c>
      <c r="D1221">
        <v>752</v>
      </c>
      <c r="E1221">
        <v>1166.0999999999999</v>
      </c>
      <c r="F1221">
        <v>0.1</v>
      </c>
      <c r="G1221" t="s">
        <v>69</v>
      </c>
      <c r="H1221" t="s">
        <v>69</v>
      </c>
      <c r="L1221">
        <v>0.4598701065891842</v>
      </c>
      <c r="M1221">
        <v>0</v>
      </c>
      <c r="N1221">
        <v>0.44683415775245705</v>
      </c>
      <c r="O1221">
        <v>0</v>
      </c>
      <c r="P1221"/>
    </row>
    <row r="1222" spans="2:16" x14ac:dyDescent="0.25">
      <c r="B1222" t="s">
        <v>1794</v>
      </c>
      <c r="C1222" t="s">
        <v>1789</v>
      </c>
      <c r="D1222">
        <v>1166</v>
      </c>
      <c r="E1222">
        <v>1472</v>
      </c>
      <c r="F1222">
        <v>0.1</v>
      </c>
      <c r="G1222" t="s">
        <v>69</v>
      </c>
      <c r="H1222" t="s">
        <v>69</v>
      </c>
      <c r="L1222">
        <v>0.77811255339778873</v>
      </c>
      <c r="M1222">
        <v>0</v>
      </c>
      <c r="N1222">
        <v>0.77047997725783024</v>
      </c>
      <c r="O1222">
        <v>0</v>
      </c>
      <c r="P1222"/>
    </row>
    <row r="1223" spans="2:16" x14ac:dyDescent="0.25">
      <c r="B1223" t="s">
        <v>2392</v>
      </c>
      <c r="C1223" t="s">
        <v>1789</v>
      </c>
      <c r="D1223">
        <v>1472</v>
      </c>
      <c r="E1223">
        <v>1472.1</v>
      </c>
      <c r="F1223">
        <v>0.1</v>
      </c>
      <c r="G1223" t="s">
        <v>69</v>
      </c>
      <c r="H1223" t="s">
        <v>69</v>
      </c>
      <c r="L1223">
        <v>0.77811255339778873</v>
      </c>
      <c r="M1223">
        <v>0</v>
      </c>
      <c r="N1223">
        <v>0.77047997725783024</v>
      </c>
      <c r="O1223">
        <v>0</v>
      </c>
      <c r="P1223"/>
    </row>
    <row r="1224" spans="2:16" x14ac:dyDescent="0.25">
      <c r="B1224" t="s">
        <v>1795</v>
      </c>
      <c r="C1224" t="s">
        <v>1789</v>
      </c>
      <c r="D1224">
        <v>-328</v>
      </c>
      <c r="E1224">
        <v>32.1</v>
      </c>
      <c r="F1224">
        <v>1</v>
      </c>
      <c r="G1224" t="s">
        <v>69</v>
      </c>
      <c r="H1224" t="s">
        <v>69</v>
      </c>
      <c r="L1224">
        <v>0.60123441610683337</v>
      </c>
      <c r="M1224">
        <v>0</v>
      </c>
      <c r="N1224">
        <v>0.58897414091527012</v>
      </c>
      <c r="O1224">
        <v>0</v>
      </c>
      <c r="P1224"/>
    </row>
    <row r="1225" spans="2:16" x14ac:dyDescent="0.25">
      <c r="B1225" t="s">
        <v>1796</v>
      </c>
      <c r="C1225" t="s">
        <v>1789</v>
      </c>
      <c r="D1225">
        <v>32</v>
      </c>
      <c r="E1225">
        <v>212.1</v>
      </c>
      <c r="F1225">
        <v>1</v>
      </c>
      <c r="G1225" t="s">
        <v>69</v>
      </c>
      <c r="H1225" t="s">
        <v>69</v>
      </c>
      <c r="L1225">
        <v>0.61100604871358721</v>
      </c>
      <c r="M1225">
        <v>0</v>
      </c>
      <c r="N1225">
        <v>0.59894582987123801</v>
      </c>
      <c r="O1225">
        <v>0</v>
      </c>
      <c r="P1225"/>
    </row>
    <row r="1226" spans="2:16" x14ac:dyDescent="0.25">
      <c r="B1226" t="s">
        <v>1797</v>
      </c>
      <c r="C1226" t="s">
        <v>1789</v>
      </c>
      <c r="D1226">
        <v>212</v>
      </c>
      <c r="E1226">
        <v>572.1</v>
      </c>
      <c r="F1226">
        <v>1</v>
      </c>
      <c r="G1226" t="s">
        <v>69</v>
      </c>
      <c r="H1226" t="s">
        <v>69</v>
      </c>
      <c r="L1226">
        <v>0.61100604871358721</v>
      </c>
      <c r="M1226">
        <v>0</v>
      </c>
      <c r="N1226">
        <v>0.59894582987123801</v>
      </c>
      <c r="O1226">
        <v>0</v>
      </c>
      <c r="P1226"/>
    </row>
    <row r="1227" spans="2:16" x14ac:dyDescent="0.25">
      <c r="B1227" t="s">
        <v>1798</v>
      </c>
      <c r="C1227" t="s">
        <v>1789</v>
      </c>
      <c r="D1227">
        <v>572</v>
      </c>
      <c r="E1227">
        <v>752.1</v>
      </c>
      <c r="F1227">
        <v>1</v>
      </c>
      <c r="G1227" t="s">
        <v>69</v>
      </c>
      <c r="H1227" t="s">
        <v>69</v>
      </c>
      <c r="L1227">
        <v>0.63118059863402387</v>
      </c>
      <c r="M1227">
        <v>0</v>
      </c>
      <c r="N1227">
        <v>0.61951324735437274</v>
      </c>
      <c r="O1227">
        <v>0</v>
      </c>
      <c r="P1227"/>
    </row>
    <row r="1228" spans="2:16" x14ac:dyDescent="0.25">
      <c r="B1228" t="s">
        <v>1799</v>
      </c>
      <c r="C1228" t="s">
        <v>1789</v>
      </c>
      <c r="D1228">
        <v>752</v>
      </c>
      <c r="E1228">
        <v>1166.0999999999999</v>
      </c>
      <c r="F1228">
        <v>1</v>
      </c>
      <c r="G1228" t="s">
        <v>69</v>
      </c>
      <c r="H1228" t="s">
        <v>69</v>
      </c>
      <c r="L1228">
        <v>0.64672529314593263</v>
      </c>
      <c r="M1228">
        <v>0</v>
      </c>
      <c r="N1228">
        <v>0.63534346644177275</v>
      </c>
      <c r="O1228">
        <v>0</v>
      </c>
      <c r="P1228"/>
    </row>
    <row r="1229" spans="2:16" x14ac:dyDescent="0.25">
      <c r="B1229" t="s">
        <v>1800</v>
      </c>
      <c r="C1229" t="s">
        <v>1789</v>
      </c>
      <c r="D1229">
        <v>1166</v>
      </c>
      <c r="E1229">
        <v>1472</v>
      </c>
      <c r="F1229">
        <v>1</v>
      </c>
      <c r="G1229" t="s">
        <v>69</v>
      </c>
      <c r="H1229" t="s">
        <v>69</v>
      </c>
      <c r="L1229">
        <v>0.73899948282496875</v>
      </c>
      <c r="M1229">
        <v>0</v>
      </c>
      <c r="N1229">
        <v>0.72905963485240821</v>
      </c>
      <c r="O1229">
        <v>0</v>
      </c>
      <c r="P1229"/>
    </row>
    <row r="1230" spans="2:16" x14ac:dyDescent="0.25">
      <c r="B1230" t="s">
        <v>2393</v>
      </c>
      <c r="C1230" t="s">
        <v>1789</v>
      </c>
      <c r="D1230">
        <v>1472</v>
      </c>
      <c r="E1230">
        <v>1472.1</v>
      </c>
      <c r="F1230">
        <v>1</v>
      </c>
      <c r="G1230" t="s">
        <v>69</v>
      </c>
      <c r="H1230" t="s">
        <v>69</v>
      </c>
      <c r="L1230">
        <v>0.73899948282496875</v>
      </c>
      <c r="M1230">
        <v>0</v>
      </c>
      <c r="N1230">
        <v>0.72905963485240821</v>
      </c>
      <c r="O1230">
        <v>0</v>
      </c>
      <c r="P1230"/>
    </row>
    <row r="1231" spans="2:16" x14ac:dyDescent="0.25">
      <c r="B1231" t="s">
        <v>1801</v>
      </c>
      <c r="C1231" t="s">
        <v>1802</v>
      </c>
      <c r="D1231">
        <v>-328</v>
      </c>
      <c r="E1231">
        <v>32.1</v>
      </c>
      <c r="F1231">
        <v>0.1</v>
      </c>
      <c r="G1231" t="s">
        <v>69</v>
      </c>
      <c r="H1231" t="s">
        <v>69</v>
      </c>
      <c r="L1231">
        <v>0.16401347121036658</v>
      </c>
      <c r="M1231">
        <v>0</v>
      </c>
      <c r="N1231">
        <v>0.12280337266734066</v>
      </c>
      <c r="O1231">
        <v>0</v>
      </c>
      <c r="P1231"/>
    </row>
    <row r="1232" spans="2:16" x14ac:dyDescent="0.25">
      <c r="B1232" t="s">
        <v>1803</v>
      </c>
      <c r="C1232" t="s">
        <v>1802</v>
      </c>
      <c r="D1232">
        <v>32</v>
      </c>
      <c r="E1232">
        <v>212.1</v>
      </c>
      <c r="F1232">
        <v>0.1</v>
      </c>
      <c r="G1232" t="s">
        <v>69</v>
      </c>
      <c r="H1232" t="s">
        <v>69</v>
      </c>
      <c r="L1232">
        <v>0.19201475818101321</v>
      </c>
      <c r="M1232">
        <v>0</v>
      </c>
      <c r="N1232">
        <v>0.15827165557772174</v>
      </c>
      <c r="O1232">
        <v>0</v>
      </c>
      <c r="P1232"/>
    </row>
    <row r="1233" spans="2:16" x14ac:dyDescent="0.25">
      <c r="B1233" t="s">
        <v>1804</v>
      </c>
      <c r="C1233" t="s">
        <v>1802</v>
      </c>
      <c r="D1233">
        <v>212</v>
      </c>
      <c r="E1233">
        <v>500.1</v>
      </c>
      <c r="F1233">
        <v>0.1</v>
      </c>
      <c r="G1233" t="s">
        <v>69</v>
      </c>
      <c r="H1233" t="s">
        <v>69</v>
      </c>
      <c r="L1233">
        <v>0.19201475818101321</v>
      </c>
      <c r="M1233">
        <v>0</v>
      </c>
      <c r="N1233">
        <v>0.15827165557772174</v>
      </c>
      <c r="O1233">
        <v>0</v>
      </c>
      <c r="P1233"/>
    </row>
    <row r="1234" spans="2:16" x14ac:dyDescent="0.25">
      <c r="B1234" t="s">
        <v>1805</v>
      </c>
      <c r="C1234" t="s">
        <v>1802</v>
      </c>
      <c r="D1234">
        <v>500</v>
      </c>
      <c r="E1234">
        <v>572.1</v>
      </c>
      <c r="F1234">
        <v>0.1</v>
      </c>
      <c r="G1234" t="s">
        <v>69</v>
      </c>
      <c r="H1234" t="s">
        <v>69</v>
      </c>
      <c r="L1234">
        <v>0.26189677850474602</v>
      </c>
      <c r="M1234">
        <v>0</v>
      </c>
      <c r="N1234">
        <v>0.23826492018583853</v>
      </c>
      <c r="O1234">
        <v>0</v>
      </c>
      <c r="P1234"/>
    </row>
    <row r="1235" spans="2:16" x14ac:dyDescent="0.25">
      <c r="B1235" t="s">
        <v>1806</v>
      </c>
      <c r="C1235" t="s">
        <v>1802</v>
      </c>
      <c r="D1235">
        <v>572</v>
      </c>
      <c r="E1235">
        <v>752.1</v>
      </c>
      <c r="F1235">
        <v>0.1</v>
      </c>
      <c r="G1235" t="s">
        <v>69</v>
      </c>
      <c r="H1235" t="s">
        <v>69</v>
      </c>
      <c r="L1235">
        <v>0.29342095738317653</v>
      </c>
      <c r="M1235">
        <v>0</v>
      </c>
      <c r="N1235">
        <v>0.2725364339527101</v>
      </c>
      <c r="O1235">
        <v>0</v>
      </c>
      <c r="P1235"/>
    </row>
    <row r="1236" spans="2:16" x14ac:dyDescent="0.25">
      <c r="B1236" t="s">
        <v>1807</v>
      </c>
      <c r="C1236" t="s">
        <v>1802</v>
      </c>
      <c r="D1236">
        <v>752</v>
      </c>
      <c r="E1236">
        <v>1112.0999999999999</v>
      </c>
      <c r="F1236">
        <v>0.1</v>
      </c>
      <c r="G1236" t="s">
        <v>69</v>
      </c>
      <c r="H1236" t="s">
        <v>69</v>
      </c>
      <c r="L1236">
        <v>0.29725496620636588</v>
      </c>
      <c r="M1236">
        <v>0</v>
      </c>
      <c r="N1236">
        <v>0.27666001614680014</v>
      </c>
      <c r="O1236">
        <v>0</v>
      </c>
      <c r="P1236"/>
    </row>
    <row r="1237" spans="2:16" x14ac:dyDescent="0.25">
      <c r="B1237" t="s">
        <v>1808</v>
      </c>
      <c r="C1237" t="s">
        <v>1802</v>
      </c>
      <c r="D1237">
        <v>1112</v>
      </c>
      <c r="E1237">
        <v>1166</v>
      </c>
      <c r="F1237">
        <v>0.1</v>
      </c>
      <c r="G1237" t="s">
        <v>69</v>
      </c>
      <c r="H1237" t="s">
        <v>69</v>
      </c>
      <c r="L1237">
        <v>0.84698905950297065</v>
      </c>
      <c r="M1237">
        <v>0</v>
      </c>
      <c r="N1237">
        <v>0.8399825691749363</v>
      </c>
      <c r="O1237">
        <v>0</v>
      </c>
      <c r="P1237"/>
    </row>
    <row r="1238" spans="2:16" x14ac:dyDescent="0.25">
      <c r="B1238" t="s">
        <v>2394</v>
      </c>
      <c r="C1238" t="s">
        <v>1802</v>
      </c>
      <c r="D1238">
        <v>1166</v>
      </c>
      <c r="E1238">
        <v>1166.0999999999999</v>
      </c>
      <c r="F1238">
        <v>0.1</v>
      </c>
      <c r="G1238" t="s">
        <v>69</v>
      </c>
      <c r="H1238" t="s">
        <v>69</v>
      </c>
      <c r="L1238">
        <v>0.84698905950297065</v>
      </c>
      <c r="M1238">
        <v>0</v>
      </c>
      <c r="N1238">
        <v>0.8399825691749363</v>
      </c>
      <c r="O1238">
        <v>0</v>
      </c>
      <c r="P1238"/>
    </row>
    <row r="1239" spans="2:16" x14ac:dyDescent="0.25">
      <c r="B1239" t="s">
        <v>1809</v>
      </c>
      <c r="C1239" t="s">
        <v>1802</v>
      </c>
      <c r="D1239">
        <v>-328</v>
      </c>
      <c r="E1239">
        <v>32.1</v>
      </c>
      <c r="F1239">
        <v>1</v>
      </c>
      <c r="G1239" t="s">
        <v>69</v>
      </c>
      <c r="H1239" t="s">
        <v>69</v>
      </c>
      <c r="L1239">
        <v>0.59551113222073238</v>
      </c>
      <c r="M1239">
        <v>0</v>
      </c>
      <c r="N1239">
        <v>0.58313053783383195</v>
      </c>
      <c r="O1239">
        <v>0</v>
      </c>
      <c r="P1239"/>
    </row>
    <row r="1240" spans="2:16" x14ac:dyDescent="0.25">
      <c r="B1240" t="s">
        <v>1810</v>
      </c>
      <c r="C1240" t="s">
        <v>1802</v>
      </c>
      <c r="D1240">
        <v>212</v>
      </c>
      <c r="E1240">
        <v>500.1</v>
      </c>
      <c r="F1240">
        <v>1</v>
      </c>
      <c r="G1240" t="s">
        <v>69</v>
      </c>
      <c r="H1240" t="s">
        <v>69</v>
      </c>
      <c r="L1240">
        <v>0.59860734811699212</v>
      </c>
      <c r="M1240">
        <v>0</v>
      </c>
      <c r="N1240">
        <v>0.58629213944518599</v>
      </c>
      <c r="O1240">
        <v>0</v>
      </c>
      <c r="P1240"/>
    </row>
    <row r="1241" spans="2:16" x14ac:dyDescent="0.25">
      <c r="B1241" t="s">
        <v>1811</v>
      </c>
      <c r="C1241" t="s">
        <v>1802</v>
      </c>
      <c r="D1241">
        <v>500</v>
      </c>
      <c r="E1241">
        <v>572.1</v>
      </c>
      <c r="F1241">
        <v>1</v>
      </c>
      <c r="G1241" t="s">
        <v>69</v>
      </c>
      <c r="H1241" t="s">
        <v>69</v>
      </c>
      <c r="L1241">
        <v>0.61002541951258782</v>
      </c>
      <c r="M1241">
        <v>0</v>
      </c>
      <c r="N1241">
        <v>0.59794542226449432</v>
      </c>
      <c r="O1241">
        <v>0</v>
      </c>
      <c r="P1241"/>
    </row>
    <row r="1242" spans="2:16" x14ac:dyDescent="0.25">
      <c r="B1242" t="s">
        <v>1812</v>
      </c>
      <c r="C1242" t="s">
        <v>1802</v>
      </c>
      <c r="D1242">
        <v>572</v>
      </c>
      <c r="E1242">
        <v>752.1</v>
      </c>
      <c r="F1242">
        <v>1</v>
      </c>
      <c r="G1242" t="s">
        <v>69</v>
      </c>
      <c r="H1242" t="s">
        <v>69</v>
      </c>
      <c r="L1242">
        <v>0.61480805792702875</v>
      </c>
      <c r="M1242">
        <v>0</v>
      </c>
      <c r="N1242">
        <v>0.60282390766090244</v>
      </c>
      <c r="O1242">
        <v>0</v>
      </c>
      <c r="P1242"/>
    </row>
    <row r="1243" spans="2:16" x14ac:dyDescent="0.25">
      <c r="B1243" t="s">
        <v>1813</v>
      </c>
      <c r="C1243" t="s">
        <v>1802</v>
      </c>
      <c r="D1243">
        <v>752</v>
      </c>
      <c r="E1243">
        <v>1112.0999999999999</v>
      </c>
      <c r="F1243">
        <v>1</v>
      </c>
      <c r="G1243" t="s">
        <v>69</v>
      </c>
      <c r="H1243" t="s">
        <v>69</v>
      </c>
      <c r="L1243">
        <v>0.61664706663916957</v>
      </c>
      <c r="M1243">
        <v>0</v>
      </c>
      <c r="N1243">
        <v>0.60469936360992482</v>
      </c>
      <c r="O1243">
        <v>0</v>
      </c>
      <c r="P1243"/>
    </row>
    <row r="1244" spans="2:16" x14ac:dyDescent="0.25">
      <c r="B1244" t="s">
        <v>1814</v>
      </c>
      <c r="C1244" t="s">
        <v>1802</v>
      </c>
      <c r="D1244">
        <v>1112</v>
      </c>
      <c r="E1244">
        <v>1166</v>
      </c>
      <c r="F1244">
        <v>1</v>
      </c>
      <c r="G1244" t="s">
        <v>69</v>
      </c>
      <c r="H1244" t="s">
        <v>69</v>
      </c>
      <c r="L1244">
        <v>1.0262492663958749</v>
      </c>
      <c r="M1244">
        <v>0</v>
      </c>
      <c r="N1244">
        <v>1.0191149455942774</v>
      </c>
      <c r="O1244">
        <v>0</v>
      </c>
      <c r="P1244"/>
    </row>
    <row r="1245" spans="2:16" x14ac:dyDescent="0.25">
      <c r="B1245" t="s">
        <v>2395</v>
      </c>
      <c r="C1245" t="s">
        <v>1802</v>
      </c>
      <c r="D1245">
        <v>1166</v>
      </c>
      <c r="E1245">
        <v>1166.0999999999999</v>
      </c>
      <c r="F1245">
        <v>1</v>
      </c>
      <c r="G1245" t="s">
        <v>69</v>
      </c>
      <c r="H1245" t="s">
        <v>69</v>
      </c>
      <c r="L1245">
        <v>1.0262492663958749</v>
      </c>
      <c r="M1245">
        <v>0</v>
      </c>
      <c r="N1245">
        <v>1.0191149455942774</v>
      </c>
      <c r="O1245">
        <v>0</v>
      </c>
      <c r="P1245"/>
    </row>
    <row r="1246" spans="2:16" x14ac:dyDescent="0.25">
      <c r="B1246" t="s">
        <v>2067</v>
      </c>
      <c r="C1246" t="s">
        <v>2068</v>
      </c>
      <c r="D1246">
        <v>0</v>
      </c>
      <c r="E1246">
        <v>1.090001E-4</v>
      </c>
      <c r="F1246">
        <v>1E-10</v>
      </c>
      <c r="G1246" t="s">
        <v>2193</v>
      </c>
      <c r="H1246" t="s">
        <v>2193</v>
      </c>
      <c r="L1246">
        <v>0</v>
      </c>
      <c r="M1246">
        <v>3.5999999999999999E-3</v>
      </c>
      <c r="N1246">
        <v>0</v>
      </c>
      <c r="O1246">
        <v>0</v>
      </c>
      <c r="P1246"/>
    </row>
    <row r="1247" spans="2:16" x14ac:dyDescent="0.25">
      <c r="B1247" t="s">
        <v>2069</v>
      </c>
      <c r="C1247" t="s">
        <v>2068</v>
      </c>
      <c r="D1247">
        <v>0</v>
      </c>
      <c r="E1247">
        <v>1.090001E-4</v>
      </c>
      <c r="F1247">
        <v>1.0000000000000001E-9</v>
      </c>
      <c r="G1247" t="s">
        <v>2193</v>
      </c>
      <c r="H1247" t="s">
        <v>2193</v>
      </c>
      <c r="L1247">
        <v>0</v>
      </c>
      <c r="M1247">
        <v>3.5999999999999999E-3</v>
      </c>
      <c r="N1247">
        <v>0</v>
      </c>
      <c r="O1247">
        <v>0</v>
      </c>
      <c r="P1247"/>
    </row>
    <row r="1248" spans="2:16" x14ac:dyDescent="0.25">
      <c r="B1248" t="s">
        <v>2070</v>
      </c>
      <c r="C1248" t="s">
        <v>2068</v>
      </c>
      <c r="D1248">
        <v>0</v>
      </c>
      <c r="E1248">
        <v>1.090001E-4</v>
      </c>
      <c r="F1248">
        <v>1E-8</v>
      </c>
      <c r="G1248" t="s">
        <v>2193</v>
      </c>
      <c r="H1248" t="s">
        <v>2193</v>
      </c>
      <c r="L1248">
        <v>0</v>
      </c>
      <c r="M1248">
        <v>6.8024000000000001E-3</v>
      </c>
      <c r="N1248">
        <v>0</v>
      </c>
      <c r="O1248">
        <v>0</v>
      </c>
      <c r="P1248"/>
    </row>
    <row r="1249" spans="2:16" x14ac:dyDescent="0.25">
      <c r="B1249" t="s">
        <v>2071</v>
      </c>
      <c r="C1249" t="s">
        <v>2068</v>
      </c>
      <c r="D1249">
        <v>0</v>
      </c>
      <c r="E1249">
        <v>1.090001E-4</v>
      </c>
      <c r="F1249">
        <v>9.9999999999999995E-8</v>
      </c>
      <c r="G1249" t="s">
        <v>2193</v>
      </c>
      <c r="H1249" t="s">
        <v>2193</v>
      </c>
      <c r="L1249">
        <v>0</v>
      </c>
      <c r="M1249">
        <v>5.8110000000000002E-2</v>
      </c>
      <c r="N1249">
        <v>0</v>
      </c>
      <c r="O1249">
        <v>0</v>
      </c>
      <c r="P1249"/>
    </row>
    <row r="1250" spans="2:16" x14ac:dyDescent="0.25">
      <c r="B1250" t="s">
        <v>2072</v>
      </c>
      <c r="C1250" t="s">
        <v>2068</v>
      </c>
      <c r="D1250">
        <v>0</v>
      </c>
      <c r="E1250">
        <v>1.090001E-4</v>
      </c>
      <c r="F1250">
        <v>9.9999999999999995E-7</v>
      </c>
      <c r="G1250" t="s">
        <v>2193</v>
      </c>
      <c r="H1250" t="s">
        <v>2193</v>
      </c>
      <c r="L1250">
        <v>0</v>
      </c>
      <c r="M1250">
        <v>0.58000999999999991</v>
      </c>
      <c r="N1250">
        <v>0</v>
      </c>
      <c r="O1250">
        <v>0</v>
      </c>
      <c r="P1250"/>
    </row>
    <row r="1251" spans="2:16" x14ac:dyDescent="0.25">
      <c r="B1251" t="s">
        <v>2073</v>
      </c>
      <c r="C1251" t="s">
        <v>2068</v>
      </c>
      <c r="D1251">
        <v>0</v>
      </c>
      <c r="E1251">
        <v>1.090001E-4</v>
      </c>
      <c r="F1251">
        <v>9.9999999999999991E-6</v>
      </c>
      <c r="G1251" t="s">
        <v>2193</v>
      </c>
      <c r="H1251" t="s">
        <v>2193</v>
      </c>
      <c r="L1251">
        <v>0</v>
      </c>
      <c r="M1251">
        <v>5.8</v>
      </c>
      <c r="N1251">
        <v>0</v>
      </c>
      <c r="O1251">
        <v>0</v>
      </c>
      <c r="P1251"/>
    </row>
    <row r="1252" spans="2:16" x14ac:dyDescent="0.25">
      <c r="B1252" t="s">
        <v>2074</v>
      </c>
      <c r="C1252" t="s">
        <v>2068</v>
      </c>
      <c r="D1252">
        <v>0</v>
      </c>
      <c r="E1252">
        <v>1.090001E-4</v>
      </c>
      <c r="F1252">
        <v>9.9999999999999991E-5</v>
      </c>
      <c r="G1252" t="s">
        <v>2193</v>
      </c>
      <c r="H1252" t="s">
        <v>2193</v>
      </c>
      <c r="L1252">
        <v>0</v>
      </c>
      <c r="M1252">
        <v>58</v>
      </c>
      <c r="N1252">
        <v>0</v>
      </c>
      <c r="O1252">
        <v>0</v>
      </c>
      <c r="P1252"/>
    </row>
    <row r="1253" spans="2:16" x14ac:dyDescent="0.25">
      <c r="B1253" t="s">
        <v>2075</v>
      </c>
      <c r="C1253" t="s">
        <v>2068</v>
      </c>
      <c r="D1253">
        <v>0</v>
      </c>
      <c r="E1253">
        <v>1.090001E-4</v>
      </c>
      <c r="F1253">
        <v>1E-3</v>
      </c>
      <c r="G1253" t="s">
        <v>2193</v>
      </c>
      <c r="H1253" t="s">
        <v>2193</v>
      </c>
      <c r="L1253">
        <v>0</v>
      </c>
      <c r="M1253">
        <v>580</v>
      </c>
      <c r="N1253">
        <v>0</v>
      </c>
      <c r="O1253">
        <v>0</v>
      </c>
      <c r="P1253"/>
    </row>
    <row r="1254" spans="2:16" x14ac:dyDescent="0.25">
      <c r="B1254" t="s">
        <v>2076</v>
      </c>
      <c r="C1254" t="s">
        <v>2068</v>
      </c>
      <c r="D1254">
        <v>0</v>
      </c>
      <c r="E1254">
        <v>1.090001E-4</v>
      </c>
      <c r="F1254">
        <v>0.01</v>
      </c>
      <c r="G1254" t="s">
        <v>2193</v>
      </c>
      <c r="H1254" t="s">
        <v>2193</v>
      </c>
      <c r="L1254">
        <v>0</v>
      </c>
      <c r="M1254">
        <v>5800</v>
      </c>
      <c r="N1254">
        <v>0</v>
      </c>
      <c r="O1254">
        <v>0</v>
      </c>
      <c r="P1254"/>
    </row>
    <row r="1255" spans="2:16" x14ac:dyDescent="0.25">
      <c r="B1255" t="s">
        <v>2077</v>
      </c>
      <c r="C1255" t="s">
        <v>2068</v>
      </c>
      <c r="D1255">
        <v>1.0899999999999999E-4</v>
      </c>
      <c r="E1255">
        <v>1.0900999999999999E-6</v>
      </c>
      <c r="F1255">
        <v>1E-8</v>
      </c>
      <c r="G1255" t="s">
        <v>2193</v>
      </c>
      <c r="H1255" t="s">
        <v>2193</v>
      </c>
      <c r="L1255">
        <v>0</v>
      </c>
      <c r="M1255">
        <v>3.5E-4</v>
      </c>
      <c r="N1255">
        <v>0</v>
      </c>
      <c r="O1255">
        <v>0</v>
      </c>
      <c r="P1255"/>
    </row>
    <row r="1256" spans="2:16" x14ac:dyDescent="0.25">
      <c r="B1256" t="s">
        <v>2078</v>
      </c>
      <c r="C1256" t="s">
        <v>2068</v>
      </c>
      <c r="D1256">
        <v>1.0899999999999999E-4</v>
      </c>
      <c r="E1256">
        <v>1.0900999999999999E-6</v>
      </c>
      <c r="F1256">
        <v>9.9999999999999995E-8</v>
      </c>
      <c r="G1256" t="s">
        <v>2193</v>
      </c>
      <c r="H1256" t="s">
        <v>2193</v>
      </c>
      <c r="L1256">
        <v>0</v>
      </c>
      <c r="M1256">
        <v>6.3401000000000006E-4</v>
      </c>
      <c r="N1256">
        <v>0</v>
      </c>
      <c r="O1256">
        <v>0</v>
      </c>
      <c r="P1256"/>
    </row>
    <row r="1257" spans="2:16" x14ac:dyDescent="0.25">
      <c r="B1257" t="s">
        <v>2079</v>
      </c>
      <c r="C1257" t="s">
        <v>2068</v>
      </c>
      <c r="D1257">
        <v>1.0899999999999999E-4</v>
      </c>
      <c r="E1257">
        <v>1.0900999999999999E-6</v>
      </c>
      <c r="F1257">
        <v>9.9999999999999995E-7</v>
      </c>
      <c r="G1257" t="s">
        <v>2193</v>
      </c>
      <c r="H1257" t="s">
        <v>2193</v>
      </c>
      <c r="L1257">
        <v>0</v>
      </c>
      <c r="M1257">
        <v>5.3337000000000002E-3</v>
      </c>
      <c r="N1257">
        <v>0</v>
      </c>
      <c r="O1257">
        <v>0</v>
      </c>
      <c r="P1257"/>
    </row>
    <row r="1258" spans="2:16" x14ac:dyDescent="0.25">
      <c r="B1258" t="s">
        <v>2080</v>
      </c>
      <c r="C1258" t="s">
        <v>2068</v>
      </c>
      <c r="D1258">
        <v>1.0899999999999999E-4</v>
      </c>
      <c r="E1258">
        <v>1.0900999999999999E-6</v>
      </c>
      <c r="F1258">
        <v>9.9999999999999991E-6</v>
      </c>
      <c r="G1258" t="s">
        <v>2193</v>
      </c>
      <c r="H1258" t="s">
        <v>2193</v>
      </c>
      <c r="L1258">
        <v>0</v>
      </c>
      <c r="M1258">
        <v>5.3213000000000003E-2</v>
      </c>
      <c r="N1258">
        <v>0</v>
      </c>
      <c r="O1258">
        <v>0</v>
      </c>
      <c r="P1258"/>
    </row>
    <row r="1259" spans="2:16" x14ac:dyDescent="0.25">
      <c r="B1259" t="s">
        <v>2081</v>
      </c>
      <c r="C1259" t="s">
        <v>2068</v>
      </c>
      <c r="D1259">
        <v>1.0899999999999999E-4</v>
      </c>
      <c r="E1259">
        <v>1.0900999999999999E-6</v>
      </c>
      <c r="F1259">
        <v>9.9999999999999991E-5</v>
      </c>
      <c r="G1259" t="s">
        <v>2193</v>
      </c>
      <c r="H1259" t="s">
        <v>2193</v>
      </c>
      <c r="L1259">
        <v>0</v>
      </c>
      <c r="M1259">
        <v>0.53210999999999997</v>
      </c>
      <c r="N1259">
        <v>0</v>
      </c>
      <c r="O1259">
        <v>0</v>
      </c>
      <c r="P1259"/>
    </row>
    <row r="1260" spans="2:16" x14ac:dyDescent="0.25">
      <c r="B1260" t="s">
        <v>2082</v>
      </c>
      <c r="C1260" t="s">
        <v>2068</v>
      </c>
      <c r="D1260">
        <v>1.09E-3</v>
      </c>
      <c r="E1260">
        <v>1.0900100000000001E-2</v>
      </c>
      <c r="F1260">
        <v>1.0000000000000001E-7</v>
      </c>
      <c r="G1260" t="s">
        <v>2193</v>
      </c>
      <c r="H1260" t="s">
        <v>2193</v>
      </c>
      <c r="L1260">
        <v>0</v>
      </c>
      <c r="M1260">
        <v>2.4000000000000001E-4</v>
      </c>
      <c r="N1260">
        <v>0</v>
      </c>
      <c r="O1260">
        <v>0</v>
      </c>
      <c r="P1260"/>
    </row>
    <row r="1261" spans="2:16" x14ac:dyDescent="0.25">
      <c r="B1261" t="s">
        <v>2083</v>
      </c>
      <c r="C1261" t="s">
        <v>2068</v>
      </c>
      <c r="D1261">
        <v>1.09E-3</v>
      </c>
      <c r="E1261">
        <v>1.0900100000000001E-2</v>
      </c>
      <c r="F1261">
        <v>9.9999999999999995E-7</v>
      </c>
      <c r="G1261" t="s">
        <v>2193</v>
      </c>
      <c r="H1261" t="s">
        <v>2193</v>
      </c>
      <c r="L1261">
        <v>0</v>
      </c>
      <c r="M1261">
        <v>5.8093000000000001E-4</v>
      </c>
      <c r="N1261">
        <v>0</v>
      </c>
      <c r="O1261">
        <v>0</v>
      </c>
      <c r="P1261"/>
    </row>
    <row r="1262" spans="2:16" x14ac:dyDescent="0.25">
      <c r="B1262" t="s">
        <v>2084</v>
      </c>
      <c r="C1262" t="s">
        <v>2068</v>
      </c>
      <c r="D1262">
        <v>1.09E-3</v>
      </c>
      <c r="E1262">
        <v>1.0900100000000001E-2</v>
      </c>
      <c r="F1262">
        <v>1.0000000000000001E-5</v>
      </c>
      <c r="G1262" t="s">
        <v>2193</v>
      </c>
      <c r="H1262" t="s">
        <v>2193</v>
      </c>
      <c r="L1262">
        <v>0</v>
      </c>
      <c r="M1262">
        <v>5.3277000000000003E-3</v>
      </c>
      <c r="N1262">
        <v>0</v>
      </c>
      <c r="O1262">
        <v>0</v>
      </c>
      <c r="P1262"/>
    </row>
    <row r="1263" spans="2:16" x14ac:dyDescent="0.25">
      <c r="B1263" t="s">
        <v>2085</v>
      </c>
      <c r="C1263" t="s">
        <v>2068</v>
      </c>
      <c r="D1263">
        <v>1.09E-3</v>
      </c>
      <c r="E1263">
        <v>1.0900100000000001E-2</v>
      </c>
      <c r="F1263">
        <v>1E-4</v>
      </c>
      <c r="G1263" t="s">
        <v>2193</v>
      </c>
      <c r="H1263" t="s">
        <v>2193</v>
      </c>
      <c r="L1263">
        <v>0</v>
      </c>
      <c r="M1263">
        <v>5.3212000000000002E-2</v>
      </c>
      <c r="N1263">
        <v>0</v>
      </c>
      <c r="O1263">
        <v>0</v>
      </c>
      <c r="P1263"/>
    </row>
    <row r="1264" spans="2:16" x14ac:dyDescent="0.25">
      <c r="B1264" t="s">
        <v>2086</v>
      </c>
      <c r="C1264" t="s">
        <v>2068</v>
      </c>
      <c r="D1264">
        <v>1.09E-3</v>
      </c>
      <c r="E1264">
        <v>1.0900100000000001E-2</v>
      </c>
      <c r="F1264">
        <v>1E-3</v>
      </c>
      <c r="G1264" t="s">
        <v>2193</v>
      </c>
      <c r="H1264" t="s">
        <v>2193</v>
      </c>
      <c r="L1264">
        <v>0</v>
      </c>
      <c r="M1264">
        <v>0.53210999999999997</v>
      </c>
      <c r="N1264">
        <v>0</v>
      </c>
      <c r="O1264">
        <v>0</v>
      </c>
      <c r="P1264"/>
    </row>
    <row r="1265" spans="2:16" x14ac:dyDescent="0.25">
      <c r="B1265" t="s">
        <v>2087</v>
      </c>
      <c r="C1265" t="s">
        <v>2068</v>
      </c>
      <c r="D1265">
        <v>1.09E-2</v>
      </c>
      <c r="E1265">
        <v>0.1090001</v>
      </c>
      <c r="F1265">
        <v>9.9999999999999995E-7</v>
      </c>
      <c r="G1265" t="s">
        <v>2193</v>
      </c>
      <c r="H1265" t="s">
        <v>2193</v>
      </c>
      <c r="L1265">
        <v>0</v>
      </c>
      <c r="M1265">
        <v>1.9000000000000001E-4</v>
      </c>
      <c r="N1265">
        <v>0</v>
      </c>
      <c r="O1265">
        <v>0</v>
      </c>
      <c r="P1265"/>
    </row>
    <row r="1266" spans="2:16" x14ac:dyDescent="0.25">
      <c r="B1266" t="s">
        <v>2088</v>
      </c>
      <c r="C1266" t="s">
        <v>2068</v>
      </c>
      <c r="D1266">
        <v>1.09E-2</v>
      </c>
      <c r="E1266">
        <v>0.1090001</v>
      </c>
      <c r="F1266">
        <v>1.0000000000000001E-5</v>
      </c>
      <c r="G1266" t="s">
        <v>2193</v>
      </c>
      <c r="H1266" t="s">
        <v>2193</v>
      </c>
      <c r="L1266">
        <v>0</v>
      </c>
      <c r="M1266">
        <v>5.6395000000000002E-4</v>
      </c>
      <c r="N1266">
        <v>0</v>
      </c>
      <c r="O1266">
        <v>0</v>
      </c>
      <c r="P1266"/>
    </row>
    <row r="1267" spans="2:16" x14ac:dyDescent="0.25">
      <c r="B1267" t="s">
        <v>2089</v>
      </c>
      <c r="C1267" t="s">
        <v>2068</v>
      </c>
      <c r="D1267">
        <v>1.09E-2</v>
      </c>
      <c r="E1267">
        <v>0.1090001</v>
      </c>
      <c r="F1267">
        <v>1E-4</v>
      </c>
      <c r="G1267" t="s">
        <v>2193</v>
      </c>
      <c r="H1267" t="s">
        <v>2193</v>
      </c>
      <c r="L1267">
        <v>0</v>
      </c>
      <c r="M1267">
        <v>5.3308000000000001E-3</v>
      </c>
      <c r="N1267">
        <v>0</v>
      </c>
      <c r="O1267">
        <v>0</v>
      </c>
      <c r="P1267"/>
    </row>
    <row r="1268" spans="2:16" x14ac:dyDescent="0.25">
      <c r="B1268" t="s">
        <v>2090</v>
      </c>
      <c r="C1268" t="s">
        <v>2068</v>
      </c>
      <c r="D1268">
        <v>1.09E-2</v>
      </c>
      <c r="E1268">
        <v>0.1090001</v>
      </c>
      <c r="F1268">
        <v>1E-3</v>
      </c>
      <c r="G1268" t="s">
        <v>2193</v>
      </c>
      <c r="H1268" t="s">
        <v>2193</v>
      </c>
      <c r="L1268">
        <v>0</v>
      </c>
      <c r="M1268">
        <v>5.3261000000000003E-2</v>
      </c>
      <c r="N1268">
        <v>0</v>
      </c>
      <c r="O1268">
        <v>0</v>
      </c>
      <c r="P1268"/>
    </row>
    <row r="1269" spans="2:16" x14ac:dyDescent="0.25">
      <c r="B1269" t="s">
        <v>2091</v>
      </c>
      <c r="C1269" t="s">
        <v>2068</v>
      </c>
      <c r="D1269">
        <v>1.09E-2</v>
      </c>
      <c r="E1269">
        <v>0.1090001</v>
      </c>
      <c r="F1269">
        <v>0.01</v>
      </c>
      <c r="G1269" t="s">
        <v>2193</v>
      </c>
      <c r="H1269" t="s">
        <v>2193</v>
      </c>
      <c r="L1269">
        <v>0</v>
      </c>
      <c r="M1269">
        <v>0.53259999999999996</v>
      </c>
      <c r="N1269">
        <v>0</v>
      </c>
      <c r="O1269">
        <v>0</v>
      </c>
      <c r="P1269"/>
    </row>
    <row r="1270" spans="2:16" x14ac:dyDescent="0.25">
      <c r="B1270" t="s">
        <v>2092</v>
      </c>
      <c r="C1270" t="s">
        <v>2068</v>
      </c>
      <c r="D1270">
        <v>0.109</v>
      </c>
      <c r="E1270">
        <v>1.0901000000000001</v>
      </c>
      <c r="F1270">
        <v>1.0000000000000001E-5</v>
      </c>
      <c r="G1270" t="s">
        <v>2193</v>
      </c>
      <c r="H1270" t="s">
        <v>2193</v>
      </c>
      <c r="L1270">
        <v>0</v>
      </c>
      <c r="M1270">
        <v>2.3000000000000001E-4</v>
      </c>
      <c r="N1270">
        <v>0</v>
      </c>
      <c r="O1270">
        <v>0</v>
      </c>
      <c r="P1270"/>
    </row>
    <row r="1271" spans="2:16" x14ac:dyDescent="0.25">
      <c r="B1271" t="s">
        <v>2093</v>
      </c>
      <c r="C1271" t="s">
        <v>2068</v>
      </c>
      <c r="D1271">
        <v>0.109</v>
      </c>
      <c r="E1271">
        <v>1.0901000000000001</v>
      </c>
      <c r="F1271">
        <v>1E-4</v>
      </c>
      <c r="G1271" t="s">
        <v>2193</v>
      </c>
      <c r="H1271" t="s">
        <v>2193</v>
      </c>
      <c r="L1271">
        <v>0</v>
      </c>
      <c r="M1271">
        <v>5.785600000000001E-4</v>
      </c>
      <c r="N1271">
        <v>0</v>
      </c>
      <c r="O1271">
        <v>0</v>
      </c>
      <c r="P1271"/>
    </row>
    <row r="1272" spans="2:16" x14ac:dyDescent="0.25">
      <c r="B1272" t="s">
        <v>2094</v>
      </c>
      <c r="C1272" t="s">
        <v>2068</v>
      </c>
      <c r="D1272">
        <v>0.109</v>
      </c>
      <c r="E1272">
        <v>1.0901000000000001</v>
      </c>
      <c r="F1272">
        <v>1E-3</v>
      </c>
      <c r="G1272" t="s">
        <v>2193</v>
      </c>
      <c r="H1272" t="s">
        <v>2193</v>
      </c>
      <c r="L1272">
        <v>0</v>
      </c>
      <c r="M1272">
        <v>5.3324000000000002E-3</v>
      </c>
      <c r="N1272">
        <v>0</v>
      </c>
      <c r="O1272">
        <v>0</v>
      </c>
      <c r="P1272"/>
    </row>
    <row r="1273" spans="2:16" x14ac:dyDescent="0.25">
      <c r="B1273" t="s">
        <v>2095</v>
      </c>
      <c r="C1273" t="s">
        <v>2068</v>
      </c>
      <c r="D1273">
        <v>0.109</v>
      </c>
      <c r="E1273">
        <v>1.0901000000000001</v>
      </c>
      <c r="F1273">
        <v>0.01</v>
      </c>
      <c r="G1273" t="s">
        <v>2193</v>
      </c>
      <c r="H1273" t="s">
        <v>2193</v>
      </c>
      <c r="L1273">
        <v>0</v>
      </c>
      <c r="M1273">
        <v>5.3261000000000003E-2</v>
      </c>
      <c r="N1273">
        <v>0</v>
      </c>
      <c r="O1273">
        <v>0</v>
      </c>
      <c r="P1273"/>
    </row>
    <row r="1274" spans="2:16" x14ac:dyDescent="0.25">
      <c r="B1274" t="s">
        <v>2096</v>
      </c>
      <c r="C1274" t="s">
        <v>2068</v>
      </c>
      <c r="D1274">
        <v>0.109</v>
      </c>
      <c r="E1274">
        <v>1.0901000000000001</v>
      </c>
      <c r="F1274">
        <v>0.1</v>
      </c>
      <c r="G1274" t="s">
        <v>2193</v>
      </c>
      <c r="H1274" t="s">
        <v>2193</v>
      </c>
      <c r="L1274">
        <v>0</v>
      </c>
      <c r="M1274">
        <v>0.53259999999999996</v>
      </c>
      <c r="N1274">
        <v>0</v>
      </c>
      <c r="O1274">
        <v>0</v>
      </c>
      <c r="P1274"/>
    </row>
    <row r="1275" spans="2:16" x14ac:dyDescent="0.25">
      <c r="B1275" t="s">
        <v>2097</v>
      </c>
      <c r="C1275" t="s">
        <v>2068</v>
      </c>
      <c r="D1275">
        <v>1.0900000000000001</v>
      </c>
      <c r="E1275">
        <v>10.9001</v>
      </c>
      <c r="F1275">
        <v>1E-4</v>
      </c>
      <c r="G1275" t="s">
        <v>2193</v>
      </c>
      <c r="H1275" t="s">
        <v>2193</v>
      </c>
      <c r="L1275">
        <v>0</v>
      </c>
      <c r="M1275">
        <v>2.3000000000000001E-4</v>
      </c>
      <c r="N1275">
        <v>0</v>
      </c>
      <c r="O1275">
        <v>0</v>
      </c>
      <c r="P1275"/>
    </row>
    <row r="1276" spans="2:16" x14ac:dyDescent="0.25">
      <c r="B1276" t="s">
        <v>2098</v>
      </c>
      <c r="C1276" t="s">
        <v>2068</v>
      </c>
      <c r="D1276">
        <v>1.0900000000000001</v>
      </c>
      <c r="E1276">
        <v>10.9001</v>
      </c>
      <c r="F1276">
        <v>1E-3</v>
      </c>
      <c r="G1276" t="s">
        <v>2193</v>
      </c>
      <c r="H1276" t="s">
        <v>2193</v>
      </c>
      <c r="L1276">
        <v>0</v>
      </c>
      <c r="M1276">
        <v>5.782500000000001E-4</v>
      </c>
      <c r="N1276">
        <v>0</v>
      </c>
      <c r="O1276">
        <v>0</v>
      </c>
      <c r="P1276"/>
    </row>
    <row r="1277" spans="2:16" x14ac:dyDescent="0.25">
      <c r="B1277" t="s">
        <v>2099</v>
      </c>
      <c r="C1277" t="s">
        <v>2068</v>
      </c>
      <c r="D1277">
        <v>1.0900000000000001</v>
      </c>
      <c r="E1277">
        <v>10.9001</v>
      </c>
      <c r="F1277">
        <v>0.01</v>
      </c>
      <c r="G1277" t="s">
        <v>2193</v>
      </c>
      <c r="H1277" t="s">
        <v>2193</v>
      </c>
      <c r="L1277">
        <v>0</v>
      </c>
      <c r="M1277">
        <v>5.3322000000000005E-3</v>
      </c>
      <c r="N1277">
        <v>0</v>
      </c>
      <c r="O1277">
        <v>0</v>
      </c>
      <c r="P1277"/>
    </row>
    <row r="1278" spans="2:16" x14ac:dyDescent="0.25">
      <c r="B1278" t="s">
        <v>2100</v>
      </c>
      <c r="C1278" t="s">
        <v>2068</v>
      </c>
      <c r="D1278">
        <v>1.0900000000000001</v>
      </c>
      <c r="E1278">
        <v>10.9001</v>
      </c>
      <c r="F1278">
        <v>0.1</v>
      </c>
      <c r="G1278" t="s">
        <v>2193</v>
      </c>
      <c r="H1278" t="s">
        <v>2193</v>
      </c>
      <c r="L1278">
        <v>0</v>
      </c>
      <c r="M1278">
        <v>5.3261000000000003E-2</v>
      </c>
      <c r="N1278">
        <v>0</v>
      </c>
      <c r="O1278">
        <v>0</v>
      </c>
      <c r="P1278"/>
    </row>
    <row r="1279" spans="2:16" x14ac:dyDescent="0.25">
      <c r="B1279" t="s">
        <v>2101</v>
      </c>
      <c r="C1279" t="s">
        <v>2068</v>
      </c>
      <c r="D1279">
        <v>1.0900000000000001</v>
      </c>
      <c r="E1279">
        <v>10.9001</v>
      </c>
      <c r="F1279">
        <v>1</v>
      </c>
      <c r="G1279" t="s">
        <v>2193</v>
      </c>
      <c r="H1279" t="s">
        <v>2193</v>
      </c>
      <c r="L1279">
        <v>0</v>
      </c>
      <c r="M1279">
        <v>0.53259999999999996</v>
      </c>
      <c r="N1279">
        <v>0</v>
      </c>
      <c r="O1279">
        <v>0</v>
      </c>
      <c r="P1279"/>
    </row>
    <row r="1280" spans="2:16" x14ac:dyDescent="0.25">
      <c r="B1280" t="s">
        <v>2102</v>
      </c>
      <c r="C1280" t="s">
        <v>2068</v>
      </c>
      <c r="D1280">
        <v>10.9</v>
      </c>
      <c r="E1280">
        <v>109.0001</v>
      </c>
      <c r="F1280">
        <v>1E-3</v>
      </c>
      <c r="G1280" t="s">
        <v>2193</v>
      </c>
      <c r="H1280" t="s">
        <v>2193</v>
      </c>
      <c r="L1280">
        <v>0</v>
      </c>
      <c r="M1280">
        <v>2.3000000000000001E-4</v>
      </c>
      <c r="N1280">
        <v>0</v>
      </c>
      <c r="O1280">
        <v>0</v>
      </c>
      <c r="P1280"/>
    </row>
    <row r="1281" spans="2:16" x14ac:dyDescent="0.25">
      <c r="B1281" t="s">
        <v>2103</v>
      </c>
      <c r="C1281" t="s">
        <v>2068</v>
      </c>
      <c r="D1281">
        <v>10.9</v>
      </c>
      <c r="E1281">
        <v>109.0001</v>
      </c>
      <c r="F1281">
        <v>0.01</v>
      </c>
      <c r="G1281" t="s">
        <v>2193</v>
      </c>
      <c r="H1281" t="s">
        <v>2193</v>
      </c>
      <c r="L1281">
        <v>0</v>
      </c>
      <c r="M1281">
        <v>5.788700000000001E-4</v>
      </c>
      <c r="N1281">
        <v>0</v>
      </c>
      <c r="P1281"/>
    </row>
    <row r="1282" spans="2:16" x14ac:dyDescent="0.25">
      <c r="B1282" t="s">
        <v>2104</v>
      </c>
      <c r="C1282" t="s">
        <v>2068</v>
      </c>
      <c r="D1282">
        <v>10.9</v>
      </c>
      <c r="E1282">
        <v>109.0001</v>
      </c>
      <c r="F1282">
        <v>0.1</v>
      </c>
      <c r="G1282" t="s">
        <v>2193</v>
      </c>
      <c r="H1282" t="s">
        <v>2193</v>
      </c>
      <c r="L1282">
        <v>0</v>
      </c>
      <c r="M1282">
        <v>5.3322999999999999E-3</v>
      </c>
      <c r="N1282">
        <v>0</v>
      </c>
      <c r="O1282">
        <v>0</v>
      </c>
      <c r="P1282"/>
    </row>
    <row r="1283" spans="2:16" x14ac:dyDescent="0.25">
      <c r="B1283" t="s">
        <v>2105</v>
      </c>
      <c r="C1283" t="s">
        <v>2068</v>
      </c>
      <c r="D1283">
        <v>10.9</v>
      </c>
      <c r="E1283">
        <v>109.0001</v>
      </c>
      <c r="F1283">
        <v>1</v>
      </c>
      <c r="G1283" t="s">
        <v>2193</v>
      </c>
      <c r="H1283" t="s">
        <v>2193</v>
      </c>
      <c r="L1283">
        <v>0</v>
      </c>
      <c r="M1283">
        <v>5.3261000000000003E-2</v>
      </c>
      <c r="N1283">
        <v>0</v>
      </c>
      <c r="O1283">
        <v>0</v>
      </c>
      <c r="P1283"/>
    </row>
    <row r="1284" spans="2:16" x14ac:dyDescent="0.25">
      <c r="B1284" t="s">
        <v>2106</v>
      </c>
      <c r="C1284" t="s">
        <v>2068</v>
      </c>
      <c r="D1284">
        <v>10.9</v>
      </c>
      <c r="E1284">
        <v>109.0001</v>
      </c>
      <c r="F1284">
        <v>10</v>
      </c>
      <c r="G1284" t="s">
        <v>2193</v>
      </c>
      <c r="H1284" t="s">
        <v>2193</v>
      </c>
      <c r="L1284">
        <v>0</v>
      </c>
      <c r="M1284">
        <v>0.53259999999999996</v>
      </c>
      <c r="N1284">
        <v>0</v>
      </c>
      <c r="O1284">
        <v>0</v>
      </c>
      <c r="P1284"/>
    </row>
    <row r="1285" spans="2:16" x14ac:dyDescent="0.25">
      <c r="B1285" t="s">
        <v>2107</v>
      </c>
      <c r="C1285" t="s">
        <v>2068</v>
      </c>
      <c r="D1285">
        <v>109</v>
      </c>
      <c r="E1285">
        <v>330.00009999999997</v>
      </c>
      <c r="F1285">
        <v>1E-3</v>
      </c>
      <c r="G1285" t="s">
        <v>2193</v>
      </c>
      <c r="H1285" t="s">
        <v>2193</v>
      </c>
      <c r="L1285">
        <v>0</v>
      </c>
      <c r="M1285">
        <v>1.4999999999999999E-4</v>
      </c>
      <c r="N1285">
        <v>0</v>
      </c>
      <c r="O1285">
        <v>0</v>
      </c>
      <c r="P1285"/>
    </row>
    <row r="1286" spans="2:16" x14ac:dyDescent="0.25">
      <c r="B1286" t="s">
        <v>2108</v>
      </c>
      <c r="C1286" t="s">
        <v>2068</v>
      </c>
      <c r="D1286">
        <v>109</v>
      </c>
      <c r="E1286">
        <v>330.00009999999997</v>
      </c>
      <c r="F1286">
        <v>0.01</v>
      </c>
      <c r="G1286" t="s">
        <v>2193</v>
      </c>
      <c r="H1286" t="s">
        <v>2193</v>
      </c>
      <c r="L1286">
        <v>0</v>
      </c>
      <c r="M1286">
        <v>1.5254999999999999E-4</v>
      </c>
      <c r="N1286">
        <v>0</v>
      </c>
      <c r="O1286">
        <v>0</v>
      </c>
      <c r="P1286"/>
    </row>
    <row r="1287" spans="2:16" x14ac:dyDescent="0.25">
      <c r="B1287" t="s">
        <v>2109</v>
      </c>
      <c r="C1287" t="s">
        <v>2068</v>
      </c>
      <c r="D1287">
        <v>109</v>
      </c>
      <c r="E1287">
        <v>330.00009999999997</v>
      </c>
      <c r="F1287">
        <v>0.1</v>
      </c>
      <c r="G1287" t="s">
        <v>2193</v>
      </c>
      <c r="H1287" t="s">
        <v>2193</v>
      </c>
      <c r="L1287">
        <v>0</v>
      </c>
      <c r="M1287">
        <v>5.5202000000000007E-4</v>
      </c>
      <c r="N1287">
        <v>0</v>
      </c>
      <c r="O1287">
        <v>0</v>
      </c>
      <c r="P1287"/>
    </row>
    <row r="1288" spans="2:16" x14ac:dyDescent="0.25">
      <c r="B1288" t="s">
        <v>2110</v>
      </c>
      <c r="C1288" t="s">
        <v>2068</v>
      </c>
      <c r="D1288">
        <v>109</v>
      </c>
      <c r="E1288">
        <v>330.00009999999997</v>
      </c>
      <c r="F1288">
        <v>1</v>
      </c>
      <c r="G1288" t="s">
        <v>2193</v>
      </c>
      <c r="H1288" t="s">
        <v>2193</v>
      </c>
      <c r="L1288">
        <v>0</v>
      </c>
      <c r="M1288">
        <v>5.3282E-3</v>
      </c>
      <c r="N1288">
        <v>0</v>
      </c>
      <c r="O1288">
        <v>0</v>
      </c>
      <c r="P1288"/>
    </row>
    <row r="1289" spans="2:16" x14ac:dyDescent="0.25">
      <c r="B1289" t="s">
        <v>2111</v>
      </c>
      <c r="C1289" t="s">
        <v>2068</v>
      </c>
      <c r="D1289">
        <v>109</v>
      </c>
      <c r="E1289">
        <v>330.00009999999997</v>
      </c>
      <c r="F1289">
        <v>10</v>
      </c>
      <c r="G1289" t="s">
        <v>2193</v>
      </c>
      <c r="H1289" t="s">
        <v>2193</v>
      </c>
      <c r="L1289">
        <v>0</v>
      </c>
      <c r="M1289">
        <v>5.3260000000000002E-2</v>
      </c>
      <c r="N1289">
        <v>0</v>
      </c>
      <c r="O1289">
        <v>0</v>
      </c>
      <c r="P1289"/>
    </row>
    <row r="1290" spans="2:16" x14ac:dyDescent="0.25">
      <c r="B1290" t="s">
        <v>2112</v>
      </c>
      <c r="C1290" t="s">
        <v>2068</v>
      </c>
      <c r="D1290">
        <v>330</v>
      </c>
      <c r="E1290">
        <v>3000.0001000000002</v>
      </c>
      <c r="F1290">
        <v>0.01</v>
      </c>
      <c r="G1290" t="s">
        <v>2193</v>
      </c>
      <c r="H1290" t="s">
        <v>2193</v>
      </c>
      <c r="L1290">
        <v>0</v>
      </c>
      <c r="M1290">
        <v>5.9999999999999995E-4</v>
      </c>
      <c r="N1290">
        <v>0</v>
      </c>
      <c r="O1290">
        <v>0</v>
      </c>
      <c r="P1290"/>
    </row>
    <row r="1291" spans="2:16" x14ac:dyDescent="0.25">
      <c r="B1291" t="s">
        <v>2113</v>
      </c>
      <c r="C1291" t="s">
        <v>2068</v>
      </c>
      <c r="D1291">
        <v>330</v>
      </c>
      <c r="E1291">
        <v>3000.0001000000002</v>
      </c>
      <c r="F1291">
        <v>0.1</v>
      </c>
      <c r="G1291" t="s">
        <v>2193</v>
      </c>
      <c r="H1291" t="s">
        <v>2193</v>
      </c>
      <c r="L1291">
        <v>0</v>
      </c>
      <c r="M1291">
        <v>6.2246000000000003E-4</v>
      </c>
      <c r="N1291">
        <v>0</v>
      </c>
      <c r="O1291">
        <v>0</v>
      </c>
      <c r="P1291"/>
    </row>
    <row r="1292" spans="2:16" x14ac:dyDescent="0.25">
      <c r="B1292" t="s">
        <v>2114</v>
      </c>
      <c r="C1292" t="s">
        <v>2068</v>
      </c>
      <c r="D1292">
        <v>330</v>
      </c>
      <c r="E1292">
        <v>3000.0001000000002</v>
      </c>
      <c r="F1292">
        <v>1</v>
      </c>
      <c r="G1292" t="s">
        <v>2193</v>
      </c>
      <c r="H1292" t="s">
        <v>2193</v>
      </c>
      <c r="L1292">
        <v>0</v>
      </c>
      <c r="M1292">
        <v>1.8565000000000001E-3</v>
      </c>
      <c r="N1292">
        <v>0</v>
      </c>
      <c r="O1292">
        <v>0</v>
      </c>
      <c r="P1292"/>
    </row>
    <row r="1293" spans="2:16" x14ac:dyDescent="0.25">
      <c r="B1293" t="s">
        <v>2115</v>
      </c>
      <c r="C1293" t="s">
        <v>2068</v>
      </c>
      <c r="D1293">
        <v>330</v>
      </c>
      <c r="E1293">
        <v>3000.0001000000002</v>
      </c>
      <c r="F1293">
        <v>10</v>
      </c>
      <c r="G1293" t="s">
        <v>2193</v>
      </c>
      <c r="H1293" t="s">
        <v>2193</v>
      </c>
      <c r="L1293">
        <v>0</v>
      </c>
      <c r="M1293">
        <v>1.7586000000000001E-2</v>
      </c>
      <c r="N1293">
        <v>0</v>
      </c>
      <c r="O1293">
        <v>0</v>
      </c>
      <c r="P1293"/>
    </row>
    <row r="1294" spans="2:16" x14ac:dyDescent="0.25">
      <c r="B1294" t="s">
        <v>2116</v>
      </c>
      <c r="C1294" t="s">
        <v>2068</v>
      </c>
      <c r="D1294">
        <v>330</v>
      </c>
      <c r="E1294">
        <v>3000.0001000000002</v>
      </c>
      <c r="F1294">
        <v>100</v>
      </c>
      <c r="G1294" t="s">
        <v>2193</v>
      </c>
      <c r="H1294" t="s">
        <v>2193</v>
      </c>
      <c r="L1294">
        <v>0</v>
      </c>
      <c r="M1294">
        <v>0.17576</v>
      </c>
      <c r="N1294">
        <v>0</v>
      </c>
      <c r="O1294">
        <v>0</v>
      </c>
      <c r="P1294"/>
    </row>
    <row r="1295" spans="2:16" x14ac:dyDescent="0.25">
      <c r="B1295" t="s">
        <v>2117</v>
      </c>
      <c r="C1295" t="s">
        <v>2068</v>
      </c>
      <c r="D1295">
        <v>3000</v>
      </c>
      <c r="E1295">
        <v>11000.1</v>
      </c>
      <c r="F1295">
        <v>10</v>
      </c>
      <c r="G1295" t="s">
        <v>2193</v>
      </c>
      <c r="H1295" t="s">
        <v>2193</v>
      </c>
      <c r="L1295">
        <v>0</v>
      </c>
      <c r="M1295">
        <v>9.1E-4</v>
      </c>
      <c r="N1295">
        <v>0</v>
      </c>
      <c r="O1295">
        <v>0</v>
      </c>
      <c r="P1295"/>
    </row>
    <row r="1296" spans="2:16" x14ac:dyDescent="0.25">
      <c r="B1296" t="s">
        <v>2118</v>
      </c>
      <c r="C1296" t="s">
        <v>2068</v>
      </c>
      <c r="D1296">
        <v>3000</v>
      </c>
      <c r="E1296">
        <v>11000.1</v>
      </c>
      <c r="F1296">
        <v>100</v>
      </c>
      <c r="G1296" t="s">
        <v>2193</v>
      </c>
      <c r="H1296" t="s">
        <v>2193</v>
      </c>
      <c r="L1296">
        <v>0</v>
      </c>
      <c r="M1296">
        <v>9.1E-4</v>
      </c>
      <c r="N1296">
        <v>0</v>
      </c>
      <c r="O1296">
        <v>0</v>
      </c>
      <c r="P1296"/>
    </row>
    <row r="1297" spans="2:16" x14ac:dyDescent="0.25">
      <c r="B1297" t="s">
        <v>2119</v>
      </c>
      <c r="C1297" t="s">
        <v>2068</v>
      </c>
      <c r="D1297">
        <v>3000</v>
      </c>
      <c r="E1297">
        <v>11000.1</v>
      </c>
      <c r="F1297">
        <v>1000</v>
      </c>
      <c r="G1297" t="s">
        <v>2193</v>
      </c>
      <c r="H1297" t="s">
        <v>2193</v>
      </c>
      <c r="L1297">
        <v>0</v>
      </c>
      <c r="M1297">
        <v>9.2998000000000006E-4</v>
      </c>
      <c r="N1297">
        <v>0</v>
      </c>
      <c r="O1297">
        <v>0</v>
      </c>
      <c r="P1297"/>
    </row>
    <row r="1298" spans="2:16" x14ac:dyDescent="0.25">
      <c r="B1298" t="s">
        <v>2120</v>
      </c>
      <c r="C1298" t="s">
        <v>2068</v>
      </c>
      <c r="D1298">
        <v>3000</v>
      </c>
      <c r="E1298">
        <v>11000.1</v>
      </c>
      <c r="F1298">
        <v>10000</v>
      </c>
      <c r="G1298" t="s">
        <v>2193</v>
      </c>
      <c r="H1298" t="s">
        <v>2193</v>
      </c>
      <c r="L1298">
        <v>0</v>
      </c>
      <c r="M1298">
        <v>2.1366999999999996E-3</v>
      </c>
      <c r="N1298">
        <v>0</v>
      </c>
      <c r="O1298">
        <v>0</v>
      </c>
      <c r="P1298"/>
    </row>
    <row r="1299" spans="2:16" x14ac:dyDescent="0.25">
      <c r="B1299" t="s">
        <v>2121</v>
      </c>
      <c r="C1299" t="s">
        <v>2068</v>
      </c>
      <c r="D1299">
        <v>3000</v>
      </c>
      <c r="E1299">
        <v>11000.1</v>
      </c>
      <c r="F1299">
        <v>100000</v>
      </c>
      <c r="G1299" t="s">
        <v>2193</v>
      </c>
      <c r="H1299" t="s">
        <v>2193</v>
      </c>
      <c r="L1299">
        <v>0</v>
      </c>
      <c r="M1299">
        <v>1.9355000000000001E-2</v>
      </c>
      <c r="N1299">
        <v>0</v>
      </c>
      <c r="O1299">
        <v>0</v>
      </c>
      <c r="P1299"/>
    </row>
    <row r="1300" spans="2:16" x14ac:dyDescent="0.25">
      <c r="B1300" t="s">
        <v>2122</v>
      </c>
      <c r="C1300" t="s">
        <v>2068</v>
      </c>
      <c r="D1300">
        <v>11000</v>
      </c>
      <c r="E1300">
        <v>24500</v>
      </c>
      <c r="F1300">
        <v>10</v>
      </c>
      <c r="G1300" t="s">
        <v>2193</v>
      </c>
      <c r="H1300" t="s">
        <v>2193</v>
      </c>
      <c r="L1300">
        <v>0</v>
      </c>
      <c r="M1300">
        <v>1.4E-3</v>
      </c>
      <c r="N1300">
        <v>0</v>
      </c>
      <c r="O1300">
        <v>0</v>
      </c>
      <c r="P1300"/>
    </row>
    <row r="1301" spans="2:16" x14ac:dyDescent="0.25">
      <c r="B1301" t="s">
        <v>2123</v>
      </c>
      <c r="C1301" t="s">
        <v>2068</v>
      </c>
      <c r="D1301">
        <v>11000</v>
      </c>
      <c r="E1301">
        <v>24500</v>
      </c>
      <c r="F1301">
        <v>100</v>
      </c>
      <c r="G1301" t="s">
        <v>2193</v>
      </c>
      <c r="H1301" t="s">
        <v>2193</v>
      </c>
      <c r="L1301">
        <v>0</v>
      </c>
      <c r="M1301">
        <v>1.4E-3</v>
      </c>
      <c r="N1301">
        <v>0</v>
      </c>
      <c r="O1301">
        <v>0</v>
      </c>
      <c r="P1301"/>
    </row>
    <row r="1302" spans="2:16" x14ac:dyDescent="0.25">
      <c r="B1302" t="s">
        <v>2124</v>
      </c>
      <c r="C1302" t="s">
        <v>2068</v>
      </c>
      <c r="D1302">
        <v>11000</v>
      </c>
      <c r="E1302">
        <v>24500</v>
      </c>
      <c r="F1302">
        <v>1000</v>
      </c>
      <c r="G1302" t="s">
        <v>2193</v>
      </c>
      <c r="H1302" t="s">
        <v>2193</v>
      </c>
      <c r="L1302">
        <v>0</v>
      </c>
      <c r="M1302">
        <v>1.4429E-3</v>
      </c>
      <c r="N1302">
        <v>0</v>
      </c>
      <c r="O1302">
        <v>0</v>
      </c>
      <c r="P1302"/>
    </row>
    <row r="1303" spans="2:16" x14ac:dyDescent="0.25">
      <c r="B1303" t="s">
        <v>2125</v>
      </c>
      <c r="C1303" t="s">
        <v>2068</v>
      </c>
      <c r="D1303">
        <v>11000</v>
      </c>
      <c r="E1303">
        <v>24500</v>
      </c>
      <c r="F1303">
        <v>10000</v>
      </c>
      <c r="G1303" t="s">
        <v>2193</v>
      </c>
      <c r="H1303" t="s">
        <v>2193</v>
      </c>
      <c r="L1303">
        <v>0</v>
      </c>
      <c r="M1303">
        <v>5.4410999999999999E-3</v>
      </c>
      <c r="N1303">
        <v>0</v>
      </c>
      <c r="O1303">
        <v>0</v>
      </c>
      <c r="P1303"/>
    </row>
    <row r="1304" spans="2:16" x14ac:dyDescent="0.25">
      <c r="B1304" t="s">
        <v>2126</v>
      </c>
      <c r="C1304" t="s">
        <v>2068</v>
      </c>
      <c r="D1304">
        <v>11000</v>
      </c>
      <c r="E1304">
        <v>24500</v>
      </c>
      <c r="F1304">
        <v>100000</v>
      </c>
      <c r="G1304" t="s">
        <v>2193</v>
      </c>
      <c r="H1304" t="s">
        <v>2193</v>
      </c>
      <c r="L1304">
        <v>0</v>
      </c>
      <c r="M1304">
        <v>5.2745E-2</v>
      </c>
      <c r="N1304">
        <v>0</v>
      </c>
      <c r="O1304">
        <v>0</v>
      </c>
      <c r="P1304"/>
    </row>
    <row r="1305" spans="2:16" x14ac:dyDescent="0.25">
      <c r="B1305" t="s">
        <v>2396</v>
      </c>
      <c r="C1305" t="s">
        <v>2068</v>
      </c>
      <c r="D1305">
        <v>24500</v>
      </c>
      <c r="E1305">
        <v>24501</v>
      </c>
      <c r="F1305">
        <v>10</v>
      </c>
      <c r="G1305" t="s">
        <v>2194</v>
      </c>
      <c r="H1305" t="s">
        <v>2194</v>
      </c>
      <c r="L1305">
        <v>0</v>
      </c>
      <c r="M1305">
        <v>1.4E-3</v>
      </c>
      <c r="N1305">
        <v>0</v>
      </c>
      <c r="O1305">
        <v>0</v>
      </c>
      <c r="P1305"/>
    </row>
    <row r="1306" spans="2:16" x14ac:dyDescent="0.25">
      <c r="B1306" t="s">
        <v>2397</v>
      </c>
      <c r="C1306" t="s">
        <v>2068</v>
      </c>
      <c r="D1306">
        <v>24500</v>
      </c>
      <c r="E1306">
        <v>24501</v>
      </c>
      <c r="F1306">
        <v>100</v>
      </c>
      <c r="G1306" t="s">
        <v>2194</v>
      </c>
      <c r="H1306" t="s">
        <v>2194</v>
      </c>
      <c r="L1306">
        <v>0</v>
      </c>
      <c r="M1306">
        <v>1.4E-3</v>
      </c>
      <c r="N1306">
        <v>0</v>
      </c>
      <c r="O1306">
        <v>0</v>
      </c>
      <c r="P1306"/>
    </row>
    <row r="1307" spans="2:16" x14ac:dyDescent="0.25">
      <c r="B1307" t="s">
        <v>2398</v>
      </c>
      <c r="C1307" t="s">
        <v>2068</v>
      </c>
      <c r="D1307">
        <v>24500</v>
      </c>
      <c r="E1307">
        <v>24501</v>
      </c>
      <c r="F1307">
        <v>1000</v>
      </c>
      <c r="G1307" t="s">
        <v>2194</v>
      </c>
      <c r="H1307" t="s">
        <v>2194</v>
      </c>
      <c r="L1307">
        <v>0</v>
      </c>
      <c r="M1307">
        <v>1.4429E-3</v>
      </c>
      <c r="N1307">
        <v>0</v>
      </c>
      <c r="O1307">
        <v>0</v>
      </c>
      <c r="P1307"/>
    </row>
    <row r="1308" spans="2:16" x14ac:dyDescent="0.25">
      <c r="B1308" t="s">
        <v>2399</v>
      </c>
      <c r="C1308" t="s">
        <v>2068</v>
      </c>
      <c r="D1308">
        <v>24500</v>
      </c>
      <c r="E1308">
        <v>24501</v>
      </c>
      <c r="F1308">
        <v>10000</v>
      </c>
      <c r="G1308" t="s">
        <v>2194</v>
      </c>
      <c r="H1308" t="s">
        <v>2194</v>
      </c>
      <c r="L1308">
        <v>0</v>
      </c>
      <c r="M1308">
        <v>5.4410999999999999E-3</v>
      </c>
      <c r="N1308">
        <v>0</v>
      </c>
      <c r="O1308">
        <v>0</v>
      </c>
      <c r="P1308"/>
    </row>
    <row r="1309" spans="2:16" x14ac:dyDescent="0.25">
      <c r="B1309" t="s">
        <v>2400</v>
      </c>
      <c r="C1309" t="s">
        <v>2068</v>
      </c>
      <c r="D1309">
        <v>24500</v>
      </c>
      <c r="E1309">
        <v>24501</v>
      </c>
      <c r="F1309">
        <v>100000</v>
      </c>
      <c r="G1309" t="s">
        <v>2194</v>
      </c>
      <c r="H1309" t="s">
        <v>2194</v>
      </c>
      <c r="L1309">
        <v>0</v>
      </c>
      <c r="M1309">
        <v>5.2745E-2</v>
      </c>
      <c r="N1309">
        <v>0</v>
      </c>
      <c r="O1309">
        <v>0</v>
      </c>
      <c r="P1309"/>
    </row>
    <row r="1310" spans="2:16" x14ac:dyDescent="0.25">
      <c r="B1310" t="s">
        <v>2127</v>
      </c>
      <c r="C1310" t="s">
        <v>2128</v>
      </c>
      <c r="D1310">
        <v>0</v>
      </c>
      <c r="E1310">
        <v>1.0900099999999999E-5</v>
      </c>
      <c r="F1310">
        <v>1E-10</v>
      </c>
      <c r="G1310" t="s">
        <v>2194</v>
      </c>
      <c r="H1310" t="s">
        <v>2194</v>
      </c>
      <c r="L1310">
        <v>0</v>
      </c>
      <c r="M1310">
        <v>2.5000000000000001E-2</v>
      </c>
      <c r="N1310">
        <v>0</v>
      </c>
      <c r="O1310">
        <v>0</v>
      </c>
      <c r="P1310"/>
    </row>
    <row r="1311" spans="2:16" x14ac:dyDescent="0.25">
      <c r="B1311" t="s">
        <v>2129</v>
      </c>
      <c r="C1311" t="s">
        <v>2128</v>
      </c>
      <c r="D1311">
        <v>0</v>
      </c>
      <c r="E1311">
        <v>1.0900099999999999E-5</v>
      </c>
      <c r="F1311">
        <v>1.0000000000000001E-9</v>
      </c>
      <c r="G1311" t="s">
        <v>2194</v>
      </c>
      <c r="H1311" t="s">
        <v>2194</v>
      </c>
      <c r="L1311">
        <v>0</v>
      </c>
      <c r="M1311">
        <v>2.5178000000000002E-2</v>
      </c>
      <c r="N1311">
        <v>0</v>
      </c>
      <c r="O1311">
        <v>0</v>
      </c>
      <c r="P1311"/>
    </row>
    <row r="1312" spans="2:16" x14ac:dyDescent="0.25">
      <c r="B1312" t="s">
        <v>2130</v>
      </c>
      <c r="C1312" t="s">
        <v>2128</v>
      </c>
      <c r="D1312">
        <v>0</v>
      </c>
      <c r="E1312">
        <v>1.0900099999999999E-5</v>
      </c>
      <c r="F1312">
        <v>1E-8</v>
      </c>
      <c r="G1312" t="s">
        <v>2194</v>
      </c>
      <c r="H1312" t="s">
        <v>2194</v>
      </c>
      <c r="L1312">
        <v>0</v>
      </c>
      <c r="M1312">
        <v>6.2989000000000003E-2</v>
      </c>
      <c r="N1312">
        <v>0</v>
      </c>
      <c r="O1312">
        <v>0</v>
      </c>
      <c r="P1312"/>
    </row>
    <row r="1313" spans="2:16" x14ac:dyDescent="0.25">
      <c r="B1313" t="s">
        <v>2131</v>
      </c>
      <c r="C1313" t="s">
        <v>2128</v>
      </c>
      <c r="D1313">
        <v>0</v>
      </c>
      <c r="E1313">
        <v>1.0900099999999999E-5</v>
      </c>
      <c r="F1313">
        <v>9.9999999999999995E-8</v>
      </c>
      <c r="G1313" t="s">
        <v>2194</v>
      </c>
      <c r="H1313" t="s">
        <v>2194</v>
      </c>
      <c r="L1313">
        <v>0</v>
      </c>
      <c r="M1313">
        <v>0.58052999999999999</v>
      </c>
      <c r="N1313">
        <v>0</v>
      </c>
      <c r="O1313">
        <v>0</v>
      </c>
      <c r="P1313"/>
    </row>
    <row r="1314" spans="2:16" x14ac:dyDescent="0.25">
      <c r="B1314" t="s">
        <v>2132</v>
      </c>
      <c r="C1314" t="s">
        <v>2128</v>
      </c>
      <c r="D1314">
        <v>0</v>
      </c>
      <c r="E1314">
        <v>1.0900099999999999E-5</v>
      </c>
      <c r="F1314">
        <v>9.9999999999999995E-7</v>
      </c>
      <c r="G1314" t="s">
        <v>2194</v>
      </c>
      <c r="H1314" t="s">
        <v>2194</v>
      </c>
      <c r="L1314">
        <v>0</v>
      </c>
      <c r="M1314">
        <v>5.8000999999999996</v>
      </c>
      <c r="N1314">
        <v>0</v>
      </c>
      <c r="O1314">
        <v>0</v>
      </c>
      <c r="P1314"/>
    </row>
    <row r="1315" spans="2:16" x14ac:dyDescent="0.25">
      <c r="B1315" t="s">
        <v>2133</v>
      </c>
      <c r="C1315" t="s">
        <v>2128</v>
      </c>
      <c r="D1315">
        <v>1.0900000000000001E-5</v>
      </c>
      <c r="E1315">
        <v>1.090001E-4</v>
      </c>
      <c r="F1315">
        <v>1.0000000000000001E-9</v>
      </c>
      <c r="G1315" t="s">
        <v>2194</v>
      </c>
      <c r="H1315" t="s">
        <v>2194</v>
      </c>
      <c r="L1315">
        <v>0</v>
      </c>
      <c r="M1315">
        <v>2.5999999999999999E-3</v>
      </c>
      <c r="N1315">
        <v>0</v>
      </c>
      <c r="O1315">
        <v>0</v>
      </c>
      <c r="P1315"/>
    </row>
    <row r="1316" spans="2:16" x14ac:dyDescent="0.25">
      <c r="B1316" t="s">
        <v>2134</v>
      </c>
      <c r="C1316" t="s">
        <v>2128</v>
      </c>
      <c r="D1316">
        <v>1.0900000000000001E-5</v>
      </c>
      <c r="E1316">
        <v>1.090001E-4</v>
      </c>
      <c r="F1316">
        <v>1E-8</v>
      </c>
      <c r="G1316" t="s">
        <v>2194</v>
      </c>
      <c r="H1316" t="s">
        <v>2194</v>
      </c>
      <c r="L1316">
        <v>0</v>
      </c>
      <c r="M1316">
        <v>2.5999999999999999E-3</v>
      </c>
      <c r="N1316">
        <v>0</v>
      </c>
      <c r="O1316">
        <v>0</v>
      </c>
      <c r="P1316"/>
    </row>
    <row r="1317" spans="2:16" x14ac:dyDescent="0.25">
      <c r="B1317" t="s">
        <v>2135</v>
      </c>
      <c r="C1317" t="s">
        <v>2128</v>
      </c>
      <c r="D1317">
        <v>1.0900000000000001E-5</v>
      </c>
      <c r="E1317">
        <v>1.090001E-4</v>
      </c>
      <c r="F1317">
        <v>9.9999999999999995E-8</v>
      </c>
      <c r="G1317" t="s">
        <v>2194</v>
      </c>
      <c r="H1317" t="s">
        <v>2194</v>
      </c>
      <c r="L1317">
        <v>0</v>
      </c>
      <c r="M1317">
        <v>5.8884000000000002E-3</v>
      </c>
      <c r="N1317">
        <v>0</v>
      </c>
      <c r="O1317">
        <v>0</v>
      </c>
      <c r="P1317"/>
    </row>
    <row r="1318" spans="2:16" x14ac:dyDescent="0.25">
      <c r="B1318" t="s">
        <v>2136</v>
      </c>
      <c r="C1318" t="s">
        <v>2128</v>
      </c>
      <c r="D1318">
        <v>1.0900000000000001E-5</v>
      </c>
      <c r="E1318">
        <v>1.090001E-4</v>
      </c>
      <c r="F1318">
        <v>9.9999999999999995E-7</v>
      </c>
      <c r="G1318" t="s">
        <v>2194</v>
      </c>
      <c r="H1318" t="s">
        <v>2194</v>
      </c>
      <c r="L1318">
        <v>0</v>
      </c>
      <c r="M1318">
        <v>5.3319999999999999E-2</v>
      </c>
      <c r="N1318">
        <v>0</v>
      </c>
      <c r="O1318">
        <v>0</v>
      </c>
      <c r="P1318"/>
    </row>
    <row r="1319" spans="2:16" x14ac:dyDescent="0.25">
      <c r="B1319" t="s">
        <v>2137</v>
      </c>
      <c r="C1319" t="s">
        <v>2128</v>
      </c>
      <c r="D1319">
        <v>1.0900000000000001E-5</v>
      </c>
      <c r="E1319">
        <v>1.090001E-4</v>
      </c>
      <c r="F1319">
        <v>9.9999999999999991E-6</v>
      </c>
      <c r="G1319" t="s">
        <v>2194</v>
      </c>
      <c r="H1319" t="s">
        <v>2194</v>
      </c>
      <c r="L1319">
        <v>0</v>
      </c>
      <c r="M1319">
        <v>0.53260999999999992</v>
      </c>
      <c r="N1319">
        <v>0</v>
      </c>
      <c r="O1319">
        <v>0</v>
      </c>
      <c r="P1319"/>
    </row>
    <row r="1320" spans="2:16" x14ac:dyDescent="0.25">
      <c r="B1320" t="s">
        <v>2138</v>
      </c>
      <c r="C1320" t="s">
        <v>2128</v>
      </c>
      <c r="D1320">
        <v>1.0900000000000001E-4</v>
      </c>
      <c r="E1320">
        <v>1.0901000000000001E-3</v>
      </c>
      <c r="F1320">
        <v>1E-8</v>
      </c>
      <c r="G1320" t="s">
        <v>2194</v>
      </c>
      <c r="H1320" t="s">
        <v>2194</v>
      </c>
      <c r="L1320">
        <v>0</v>
      </c>
      <c r="M1320">
        <v>1.6999999999999999E-3</v>
      </c>
      <c r="N1320">
        <v>0</v>
      </c>
      <c r="O1320">
        <v>0</v>
      </c>
      <c r="P1320"/>
    </row>
    <row r="1321" spans="2:16" x14ac:dyDescent="0.25">
      <c r="B1321" t="s">
        <v>2139</v>
      </c>
      <c r="C1321" t="s">
        <v>2128</v>
      </c>
      <c r="D1321">
        <v>1.0900000000000001E-4</v>
      </c>
      <c r="E1321">
        <v>1.0901000000000001E-3</v>
      </c>
      <c r="F1321">
        <v>1.0000000000000001E-7</v>
      </c>
      <c r="G1321" t="s">
        <v>2194</v>
      </c>
      <c r="H1321" t="s">
        <v>2194</v>
      </c>
      <c r="L1321">
        <v>0</v>
      </c>
      <c r="M1321">
        <v>1.6999999999999999E-3</v>
      </c>
      <c r="N1321">
        <v>0</v>
      </c>
      <c r="O1321">
        <v>0</v>
      </c>
      <c r="P1321"/>
    </row>
    <row r="1322" spans="2:16" x14ac:dyDescent="0.25">
      <c r="B1322" t="s">
        <v>2140</v>
      </c>
      <c r="C1322" t="s">
        <v>2128</v>
      </c>
      <c r="D1322">
        <v>1.0900000000000001E-4</v>
      </c>
      <c r="E1322">
        <v>1.0901000000000001E-3</v>
      </c>
      <c r="F1322">
        <v>9.9999999999999995E-7</v>
      </c>
      <c r="G1322" t="s">
        <v>2194</v>
      </c>
      <c r="H1322" t="s">
        <v>2194</v>
      </c>
      <c r="L1322">
        <v>0</v>
      </c>
      <c r="M1322">
        <v>5.5645E-3</v>
      </c>
      <c r="N1322">
        <v>0</v>
      </c>
      <c r="O1322">
        <v>0</v>
      </c>
      <c r="P1322"/>
    </row>
    <row r="1323" spans="2:16" x14ac:dyDescent="0.25">
      <c r="B1323" t="s">
        <v>2141</v>
      </c>
      <c r="C1323" t="s">
        <v>2128</v>
      </c>
      <c r="D1323">
        <v>1.0900000000000001E-4</v>
      </c>
      <c r="E1323">
        <v>1.0901000000000001E-3</v>
      </c>
      <c r="F1323">
        <v>1.0000000000000001E-5</v>
      </c>
      <c r="G1323" t="s">
        <v>2194</v>
      </c>
      <c r="H1323" t="s">
        <v>2194</v>
      </c>
      <c r="L1323">
        <v>0</v>
      </c>
      <c r="M1323">
        <v>5.3284999999999999E-2</v>
      </c>
      <c r="N1323">
        <v>0</v>
      </c>
      <c r="O1323">
        <v>0</v>
      </c>
      <c r="P1323"/>
    </row>
    <row r="1324" spans="2:16" x14ac:dyDescent="0.25">
      <c r="B1324" t="s">
        <v>2142</v>
      </c>
      <c r="C1324" t="s">
        <v>2128</v>
      </c>
      <c r="D1324">
        <v>1.0900000000000001E-4</v>
      </c>
      <c r="E1324">
        <v>1.0901000000000001E-3</v>
      </c>
      <c r="F1324">
        <v>1E-4</v>
      </c>
      <c r="G1324" t="s">
        <v>2194</v>
      </c>
      <c r="H1324" t="s">
        <v>2194</v>
      </c>
      <c r="L1324">
        <v>0</v>
      </c>
      <c r="M1324">
        <v>0.53259999999999996</v>
      </c>
      <c r="N1324">
        <v>0</v>
      </c>
      <c r="O1324">
        <v>0</v>
      </c>
      <c r="P1324"/>
    </row>
    <row r="1325" spans="2:16" x14ac:dyDescent="0.25">
      <c r="B1325" t="s">
        <v>2143</v>
      </c>
      <c r="C1325" t="s">
        <v>2128</v>
      </c>
      <c r="D1325">
        <v>1.09E-3</v>
      </c>
      <c r="E1325">
        <v>1.0900100000000001E-2</v>
      </c>
      <c r="F1325">
        <v>1.0000000000000001E-7</v>
      </c>
      <c r="G1325" t="s">
        <v>2194</v>
      </c>
      <c r="H1325" t="s">
        <v>2194</v>
      </c>
      <c r="L1325">
        <v>0</v>
      </c>
      <c r="M1325">
        <v>1.2999999999999999E-3</v>
      </c>
      <c r="N1325">
        <v>0</v>
      </c>
      <c r="O1325">
        <v>0</v>
      </c>
      <c r="P1325"/>
    </row>
    <row r="1326" spans="2:16" x14ac:dyDescent="0.25">
      <c r="B1326" t="s">
        <v>2144</v>
      </c>
      <c r="C1326" t="s">
        <v>2128</v>
      </c>
      <c r="D1326">
        <v>1.09E-3</v>
      </c>
      <c r="E1326">
        <v>1.0900100000000001E-2</v>
      </c>
      <c r="F1326">
        <v>9.9999999999999995E-7</v>
      </c>
      <c r="G1326" t="s">
        <v>2194</v>
      </c>
      <c r="H1326" t="s">
        <v>2194</v>
      </c>
      <c r="L1326">
        <v>0</v>
      </c>
      <c r="M1326">
        <v>1.3483E-3</v>
      </c>
      <c r="N1326">
        <v>0</v>
      </c>
      <c r="O1326">
        <v>0</v>
      </c>
      <c r="P1326"/>
    </row>
    <row r="1327" spans="2:16" x14ac:dyDescent="0.25">
      <c r="B1327" t="s">
        <v>2145</v>
      </c>
      <c r="C1327" t="s">
        <v>2128</v>
      </c>
      <c r="D1327">
        <v>1.09E-3</v>
      </c>
      <c r="E1327">
        <v>1.0900100000000001E-2</v>
      </c>
      <c r="F1327">
        <v>1.0000000000000001E-5</v>
      </c>
      <c r="G1327" t="s">
        <v>2194</v>
      </c>
      <c r="H1327" t="s">
        <v>2194</v>
      </c>
      <c r="L1327">
        <v>0</v>
      </c>
      <c r="M1327">
        <v>5.4702000000000006E-3</v>
      </c>
      <c r="N1327">
        <v>0</v>
      </c>
      <c r="O1327">
        <v>0</v>
      </c>
      <c r="P1327"/>
    </row>
    <row r="1328" spans="2:16" x14ac:dyDescent="0.25">
      <c r="B1328" t="s">
        <v>2146</v>
      </c>
      <c r="C1328" t="s">
        <v>2128</v>
      </c>
      <c r="D1328">
        <v>1.09E-3</v>
      </c>
      <c r="E1328">
        <v>1.0900100000000001E-2</v>
      </c>
      <c r="F1328">
        <v>1E-4</v>
      </c>
      <c r="G1328" t="s">
        <v>2194</v>
      </c>
      <c r="H1328" t="s">
        <v>2194</v>
      </c>
      <c r="L1328">
        <v>0</v>
      </c>
      <c r="M1328">
        <v>5.3275000000000003E-2</v>
      </c>
      <c r="N1328">
        <v>0</v>
      </c>
      <c r="O1328">
        <v>0</v>
      </c>
      <c r="P1328"/>
    </row>
    <row r="1329" spans="2:16" x14ac:dyDescent="0.25">
      <c r="B1329" t="s">
        <v>2147</v>
      </c>
      <c r="C1329" t="s">
        <v>2128</v>
      </c>
      <c r="D1329">
        <v>1.09E-3</v>
      </c>
      <c r="E1329">
        <v>1.0900100000000001E-2</v>
      </c>
      <c r="F1329">
        <v>1E-3</v>
      </c>
      <c r="G1329" t="s">
        <v>2194</v>
      </c>
      <c r="H1329" t="s">
        <v>2194</v>
      </c>
      <c r="L1329">
        <v>0</v>
      </c>
      <c r="M1329">
        <v>0.53259999999999996</v>
      </c>
      <c r="N1329">
        <v>0</v>
      </c>
      <c r="O1329">
        <v>0</v>
      </c>
      <c r="P1329"/>
    </row>
    <row r="1330" spans="2:16" x14ac:dyDescent="0.25">
      <c r="B1330" t="s">
        <v>2148</v>
      </c>
      <c r="C1330" t="s">
        <v>2128</v>
      </c>
      <c r="D1330">
        <v>1.09E-2</v>
      </c>
      <c r="E1330">
        <v>0.1090001</v>
      </c>
      <c r="F1330">
        <v>9.9999999999999995E-7</v>
      </c>
      <c r="G1330" t="s">
        <v>2194</v>
      </c>
      <c r="H1330" t="s">
        <v>2194</v>
      </c>
      <c r="L1330">
        <v>0</v>
      </c>
      <c r="M1330">
        <v>7.7999999999999999E-4</v>
      </c>
      <c r="N1330">
        <v>0</v>
      </c>
      <c r="O1330">
        <v>0</v>
      </c>
      <c r="P1330"/>
    </row>
    <row r="1331" spans="2:16" x14ac:dyDescent="0.25">
      <c r="B1331" t="s">
        <v>2149</v>
      </c>
      <c r="C1331" t="s">
        <v>2128</v>
      </c>
      <c r="D1331">
        <v>1.09E-2</v>
      </c>
      <c r="E1331">
        <v>0.1090001</v>
      </c>
      <c r="F1331">
        <v>1.0000000000000001E-5</v>
      </c>
      <c r="G1331" t="s">
        <v>2194</v>
      </c>
      <c r="H1331" t="s">
        <v>2194</v>
      </c>
      <c r="L1331">
        <v>0</v>
      </c>
      <c r="M1331">
        <v>9.4316000000000007E-4</v>
      </c>
      <c r="N1331">
        <v>0</v>
      </c>
      <c r="O1331">
        <v>0</v>
      </c>
      <c r="P1331"/>
    </row>
    <row r="1332" spans="2:16" x14ac:dyDescent="0.25">
      <c r="B1332" t="s">
        <v>2150</v>
      </c>
      <c r="C1332" t="s">
        <v>2128</v>
      </c>
      <c r="D1332">
        <v>1.09E-2</v>
      </c>
      <c r="E1332">
        <v>0.1090001</v>
      </c>
      <c r="F1332">
        <v>1E-4</v>
      </c>
      <c r="G1332" t="s">
        <v>2194</v>
      </c>
      <c r="H1332" t="s">
        <v>2194</v>
      </c>
      <c r="L1332">
        <v>0</v>
      </c>
      <c r="M1332">
        <v>5.3847000000000001E-3</v>
      </c>
      <c r="N1332">
        <v>0</v>
      </c>
      <c r="O1332">
        <v>0</v>
      </c>
      <c r="P1332"/>
    </row>
    <row r="1333" spans="2:16" x14ac:dyDescent="0.25">
      <c r="B1333" t="s">
        <v>2151</v>
      </c>
      <c r="C1333" t="s">
        <v>2128</v>
      </c>
      <c r="D1333">
        <v>1.09E-2</v>
      </c>
      <c r="E1333">
        <v>0.1090001</v>
      </c>
      <c r="F1333">
        <v>1E-3</v>
      </c>
      <c r="G1333" t="s">
        <v>2194</v>
      </c>
      <c r="H1333" t="s">
        <v>2194</v>
      </c>
      <c r="L1333">
        <v>0</v>
      </c>
      <c r="M1333">
        <v>5.3267000000000002E-2</v>
      </c>
      <c r="N1333">
        <v>0</v>
      </c>
      <c r="O1333">
        <v>0</v>
      </c>
      <c r="P1333"/>
    </row>
    <row r="1334" spans="2:16" x14ac:dyDescent="0.25">
      <c r="B1334" t="s">
        <v>2152</v>
      </c>
      <c r="C1334" t="s">
        <v>2128</v>
      </c>
      <c r="D1334">
        <v>1.09E-2</v>
      </c>
      <c r="E1334">
        <v>0.1090001</v>
      </c>
      <c r="F1334">
        <v>0.01</v>
      </c>
      <c r="G1334" t="s">
        <v>2194</v>
      </c>
      <c r="H1334" t="s">
        <v>2194</v>
      </c>
      <c r="L1334">
        <v>0</v>
      </c>
      <c r="M1334">
        <v>0.53259999999999996</v>
      </c>
      <c r="N1334">
        <v>0</v>
      </c>
      <c r="O1334">
        <v>0</v>
      </c>
      <c r="P1334"/>
    </row>
    <row r="1335" spans="2:16" x14ac:dyDescent="0.25">
      <c r="B1335" t="s">
        <v>2153</v>
      </c>
      <c r="C1335" t="s">
        <v>2128</v>
      </c>
      <c r="D1335">
        <v>0.109</v>
      </c>
      <c r="E1335">
        <v>1.0901000000000001</v>
      </c>
      <c r="F1335">
        <v>1.0000000000000001E-5</v>
      </c>
      <c r="G1335" t="s">
        <v>2194</v>
      </c>
      <c r="H1335" t="s">
        <v>2194</v>
      </c>
      <c r="L1335">
        <v>0</v>
      </c>
      <c r="M1335">
        <v>7.7999999999999999E-4</v>
      </c>
      <c r="N1335">
        <v>0</v>
      </c>
      <c r="O1335">
        <v>0</v>
      </c>
      <c r="P1335"/>
    </row>
    <row r="1336" spans="2:16" x14ac:dyDescent="0.25">
      <c r="B1336" t="s">
        <v>2154</v>
      </c>
      <c r="C1336" t="s">
        <v>2128</v>
      </c>
      <c r="D1336">
        <v>0.109</v>
      </c>
      <c r="E1336">
        <v>1.0901000000000001</v>
      </c>
      <c r="F1336">
        <v>1E-4</v>
      </c>
      <c r="G1336" t="s">
        <v>2194</v>
      </c>
      <c r="H1336" t="s">
        <v>2194</v>
      </c>
      <c r="L1336">
        <v>0</v>
      </c>
      <c r="M1336">
        <v>9.4283000000000008E-4</v>
      </c>
      <c r="N1336">
        <v>0</v>
      </c>
      <c r="O1336">
        <v>0</v>
      </c>
      <c r="P1336"/>
    </row>
    <row r="1337" spans="2:16" x14ac:dyDescent="0.25">
      <c r="B1337" t="s">
        <v>2155</v>
      </c>
      <c r="C1337" t="s">
        <v>2128</v>
      </c>
      <c r="D1337">
        <v>0.109</v>
      </c>
      <c r="E1337">
        <v>1.0901000000000001</v>
      </c>
      <c r="F1337">
        <v>1E-3</v>
      </c>
      <c r="G1337" t="s">
        <v>2194</v>
      </c>
      <c r="H1337" t="s">
        <v>2194</v>
      </c>
      <c r="L1337">
        <v>0</v>
      </c>
      <c r="M1337">
        <v>5.3846000000000007E-3</v>
      </c>
      <c r="N1337">
        <v>0</v>
      </c>
      <c r="O1337">
        <v>0</v>
      </c>
      <c r="P1337"/>
    </row>
    <row r="1338" spans="2:16" x14ac:dyDescent="0.25">
      <c r="B1338" t="s">
        <v>2156</v>
      </c>
      <c r="C1338" t="s">
        <v>2128</v>
      </c>
      <c r="D1338">
        <v>0.109</v>
      </c>
      <c r="E1338">
        <v>1.0901000000000001</v>
      </c>
      <c r="F1338">
        <v>0.01</v>
      </c>
      <c r="G1338" t="s">
        <v>2194</v>
      </c>
      <c r="H1338" t="s">
        <v>2194</v>
      </c>
      <c r="L1338">
        <v>0</v>
      </c>
      <c r="M1338">
        <v>5.3267000000000002E-2</v>
      </c>
      <c r="N1338">
        <v>0</v>
      </c>
      <c r="O1338">
        <v>0</v>
      </c>
      <c r="P1338"/>
    </row>
    <row r="1339" spans="2:16" x14ac:dyDescent="0.25">
      <c r="B1339" t="s">
        <v>2157</v>
      </c>
      <c r="C1339" t="s">
        <v>2128</v>
      </c>
      <c r="D1339">
        <v>0.109</v>
      </c>
      <c r="E1339">
        <v>1.0901000000000001</v>
      </c>
      <c r="F1339">
        <v>0.1</v>
      </c>
      <c r="G1339" t="s">
        <v>2194</v>
      </c>
      <c r="H1339" t="s">
        <v>2194</v>
      </c>
      <c r="L1339">
        <v>0</v>
      </c>
      <c r="M1339">
        <v>0.53259999999999996</v>
      </c>
      <c r="N1339">
        <v>0</v>
      </c>
      <c r="O1339">
        <v>0</v>
      </c>
      <c r="P1339"/>
    </row>
    <row r="1340" spans="2:16" x14ac:dyDescent="0.25">
      <c r="B1340" t="s">
        <v>2158</v>
      </c>
      <c r="C1340" t="s">
        <v>2128</v>
      </c>
      <c r="D1340">
        <v>1.0900000000000001</v>
      </c>
      <c r="E1340">
        <v>10.9001</v>
      </c>
      <c r="F1340">
        <v>1E-4</v>
      </c>
      <c r="G1340" t="s">
        <v>2194</v>
      </c>
      <c r="H1340" t="s">
        <v>2194</v>
      </c>
      <c r="L1340">
        <v>0</v>
      </c>
      <c r="M1340">
        <v>1.2999999999999999E-3</v>
      </c>
      <c r="N1340">
        <v>0</v>
      </c>
      <c r="O1340">
        <v>0</v>
      </c>
      <c r="P1340"/>
    </row>
    <row r="1341" spans="2:16" x14ac:dyDescent="0.25">
      <c r="B1341" t="s">
        <v>2159</v>
      </c>
      <c r="C1341" t="s">
        <v>2128</v>
      </c>
      <c r="D1341">
        <v>1.0900000000000001</v>
      </c>
      <c r="E1341">
        <v>10.9001</v>
      </c>
      <c r="F1341">
        <v>1E-3</v>
      </c>
      <c r="G1341" t="s">
        <v>2194</v>
      </c>
      <c r="H1341" t="s">
        <v>2194</v>
      </c>
      <c r="L1341">
        <v>0</v>
      </c>
      <c r="M1341">
        <v>1.3347000000000001E-3</v>
      </c>
      <c r="N1341">
        <v>0</v>
      </c>
      <c r="O1341">
        <v>0</v>
      </c>
      <c r="P1341"/>
    </row>
    <row r="1342" spans="2:16" x14ac:dyDescent="0.25">
      <c r="B1342" t="s">
        <v>2160</v>
      </c>
      <c r="C1342" t="s">
        <v>2128</v>
      </c>
      <c r="D1342">
        <v>1.0900000000000001</v>
      </c>
      <c r="E1342">
        <v>10.9001</v>
      </c>
      <c r="F1342">
        <v>0.01</v>
      </c>
      <c r="G1342" t="s">
        <v>2194</v>
      </c>
      <c r="H1342" t="s">
        <v>2194</v>
      </c>
      <c r="L1342">
        <v>0</v>
      </c>
      <c r="M1342">
        <v>5.4669000000000002E-3</v>
      </c>
      <c r="N1342">
        <v>0</v>
      </c>
      <c r="O1342">
        <v>0</v>
      </c>
      <c r="P1342"/>
    </row>
    <row r="1343" spans="2:16" x14ac:dyDescent="0.25">
      <c r="B1343" t="s">
        <v>2161</v>
      </c>
      <c r="C1343" t="s">
        <v>2128</v>
      </c>
      <c r="D1343">
        <v>1.0900000000000001</v>
      </c>
      <c r="E1343">
        <v>10.9001</v>
      </c>
      <c r="F1343">
        <v>0.1</v>
      </c>
      <c r="G1343" t="s">
        <v>2194</v>
      </c>
      <c r="H1343" t="s">
        <v>2194</v>
      </c>
      <c r="L1343">
        <v>0</v>
      </c>
      <c r="M1343">
        <v>5.3275000000000003E-2</v>
      </c>
      <c r="N1343">
        <v>0</v>
      </c>
      <c r="O1343">
        <v>0</v>
      </c>
      <c r="P1343"/>
    </row>
    <row r="1344" spans="2:16" x14ac:dyDescent="0.25">
      <c r="B1344" t="s">
        <v>2162</v>
      </c>
      <c r="C1344" t="s">
        <v>2128</v>
      </c>
      <c r="D1344">
        <v>1.0900000000000001</v>
      </c>
      <c r="E1344">
        <v>10.9001</v>
      </c>
      <c r="F1344">
        <v>1</v>
      </c>
      <c r="G1344" t="s">
        <v>2194</v>
      </c>
      <c r="H1344" t="s">
        <v>2194</v>
      </c>
      <c r="L1344">
        <v>0</v>
      </c>
      <c r="M1344">
        <v>0.53259999999999996</v>
      </c>
      <c r="N1344">
        <v>0</v>
      </c>
      <c r="O1344">
        <v>0</v>
      </c>
      <c r="P1344"/>
    </row>
    <row r="1345" spans="2:16" x14ac:dyDescent="0.25">
      <c r="B1345" t="s">
        <v>2163</v>
      </c>
      <c r="C1345" t="s">
        <v>2128</v>
      </c>
      <c r="D1345">
        <v>10.9</v>
      </c>
      <c r="E1345">
        <v>109.0001</v>
      </c>
      <c r="F1345">
        <v>1E-3</v>
      </c>
      <c r="G1345" t="s">
        <v>2194</v>
      </c>
      <c r="H1345" t="s">
        <v>2194</v>
      </c>
      <c r="L1345">
        <v>0</v>
      </c>
      <c r="M1345">
        <v>8.8000000000000003E-4</v>
      </c>
      <c r="N1345">
        <v>0</v>
      </c>
      <c r="O1345">
        <v>0</v>
      </c>
      <c r="P1345"/>
    </row>
    <row r="1346" spans="2:16" x14ac:dyDescent="0.25">
      <c r="B1346" t="s">
        <v>2164</v>
      </c>
      <c r="C1346" t="s">
        <v>2128</v>
      </c>
      <c r="D1346">
        <v>10.9</v>
      </c>
      <c r="E1346">
        <v>109.0001</v>
      </c>
      <c r="F1346">
        <v>0.01</v>
      </c>
      <c r="G1346" t="s">
        <v>2194</v>
      </c>
      <c r="H1346" t="s">
        <v>2194</v>
      </c>
      <c r="L1346">
        <v>0</v>
      </c>
      <c r="M1346">
        <v>1.0256E-3</v>
      </c>
      <c r="N1346">
        <v>0</v>
      </c>
      <c r="O1346">
        <v>0</v>
      </c>
      <c r="P1346"/>
    </row>
    <row r="1347" spans="2:16" x14ac:dyDescent="0.25">
      <c r="B1347" t="s">
        <v>2165</v>
      </c>
      <c r="C1347" t="s">
        <v>2128</v>
      </c>
      <c r="D1347">
        <v>10.9</v>
      </c>
      <c r="E1347">
        <v>109.0001</v>
      </c>
      <c r="F1347">
        <v>0.1</v>
      </c>
      <c r="G1347" t="s">
        <v>2194</v>
      </c>
      <c r="H1347" t="s">
        <v>2194</v>
      </c>
      <c r="L1347">
        <v>0</v>
      </c>
      <c r="M1347">
        <v>5.3997000000000003E-3</v>
      </c>
      <c r="N1347">
        <v>0</v>
      </c>
      <c r="O1347">
        <v>0</v>
      </c>
      <c r="P1347"/>
    </row>
    <row r="1348" spans="2:16" x14ac:dyDescent="0.25">
      <c r="B1348" t="s">
        <v>2166</v>
      </c>
      <c r="C1348" t="s">
        <v>2128</v>
      </c>
      <c r="D1348">
        <v>10.9</v>
      </c>
      <c r="E1348">
        <v>109.0001</v>
      </c>
      <c r="F1348">
        <v>1</v>
      </c>
      <c r="G1348" t="s">
        <v>2194</v>
      </c>
      <c r="H1348" t="s">
        <v>2194</v>
      </c>
      <c r="L1348">
        <v>0</v>
      </c>
      <c r="M1348">
        <v>5.3268000000000003E-2</v>
      </c>
      <c r="N1348">
        <v>0</v>
      </c>
      <c r="O1348">
        <v>0</v>
      </c>
      <c r="P1348"/>
    </row>
    <row r="1349" spans="2:16" x14ac:dyDescent="0.25">
      <c r="B1349" t="s">
        <v>2167</v>
      </c>
      <c r="C1349" t="s">
        <v>2128</v>
      </c>
      <c r="D1349">
        <v>10.9</v>
      </c>
      <c r="E1349">
        <v>109.0001</v>
      </c>
      <c r="F1349">
        <v>10</v>
      </c>
      <c r="G1349" t="s">
        <v>2194</v>
      </c>
      <c r="H1349" t="s">
        <v>2194</v>
      </c>
      <c r="L1349">
        <v>0</v>
      </c>
      <c r="M1349">
        <v>0.53259999999999996</v>
      </c>
      <c r="N1349">
        <v>0</v>
      </c>
      <c r="O1349">
        <v>0</v>
      </c>
      <c r="P1349"/>
    </row>
    <row r="1350" spans="2:16" x14ac:dyDescent="0.25">
      <c r="B1350" t="s">
        <v>2168</v>
      </c>
      <c r="C1350" t="s">
        <v>2128</v>
      </c>
      <c r="D1350">
        <v>109</v>
      </c>
      <c r="E1350">
        <v>363.00009999999997</v>
      </c>
      <c r="F1350">
        <v>0.01</v>
      </c>
      <c r="G1350" t="s">
        <v>2194</v>
      </c>
      <c r="H1350" t="s">
        <v>2194</v>
      </c>
      <c r="L1350">
        <v>0</v>
      </c>
      <c r="M1350">
        <v>1.1999999999999999E-3</v>
      </c>
      <c r="N1350">
        <v>0</v>
      </c>
      <c r="O1350">
        <v>0</v>
      </c>
      <c r="P1350"/>
    </row>
    <row r="1351" spans="2:16" x14ac:dyDescent="0.25">
      <c r="B1351" t="s">
        <v>2169</v>
      </c>
      <c r="C1351" t="s">
        <v>2128</v>
      </c>
      <c r="D1351">
        <v>109</v>
      </c>
      <c r="E1351">
        <v>363.00009999999997</v>
      </c>
      <c r="F1351">
        <v>0.1</v>
      </c>
      <c r="G1351" t="s">
        <v>2194</v>
      </c>
      <c r="H1351" t="s">
        <v>2194</v>
      </c>
      <c r="L1351">
        <v>0</v>
      </c>
      <c r="M1351">
        <v>1.2284000000000002E-3</v>
      </c>
      <c r="N1351">
        <v>0</v>
      </c>
      <c r="O1351">
        <v>0</v>
      </c>
      <c r="P1351"/>
    </row>
    <row r="1352" spans="2:16" x14ac:dyDescent="0.25">
      <c r="B1352" t="s">
        <v>2170</v>
      </c>
      <c r="C1352" t="s">
        <v>2128</v>
      </c>
      <c r="D1352">
        <v>109</v>
      </c>
      <c r="E1352">
        <v>363.00009999999997</v>
      </c>
      <c r="F1352">
        <v>1</v>
      </c>
      <c r="G1352" t="s">
        <v>2194</v>
      </c>
      <c r="H1352" t="s">
        <v>2194</v>
      </c>
      <c r="L1352">
        <v>0</v>
      </c>
      <c r="M1352">
        <v>5.4419000000000004E-3</v>
      </c>
      <c r="N1352">
        <v>0</v>
      </c>
      <c r="O1352">
        <v>0</v>
      </c>
      <c r="P1352"/>
    </row>
    <row r="1353" spans="2:16" x14ac:dyDescent="0.25">
      <c r="B1353" t="s">
        <v>2171</v>
      </c>
      <c r="C1353" t="s">
        <v>2128</v>
      </c>
      <c r="D1353">
        <v>109</v>
      </c>
      <c r="E1353">
        <v>363.00009999999997</v>
      </c>
      <c r="F1353">
        <v>10</v>
      </c>
      <c r="G1353" t="s">
        <v>2194</v>
      </c>
      <c r="H1353" t="s">
        <v>2194</v>
      </c>
      <c r="L1353">
        <v>0</v>
      </c>
      <c r="M1353">
        <v>5.3273000000000001E-2</v>
      </c>
      <c r="N1353">
        <v>0</v>
      </c>
      <c r="O1353">
        <v>0</v>
      </c>
      <c r="P1353"/>
    </row>
    <row r="1354" spans="2:16" x14ac:dyDescent="0.25">
      <c r="B1354" t="s">
        <v>2172</v>
      </c>
      <c r="C1354" t="s">
        <v>2128</v>
      </c>
      <c r="D1354">
        <v>363</v>
      </c>
      <c r="E1354">
        <v>990.00009999999997</v>
      </c>
      <c r="F1354">
        <v>0.01</v>
      </c>
      <c r="G1354" t="s">
        <v>2194</v>
      </c>
      <c r="H1354" t="s">
        <v>2194</v>
      </c>
      <c r="L1354">
        <v>0</v>
      </c>
      <c r="M1354">
        <v>1E-3</v>
      </c>
      <c r="N1354">
        <v>0</v>
      </c>
      <c r="O1354">
        <v>0</v>
      </c>
      <c r="P1354"/>
    </row>
    <row r="1355" spans="2:16" x14ac:dyDescent="0.25">
      <c r="B1355" t="s">
        <v>2173</v>
      </c>
      <c r="C1355" t="s">
        <v>2128</v>
      </c>
      <c r="D1355">
        <v>363</v>
      </c>
      <c r="E1355">
        <v>990.00009999999997</v>
      </c>
      <c r="F1355">
        <v>0.1</v>
      </c>
      <c r="G1355" t="s">
        <v>2194</v>
      </c>
      <c r="H1355" t="s">
        <v>2194</v>
      </c>
      <c r="L1355">
        <v>0</v>
      </c>
      <c r="M1355">
        <v>1.0070000000000001E-3</v>
      </c>
      <c r="N1355">
        <v>0</v>
      </c>
      <c r="O1355">
        <v>0</v>
      </c>
      <c r="P1355"/>
    </row>
    <row r="1356" spans="2:16" x14ac:dyDescent="0.25">
      <c r="B1356" t="s">
        <v>2174</v>
      </c>
      <c r="C1356" t="s">
        <v>2128</v>
      </c>
      <c r="D1356">
        <v>363</v>
      </c>
      <c r="E1356">
        <v>990.00009999999997</v>
      </c>
      <c r="F1356">
        <v>1</v>
      </c>
      <c r="G1356" t="s">
        <v>2194</v>
      </c>
      <c r="H1356" t="s">
        <v>2194</v>
      </c>
      <c r="L1356">
        <v>0</v>
      </c>
      <c r="M1356">
        <v>1.8832E-3</v>
      </c>
      <c r="N1356">
        <v>0</v>
      </c>
      <c r="O1356">
        <v>0</v>
      </c>
      <c r="P1356"/>
    </row>
    <row r="1357" spans="2:16" x14ac:dyDescent="0.25">
      <c r="B1357" t="s">
        <v>2175</v>
      </c>
      <c r="C1357" t="s">
        <v>2128</v>
      </c>
      <c r="D1357">
        <v>363</v>
      </c>
      <c r="E1357">
        <v>990.00009999999997</v>
      </c>
      <c r="F1357">
        <v>10</v>
      </c>
      <c r="G1357" t="s">
        <v>2194</v>
      </c>
      <c r="H1357" t="s">
        <v>2194</v>
      </c>
      <c r="L1357">
        <v>0</v>
      </c>
      <c r="M1357">
        <v>1.601E-2</v>
      </c>
      <c r="N1357">
        <v>0</v>
      </c>
      <c r="O1357">
        <v>0</v>
      </c>
      <c r="P1357"/>
    </row>
    <row r="1358" spans="2:16" x14ac:dyDescent="0.25">
      <c r="B1358" t="s">
        <v>2176</v>
      </c>
      <c r="C1358" t="s">
        <v>2128</v>
      </c>
      <c r="D1358">
        <v>363</v>
      </c>
      <c r="E1358">
        <v>990.00009999999997</v>
      </c>
      <c r="F1358">
        <v>100</v>
      </c>
      <c r="G1358" t="s">
        <v>2194</v>
      </c>
      <c r="H1358" t="s">
        <v>2194</v>
      </c>
      <c r="L1358">
        <v>0</v>
      </c>
      <c r="M1358">
        <v>0.15979000000000002</v>
      </c>
      <c r="N1358">
        <v>0</v>
      </c>
      <c r="O1358">
        <v>0</v>
      </c>
      <c r="P1358"/>
    </row>
    <row r="1359" spans="2:16" x14ac:dyDescent="0.25">
      <c r="B1359" t="s">
        <v>2177</v>
      </c>
      <c r="C1359" t="s">
        <v>2128</v>
      </c>
      <c r="D1359">
        <v>990</v>
      </c>
      <c r="E1359">
        <v>3630.1</v>
      </c>
      <c r="F1359">
        <v>0.1</v>
      </c>
      <c r="G1359" t="s">
        <v>2194</v>
      </c>
      <c r="H1359" t="s">
        <v>2194</v>
      </c>
      <c r="L1359">
        <v>0</v>
      </c>
      <c r="M1359">
        <v>2.0999999999999999E-3</v>
      </c>
      <c r="N1359">
        <v>0</v>
      </c>
      <c r="O1359">
        <v>0</v>
      </c>
      <c r="P1359"/>
    </row>
    <row r="1360" spans="2:16" x14ac:dyDescent="0.25">
      <c r="B1360" t="s">
        <v>2178</v>
      </c>
      <c r="C1360" t="s">
        <v>2128</v>
      </c>
      <c r="D1360">
        <v>990</v>
      </c>
      <c r="E1360">
        <v>3630.1</v>
      </c>
      <c r="F1360">
        <v>1</v>
      </c>
      <c r="G1360" t="s">
        <v>2194</v>
      </c>
      <c r="H1360" t="s">
        <v>2194</v>
      </c>
      <c r="L1360">
        <v>0</v>
      </c>
      <c r="M1360">
        <v>2.0999999999999999E-3</v>
      </c>
      <c r="N1360">
        <v>0</v>
      </c>
      <c r="O1360">
        <v>0</v>
      </c>
      <c r="P1360"/>
    </row>
    <row r="1361" spans="2:16" x14ac:dyDescent="0.25">
      <c r="B1361" t="s">
        <v>2179</v>
      </c>
      <c r="C1361" t="s">
        <v>2128</v>
      </c>
      <c r="D1361">
        <v>990</v>
      </c>
      <c r="E1361">
        <v>3630.1</v>
      </c>
      <c r="F1361">
        <v>10</v>
      </c>
      <c r="G1361" t="s">
        <v>2194</v>
      </c>
      <c r="H1361" t="s">
        <v>2194</v>
      </c>
      <c r="L1361">
        <v>0</v>
      </c>
      <c r="M1361">
        <v>6.1979000000000001E-3</v>
      </c>
      <c r="N1361">
        <v>0</v>
      </c>
      <c r="O1361">
        <v>0</v>
      </c>
      <c r="P1361"/>
    </row>
    <row r="1362" spans="2:16" x14ac:dyDescent="0.25">
      <c r="B1362" t="s">
        <v>2180</v>
      </c>
      <c r="C1362" t="s">
        <v>2128</v>
      </c>
      <c r="D1362">
        <v>990</v>
      </c>
      <c r="E1362">
        <v>3630.1</v>
      </c>
      <c r="F1362">
        <v>100</v>
      </c>
      <c r="G1362" t="s">
        <v>2194</v>
      </c>
      <c r="H1362" t="s">
        <v>2194</v>
      </c>
      <c r="L1362">
        <v>0</v>
      </c>
      <c r="M1362">
        <v>5.8622E-2</v>
      </c>
      <c r="N1362">
        <v>0</v>
      </c>
      <c r="O1362">
        <v>0</v>
      </c>
      <c r="P1362"/>
    </row>
    <row r="1363" spans="2:16" x14ac:dyDescent="0.25">
      <c r="B1363" t="s">
        <v>2181</v>
      </c>
      <c r="C1363" t="s">
        <v>2128</v>
      </c>
      <c r="D1363">
        <v>990</v>
      </c>
      <c r="E1363">
        <v>3630.1</v>
      </c>
      <c r="F1363">
        <v>1000</v>
      </c>
      <c r="G1363" t="s">
        <v>2194</v>
      </c>
      <c r="H1363" t="s">
        <v>2194</v>
      </c>
      <c r="L1363">
        <v>0</v>
      </c>
      <c r="M1363">
        <v>0.58585999999999994</v>
      </c>
      <c r="N1363">
        <v>0</v>
      </c>
      <c r="O1363">
        <v>0</v>
      </c>
      <c r="P1363"/>
    </row>
    <row r="1364" spans="2:16" x14ac:dyDescent="0.25">
      <c r="B1364" t="s">
        <v>2182</v>
      </c>
      <c r="C1364" t="s">
        <v>2128</v>
      </c>
      <c r="D1364">
        <v>3630</v>
      </c>
      <c r="E1364">
        <v>11200.099999999999</v>
      </c>
      <c r="F1364">
        <v>0.1</v>
      </c>
      <c r="G1364" t="s">
        <v>2194</v>
      </c>
      <c r="H1364" t="s">
        <v>2194</v>
      </c>
      <c r="L1364">
        <v>0</v>
      </c>
      <c r="M1364">
        <v>1.6000000000000001E-3</v>
      </c>
      <c r="N1364">
        <v>0</v>
      </c>
      <c r="O1364">
        <v>0</v>
      </c>
      <c r="P1364"/>
    </row>
    <row r="1365" spans="2:16" x14ac:dyDescent="0.25">
      <c r="B1365" t="s">
        <v>2183</v>
      </c>
      <c r="C1365" t="s">
        <v>2128</v>
      </c>
      <c r="D1365">
        <v>3630</v>
      </c>
      <c r="E1365">
        <v>11200.099999999999</v>
      </c>
      <c r="F1365">
        <v>1</v>
      </c>
      <c r="G1365" t="s">
        <v>2194</v>
      </c>
      <c r="H1365" t="s">
        <v>2194</v>
      </c>
      <c r="L1365">
        <v>0</v>
      </c>
      <c r="M1365">
        <v>1.6000000000000001E-3</v>
      </c>
      <c r="N1365">
        <v>0</v>
      </c>
      <c r="O1365">
        <v>0</v>
      </c>
      <c r="P1365"/>
    </row>
    <row r="1366" spans="2:16" x14ac:dyDescent="0.25">
      <c r="B1366" t="s">
        <v>2184</v>
      </c>
      <c r="C1366" t="s">
        <v>2128</v>
      </c>
      <c r="D1366">
        <v>3630</v>
      </c>
      <c r="E1366">
        <v>11200.099999999999</v>
      </c>
      <c r="F1366">
        <v>10</v>
      </c>
      <c r="G1366" t="s">
        <v>2194</v>
      </c>
      <c r="H1366" t="s">
        <v>2194</v>
      </c>
      <c r="L1366">
        <v>0</v>
      </c>
      <c r="M1366">
        <v>2.2011999999999999E-3</v>
      </c>
      <c r="N1366">
        <v>0</v>
      </c>
      <c r="O1366">
        <v>0</v>
      </c>
      <c r="P1366"/>
    </row>
    <row r="1367" spans="2:16" x14ac:dyDescent="0.25">
      <c r="B1367" t="s">
        <v>2185</v>
      </c>
      <c r="C1367" t="s">
        <v>2128</v>
      </c>
      <c r="D1367">
        <v>3630</v>
      </c>
      <c r="E1367">
        <v>11200.099999999999</v>
      </c>
      <c r="F1367">
        <v>100</v>
      </c>
      <c r="G1367" t="s">
        <v>2194</v>
      </c>
      <c r="H1367" t="s">
        <v>2194</v>
      </c>
      <c r="L1367">
        <v>0</v>
      </c>
      <c r="M1367">
        <v>1.6050999999999999E-2</v>
      </c>
      <c r="N1367">
        <v>0</v>
      </c>
      <c r="O1367">
        <v>0</v>
      </c>
      <c r="P1367"/>
    </row>
    <row r="1368" spans="2:16" x14ac:dyDescent="0.25">
      <c r="B1368" t="s">
        <v>2186</v>
      </c>
      <c r="C1368" t="s">
        <v>2128</v>
      </c>
      <c r="D1368">
        <v>3630</v>
      </c>
      <c r="E1368">
        <v>11200.099999999999</v>
      </c>
      <c r="F1368">
        <v>1000</v>
      </c>
      <c r="G1368" t="s">
        <v>2194</v>
      </c>
      <c r="H1368" t="s">
        <v>2194</v>
      </c>
      <c r="L1368">
        <v>0</v>
      </c>
      <c r="M1368">
        <v>0.15979000000000002</v>
      </c>
      <c r="N1368">
        <v>0</v>
      </c>
      <c r="O1368">
        <v>0</v>
      </c>
      <c r="P1368"/>
    </row>
    <row r="1369" spans="2:16" x14ac:dyDescent="0.25">
      <c r="B1369" t="s">
        <v>2187</v>
      </c>
      <c r="C1369" t="s">
        <v>2128</v>
      </c>
      <c r="D1369">
        <v>11200</v>
      </c>
      <c r="E1369">
        <v>20900</v>
      </c>
      <c r="F1369">
        <v>0.1</v>
      </c>
      <c r="G1369" t="s">
        <v>2194</v>
      </c>
      <c r="H1369" t="s">
        <v>2194</v>
      </c>
      <c r="L1369">
        <v>0</v>
      </c>
      <c r="M1369">
        <v>0.15979000000000002</v>
      </c>
      <c r="N1369">
        <v>0</v>
      </c>
      <c r="O1369">
        <v>0</v>
      </c>
      <c r="P1369"/>
    </row>
    <row r="1370" spans="2:16" x14ac:dyDescent="0.25">
      <c r="B1370" t="s">
        <v>2188</v>
      </c>
      <c r="C1370" t="s">
        <v>2128</v>
      </c>
      <c r="D1370">
        <v>11200</v>
      </c>
      <c r="E1370">
        <v>20900</v>
      </c>
      <c r="F1370">
        <v>1</v>
      </c>
      <c r="G1370" t="s">
        <v>2194</v>
      </c>
      <c r="H1370" t="s">
        <v>2194</v>
      </c>
      <c r="L1370">
        <v>0</v>
      </c>
      <c r="M1370">
        <v>2.0999999999999999E-3</v>
      </c>
      <c r="N1370">
        <v>0</v>
      </c>
      <c r="O1370">
        <v>0</v>
      </c>
      <c r="P1370"/>
    </row>
    <row r="1371" spans="2:16" x14ac:dyDescent="0.25">
      <c r="B1371" t="s">
        <v>2189</v>
      </c>
      <c r="C1371" t="s">
        <v>2128</v>
      </c>
      <c r="D1371">
        <v>11200</v>
      </c>
      <c r="E1371">
        <v>20900</v>
      </c>
      <c r="F1371">
        <v>10</v>
      </c>
      <c r="G1371" t="s">
        <v>2194</v>
      </c>
      <c r="H1371" t="s">
        <v>2194</v>
      </c>
      <c r="L1371">
        <v>0</v>
      </c>
      <c r="M1371">
        <v>2.0999999999999999E-3</v>
      </c>
      <c r="N1371">
        <v>0</v>
      </c>
      <c r="O1371">
        <v>0</v>
      </c>
      <c r="P1371"/>
    </row>
    <row r="1372" spans="2:16" x14ac:dyDescent="0.25">
      <c r="B1372" t="s">
        <v>2190</v>
      </c>
      <c r="C1372" t="s">
        <v>2128</v>
      </c>
      <c r="D1372">
        <v>11200</v>
      </c>
      <c r="E1372">
        <v>20900</v>
      </c>
      <c r="F1372">
        <v>100</v>
      </c>
      <c r="G1372" t="s">
        <v>2194</v>
      </c>
      <c r="H1372" t="s">
        <v>2194</v>
      </c>
      <c r="L1372">
        <v>0</v>
      </c>
      <c r="M1372">
        <v>5.5466000000000005E-3</v>
      </c>
      <c r="N1372">
        <v>0</v>
      </c>
      <c r="O1372">
        <v>0</v>
      </c>
      <c r="P1372"/>
    </row>
    <row r="1373" spans="2:16" x14ac:dyDescent="0.25">
      <c r="B1373" t="s">
        <v>2191</v>
      </c>
      <c r="C1373" t="s">
        <v>2128</v>
      </c>
      <c r="D1373">
        <v>11200</v>
      </c>
      <c r="E1373">
        <v>20900</v>
      </c>
      <c r="F1373">
        <v>1000</v>
      </c>
      <c r="G1373" t="s">
        <v>2194</v>
      </c>
      <c r="H1373" t="s">
        <v>2194</v>
      </c>
      <c r="L1373">
        <v>0</v>
      </c>
      <c r="M1373">
        <v>5.1733000000000001E-2</v>
      </c>
      <c r="N1373">
        <v>0</v>
      </c>
      <c r="O1373">
        <v>0</v>
      </c>
      <c r="P1373"/>
    </row>
    <row r="1374" spans="2:16" x14ac:dyDescent="0.25">
      <c r="B1374" t="s">
        <v>2401</v>
      </c>
      <c r="C1374" t="s">
        <v>2128</v>
      </c>
      <c r="D1374">
        <v>20900</v>
      </c>
      <c r="E1374">
        <v>20901</v>
      </c>
      <c r="F1374">
        <v>0.1</v>
      </c>
      <c r="G1374" t="s">
        <v>2194</v>
      </c>
      <c r="H1374" t="s">
        <v>2194</v>
      </c>
      <c r="L1374">
        <v>0</v>
      </c>
      <c r="M1374">
        <v>0.15979000000000002</v>
      </c>
      <c r="N1374">
        <v>0</v>
      </c>
      <c r="O1374">
        <v>0</v>
      </c>
      <c r="P1374"/>
    </row>
    <row r="1375" spans="2:16" x14ac:dyDescent="0.25">
      <c r="B1375" t="s">
        <v>2402</v>
      </c>
      <c r="C1375" t="s">
        <v>2128</v>
      </c>
      <c r="D1375">
        <v>20900</v>
      </c>
      <c r="E1375">
        <v>20901</v>
      </c>
      <c r="F1375">
        <v>1</v>
      </c>
      <c r="G1375" t="s">
        <v>2194</v>
      </c>
      <c r="H1375" t="s">
        <v>2194</v>
      </c>
      <c r="L1375">
        <v>0</v>
      </c>
      <c r="M1375">
        <v>2.0999999999999999E-3</v>
      </c>
      <c r="N1375">
        <v>0</v>
      </c>
      <c r="O1375">
        <v>0</v>
      </c>
      <c r="P1375"/>
    </row>
    <row r="1376" spans="2:16" x14ac:dyDescent="0.25">
      <c r="B1376" t="s">
        <v>2403</v>
      </c>
      <c r="C1376" t="s">
        <v>2128</v>
      </c>
      <c r="D1376">
        <v>20900</v>
      </c>
      <c r="E1376">
        <v>20901</v>
      </c>
      <c r="F1376">
        <v>10</v>
      </c>
      <c r="G1376" t="s">
        <v>2194</v>
      </c>
      <c r="H1376" t="s">
        <v>2194</v>
      </c>
      <c r="L1376">
        <v>0</v>
      </c>
      <c r="M1376">
        <v>2.0999999999999999E-3</v>
      </c>
      <c r="N1376">
        <v>0</v>
      </c>
      <c r="O1376">
        <v>0</v>
      </c>
      <c r="P1376"/>
    </row>
    <row r="1377" spans="2:16" x14ac:dyDescent="0.25">
      <c r="B1377" t="s">
        <v>2404</v>
      </c>
      <c r="C1377" t="s">
        <v>2128</v>
      </c>
      <c r="D1377">
        <v>20900</v>
      </c>
      <c r="E1377">
        <v>20901</v>
      </c>
      <c r="F1377">
        <v>100</v>
      </c>
      <c r="G1377" t="s">
        <v>2194</v>
      </c>
      <c r="H1377" t="s">
        <v>2194</v>
      </c>
      <c r="L1377">
        <v>0</v>
      </c>
      <c r="M1377">
        <v>5.5466000000000005E-3</v>
      </c>
      <c r="N1377">
        <v>0</v>
      </c>
      <c r="O1377">
        <v>0</v>
      </c>
      <c r="P1377"/>
    </row>
    <row r="1378" spans="2:16" x14ac:dyDescent="0.25">
      <c r="B1378" t="s">
        <v>2405</v>
      </c>
      <c r="C1378" t="s">
        <v>2128</v>
      </c>
      <c r="D1378">
        <v>20900</v>
      </c>
      <c r="E1378">
        <v>20901</v>
      </c>
      <c r="F1378">
        <v>1000</v>
      </c>
      <c r="G1378" t="s">
        <v>2194</v>
      </c>
      <c r="H1378" t="s">
        <v>2194</v>
      </c>
      <c r="L1378">
        <v>0</v>
      </c>
      <c r="M1378">
        <v>5.1733000000000001E-2</v>
      </c>
      <c r="N1378">
        <v>0</v>
      </c>
      <c r="O1378">
        <v>0</v>
      </c>
      <c r="P1378"/>
    </row>
    <row r="1379" spans="2:16" x14ac:dyDescent="0.25">
      <c r="P1379"/>
    </row>
    <row r="1380" spans="2:16" x14ac:dyDescent="0.25">
      <c r="P1380"/>
    </row>
    <row r="1381" spans="2:16" x14ac:dyDescent="0.25">
      <c r="P1381"/>
    </row>
    <row r="1382" spans="2:16" x14ac:dyDescent="0.25">
      <c r="P1382"/>
    </row>
    <row r="1383" spans="2:16" x14ac:dyDescent="0.25">
      <c r="P1383"/>
    </row>
    <row r="1384" spans="2:16" x14ac:dyDescent="0.25">
      <c r="P1384"/>
    </row>
    <row r="1385" spans="2:16" x14ac:dyDescent="0.25">
      <c r="P1385"/>
    </row>
    <row r="1386" spans="2:16" x14ac:dyDescent="0.25">
      <c r="P1386"/>
    </row>
    <row r="1387" spans="2:16" x14ac:dyDescent="0.25">
      <c r="P1387"/>
    </row>
    <row r="1388" spans="2:16" x14ac:dyDescent="0.25">
      <c r="P1388"/>
    </row>
    <row r="1389" spans="2:16" x14ac:dyDescent="0.25">
      <c r="P1389"/>
    </row>
    <row r="1390" spans="2:16" x14ac:dyDescent="0.25">
      <c r="P1390"/>
    </row>
    <row r="1391" spans="2:16" x14ac:dyDescent="0.25">
      <c r="P1391"/>
    </row>
    <row r="1392" spans="2:16" x14ac:dyDescent="0.25">
      <c r="P1392"/>
    </row>
    <row r="1393" spans="16:16" x14ac:dyDescent="0.25">
      <c r="P1393"/>
    </row>
    <row r="1394" spans="16:16" x14ac:dyDescent="0.25">
      <c r="P1394"/>
    </row>
    <row r="1395" spans="16:16" x14ac:dyDescent="0.25">
      <c r="P1395"/>
    </row>
    <row r="1396" spans="16:16" x14ac:dyDescent="0.25">
      <c r="P1396"/>
    </row>
    <row r="1397" spans="16:16" x14ac:dyDescent="0.25">
      <c r="P1397"/>
    </row>
    <row r="1398" spans="16:16" x14ac:dyDescent="0.25">
      <c r="P1398"/>
    </row>
    <row r="1399" spans="16:16" x14ac:dyDescent="0.25">
      <c r="P1399"/>
    </row>
    <row r="1400" spans="16:16" x14ac:dyDescent="0.25">
      <c r="P1400"/>
    </row>
    <row r="1401" spans="16:16" x14ac:dyDescent="0.25">
      <c r="P1401"/>
    </row>
    <row r="1402" spans="16:16" x14ac:dyDescent="0.25">
      <c r="P1402"/>
    </row>
    <row r="1403" spans="16:16" x14ac:dyDescent="0.25">
      <c r="P1403"/>
    </row>
    <row r="1404" spans="16:16" x14ac:dyDescent="0.25">
      <c r="P1404"/>
    </row>
    <row r="1405" spans="16:16" x14ac:dyDescent="0.25">
      <c r="P1405"/>
    </row>
    <row r="1406" spans="16:16" x14ac:dyDescent="0.25">
      <c r="P1406"/>
    </row>
    <row r="1407" spans="16:16" x14ac:dyDescent="0.25">
      <c r="P1407"/>
    </row>
    <row r="1408" spans="16:16" x14ac:dyDescent="0.25">
      <c r="P1408"/>
    </row>
    <row r="1409" spans="16:16" x14ac:dyDescent="0.25">
      <c r="P1409"/>
    </row>
    <row r="1410" spans="16:16" x14ac:dyDescent="0.25">
      <c r="P1410"/>
    </row>
    <row r="1411" spans="16:16" x14ac:dyDescent="0.25">
      <c r="P1411"/>
    </row>
    <row r="1412" spans="16:16" x14ac:dyDescent="0.25">
      <c r="P1412"/>
    </row>
    <row r="1413" spans="16:16" x14ac:dyDescent="0.25">
      <c r="P1413"/>
    </row>
    <row r="1414" spans="16:16" x14ac:dyDescent="0.25">
      <c r="P1414"/>
    </row>
    <row r="1415" spans="16:16" x14ac:dyDescent="0.25">
      <c r="P1415"/>
    </row>
    <row r="1416" spans="16:16" x14ac:dyDescent="0.25">
      <c r="P1416"/>
    </row>
    <row r="1417" spans="16:16" x14ac:dyDescent="0.25">
      <c r="P1417"/>
    </row>
    <row r="1418" spans="16:16" x14ac:dyDescent="0.25">
      <c r="P1418"/>
    </row>
    <row r="1419" spans="16:16" x14ac:dyDescent="0.25">
      <c r="P1419"/>
    </row>
    <row r="1420" spans="16:16" x14ac:dyDescent="0.25">
      <c r="P1420"/>
    </row>
    <row r="1421" spans="16:16" x14ac:dyDescent="0.25">
      <c r="P1421"/>
    </row>
    <row r="1422" spans="16:16" x14ac:dyDescent="0.25">
      <c r="P1422"/>
    </row>
    <row r="1423" spans="16:16" x14ac:dyDescent="0.25">
      <c r="P1423"/>
    </row>
    <row r="1424" spans="16:16" x14ac:dyDescent="0.25">
      <c r="P1424"/>
    </row>
    <row r="1425" spans="16:16" x14ac:dyDescent="0.25">
      <c r="P1425"/>
    </row>
    <row r="1426" spans="16:16" x14ac:dyDescent="0.25">
      <c r="P1426"/>
    </row>
    <row r="1427" spans="16:16" x14ac:dyDescent="0.25">
      <c r="P1427"/>
    </row>
    <row r="1428" spans="16:16" x14ac:dyDescent="0.25">
      <c r="P1428"/>
    </row>
    <row r="1429" spans="16:16" x14ac:dyDescent="0.25">
      <c r="P1429"/>
    </row>
    <row r="1430" spans="16:16" x14ac:dyDescent="0.25">
      <c r="P1430"/>
    </row>
    <row r="1431" spans="16:16" x14ac:dyDescent="0.25">
      <c r="P1431"/>
    </row>
    <row r="1432" spans="16:16" x14ac:dyDescent="0.25">
      <c r="P1432"/>
    </row>
    <row r="1433" spans="16:16" x14ac:dyDescent="0.25">
      <c r="P1433"/>
    </row>
    <row r="1434" spans="16:16" x14ac:dyDescent="0.25">
      <c r="P1434"/>
    </row>
    <row r="1435" spans="16:16" x14ac:dyDescent="0.25">
      <c r="P1435"/>
    </row>
    <row r="1436" spans="16:16" x14ac:dyDescent="0.25">
      <c r="P1436"/>
    </row>
    <row r="1437" spans="16:16" x14ac:dyDescent="0.25">
      <c r="P1437"/>
    </row>
    <row r="1438" spans="16:16" x14ac:dyDescent="0.25">
      <c r="P1438"/>
    </row>
    <row r="1439" spans="16:16" x14ac:dyDescent="0.25">
      <c r="P1439"/>
    </row>
    <row r="1440" spans="16:16" x14ac:dyDescent="0.25">
      <c r="P1440"/>
    </row>
    <row r="1441" spans="16:16" x14ac:dyDescent="0.25">
      <c r="P1441"/>
    </row>
    <row r="1442" spans="16:16" x14ac:dyDescent="0.25">
      <c r="P1442"/>
    </row>
    <row r="1443" spans="16:16" x14ac:dyDescent="0.25">
      <c r="P1443"/>
    </row>
    <row r="1444" spans="16:16" x14ac:dyDescent="0.25">
      <c r="P1444"/>
    </row>
    <row r="1445" spans="16:16" x14ac:dyDescent="0.25">
      <c r="P1445"/>
    </row>
    <row r="1446" spans="16:16" x14ac:dyDescent="0.25">
      <c r="P1446"/>
    </row>
    <row r="1447" spans="16:16" x14ac:dyDescent="0.25">
      <c r="P1447"/>
    </row>
    <row r="1448" spans="16:16" x14ac:dyDescent="0.25">
      <c r="P1448"/>
    </row>
    <row r="1449" spans="16:16" x14ac:dyDescent="0.25">
      <c r="P1449"/>
    </row>
    <row r="1450" spans="16:16" x14ac:dyDescent="0.25">
      <c r="P1450"/>
    </row>
    <row r="1451" spans="16:16" x14ac:dyDescent="0.25">
      <c r="P1451"/>
    </row>
    <row r="1452" spans="16:16" x14ac:dyDescent="0.25">
      <c r="P1452"/>
    </row>
    <row r="1453" spans="16:16" x14ac:dyDescent="0.25">
      <c r="P1453"/>
    </row>
    <row r="1454" spans="16:16" x14ac:dyDescent="0.25">
      <c r="P1454"/>
    </row>
    <row r="1455" spans="16:16" x14ac:dyDescent="0.25">
      <c r="P1455"/>
    </row>
    <row r="1456" spans="16:16" x14ac:dyDescent="0.25">
      <c r="P1456"/>
    </row>
    <row r="1457" spans="16:16" x14ac:dyDescent="0.25">
      <c r="P1457"/>
    </row>
    <row r="1458" spans="16:16" x14ac:dyDescent="0.25">
      <c r="P1458"/>
    </row>
    <row r="1459" spans="16:16" x14ac:dyDescent="0.25">
      <c r="P1459"/>
    </row>
    <row r="1460" spans="16:16" x14ac:dyDescent="0.25">
      <c r="P1460"/>
    </row>
    <row r="1461" spans="16:16" x14ac:dyDescent="0.25">
      <c r="P1461"/>
    </row>
    <row r="1462" spans="16:16" x14ac:dyDescent="0.25">
      <c r="P1462"/>
    </row>
    <row r="1463" spans="16:16" x14ac:dyDescent="0.25">
      <c r="P1463"/>
    </row>
    <row r="1464" spans="16:16" x14ac:dyDescent="0.25">
      <c r="P1464"/>
    </row>
    <row r="1465" spans="16:16" x14ac:dyDescent="0.25">
      <c r="P1465"/>
    </row>
    <row r="1466" spans="16:16" x14ac:dyDescent="0.25">
      <c r="P1466"/>
    </row>
    <row r="1467" spans="16:16" x14ac:dyDescent="0.25">
      <c r="P1467"/>
    </row>
    <row r="1468" spans="16:16" x14ac:dyDescent="0.25">
      <c r="P1468"/>
    </row>
    <row r="1469" spans="16:16" x14ac:dyDescent="0.25">
      <c r="P1469"/>
    </row>
    <row r="1470" spans="16:16" x14ac:dyDescent="0.25">
      <c r="P1470"/>
    </row>
    <row r="1471" spans="16:16" x14ac:dyDescent="0.25">
      <c r="P1471"/>
    </row>
    <row r="1472" spans="16:16" x14ac:dyDescent="0.25">
      <c r="P1472"/>
    </row>
    <row r="1473" spans="16:16" x14ac:dyDescent="0.25">
      <c r="P1473"/>
    </row>
    <row r="1474" spans="16:16" x14ac:dyDescent="0.25">
      <c r="P1474"/>
    </row>
    <row r="1475" spans="16:16" x14ac:dyDescent="0.25">
      <c r="P1475"/>
    </row>
    <row r="1476" spans="16:16" x14ac:dyDescent="0.25">
      <c r="P1476"/>
    </row>
    <row r="1477" spans="16:16" x14ac:dyDescent="0.25">
      <c r="P1477"/>
    </row>
    <row r="1478" spans="16:16" x14ac:dyDescent="0.25">
      <c r="P1478"/>
    </row>
    <row r="1479" spans="16:16" x14ac:dyDescent="0.25">
      <c r="P1479"/>
    </row>
    <row r="1480" spans="16:16" x14ac:dyDescent="0.25">
      <c r="P1480"/>
    </row>
    <row r="1481" spans="16:16" x14ac:dyDescent="0.25">
      <c r="P1481"/>
    </row>
    <row r="1482" spans="16:16" x14ac:dyDescent="0.25">
      <c r="P1482"/>
    </row>
    <row r="1483" spans="16:16" x14ac:dyDescent="0.25">
      <c r="P1483"/>
    </row>
    <row r="1484" spans="16:16" x14ac:dyDescent="0.25">
      <c r="P1484"/>
    </row>
    <row r="1485" spans="16:16" x14ac:dyDescent="0.25">
      <c r="P1485"/>
    </row>
    <row r="1486" spans="16:16" x14ac:dyDescent="0.25">
      <c r="P1486"/>
    </row>
    <row r="1487" spans="16:16" x14ac:dyDescent="0.25">
      <c r="P1487"/>
    </row>
    <row r="1488" spans="16:16" x14ac:dyDescent="0.25">
      <c r="P1488"/>
    </row>
    <row r="1489" spans="16:16" x14ac:dyDescent="0.25">
      <c r="P1489"/>
    </row>
    <row r="1490" spans="16:16" x14ac:dyDescent="0.25">
      <c r="P1490"/>
    </row>
    <row r="1491" spans="16:16" x14ac:dyDescent="0.25">
      <c r="P1491"/>
    </row>
    <row r="1492" spans="16:16" x14ac:dyDescent="0.25">
      <c r="P1492"/>
    </row>
    <row r="1493" spans="16:16" x14ac:dyDescent="0.25">
      <c r="P1493"/>
    </row>
    <row r="1494" spans="16:16" x14ac:dyDescent="0.25">
      <c r="P1494"/>
    </row>
    <row r="1495" spans="16:16" x14ac:dyDescent="0.25">
      <c r="P1495"/>
    </row>
    <row r="1496" spans="16:16" x14ac:dyDescent="0.25">
      <c r="P1496"/>
    </row>
    <row r="1497" spans="16:16" x14ac:dyDescent="0.25">
      <c r="P1497"/>
    </row>
    <row r="1498" spans="16:16" x14ac:dyDescent="0.25">
      <c r="P1498"/>
    </row>
    <row r="1499" spans="16:16" x14ac:dyDescent="0.25">
      <c r="P1499"/>
    </row>
    <row r="1500" spans="16:16" x14ac:dyDescent="0.25">
      <c r="P1500"/>
    </row>
    <row r="1501" spans="16:16" x14ac:dyDescent="0.25">
      <c r="P1501"/>
    </row>
    <row r="1502" spans="16:16" x14ac:dyDescent="0.25">
      <c r="P1502"/>
    </row>
    <row r="1503" spans="16:16" x14ac:dyDescent="0.25">
      <c r="P1503"/>
    </row>
    <row r="1504" spans="16:16" x14ac:dyDescent="0.25">
      <c r="P1504"/>
    </row>
    <row r="1505" spans="16:16" x14ac:dyDescent="0.25">
      <c r="P1505"/>
    </row>
    <row r="1506" spans="16:16" x14ac:dyDescent="0.25">
      <c r="P1506"/>
    </row>
    <row r="1507" spans="16:16" x14ac:dyDescent="0.25">
      <c r="P1507"/>
    </row>
    <row r="1508" spans="16:16" x14ac:dyDescent="0.25">
      <c r="P1508"/>
    </row>
    <row r="1509" spans="16:16" x14ac:dyDescent="0.25">
      <c r="P1509"/>
    </row>
    <row r="1510" spans="16:16" x14ac:dyDescent="0.25">
      <c r="P1510"/>
    </row>
    <row r="1511" spans="16:16" x14ac:dyDescent="0.25">
      <c r="P1511"/>
    </row>
    <row r="1512" spans="16:16" x14ac:dyDescent="0.25">
      <c r="P1512"/>
    </row>
    <row r="1513" spans="16:16" x14ac:dyDescent="0.25">
      <c r="P1513"/>
    </row>
    <row r="1514" spans="16:16" x14ac:dyDescent="0.25">
      <c r="P1514"/>
    </row>
    <row r="1515" spans="16:16" x14ac:dyDescent="0.25">
      <c r="P1515"/>
    </row>
    <row r="1516" spans="16:16" x14ac:dyDescent="0.25">
      <c r="P1516"/>
    </row>
    <row r="1517" spans="16:16" x14ac:dyDescent="0.25">
      <c r="P1517"/>
    </row>
    <row r="1518" spans="16:16" x14ac:dyDescent="0.25">
      <c r="P1518"/>
    </row>
    <row r="1519" spans="16:16" x14ac:dyDescent="0.25">
      <c r="P1519"/>
    </row>
    <row r="1520" spans="16:16" x14ac:dyDescent="0.25">
      <c r="P1520"/>
    </row>
    <row r="1521" spans="16:16" x14ac:dyDescent="0.25">
      <c r="P1521"/>
    </row>
    <row r="1522" spans="16:16" x14ac:dyDescent="0.25">
      <c r="P1522"/>
    </row>
    <row r="1523" spans="16:16" x14ac:dyDescent="0.25">
      <c r="P1523"/>
    </row>
    <row r="1524" spans="16:16" x14ac:dyDescent="0.25">
      <c r="P1524"/>
    </row>
    <row r="1525" spans="16:16" x14ac:dyDescent="0.25">
      <c r="P1525"/>
    </row>
    <row r="1526" spans="16:16" x14ac:dyDescent="0.25">
      <c r="P1526"/>
    </row>
    <row r="1527" spans="16:16" x14ac:dyDescent="0.25">
      <c r="P1527"/>
    </row>
    <row r="1528" spans="16:16" x14ac:dyDescent="0.25">
      <c r="P1528"/>
    </row>
    <row r="1529" spans="16:16" x14ac:dyDescent="0.25">
      <c r="P1529"/>
    </row>
    <row r="1530" spans="16:16" x14ac:dyDescent="0.25">
      <c r="P1530"/>
    </row>
    <row r="1531" spans="16:16" x14ac:dyDescent="0.25">
      <c r="P1531"/>
    </row>
    <row r="1532" spans="16:16" x14ac:dyDescent="0.25">
      <c r="P1532"/>
    </row>
    <row r="1533" spans="16:16" x14ac:dyDescent="0.25">
      <c r="P1533"/>
    </row>
    <row r="1534" spans="16:16" x14ac:dyDescent="0.25">
      <c r="P1534"/>
    </row>
    <row r="1535" spans="16:16" x14ac:dyDescent="0.25">
      <c r="P1535"/>
    </row>
    <row r="1536" spans="16:16" x14ac:dyDescent="0.25">
      <c r="P1536"/>
    </row>
    <row r="1537" spans="16:16" x14ac:dyDescent="0.25">
      <c r="P1537"/>
    </row>
    <row r="1538" spans="16:16" x14ac:dyDescent="0.25">
      <c r="P1538"/>
    </row>
    <row r="1539" spans="16:16" x14ac:dyDescent="0.25">
      <c r="P1539"/>
    </row>
    <row r="1540" spans="16:16" x14ac:dyDescent="0.25">
      <c r="P1540"/>
    </row>
    <row r="1541" spans="16:16" x14ac:dyDescent="0.25">
      <c r="P1541"/>
    </row>
    <row r="1542" spans="16:16" x14ac:dyDescent="0.25">
      <c r="P1542"/>
    </row>
    <row r="1543" spans="16:16" x14ac:dyDescent="0.25">
      <c r="P1543"/>
    </row>
    <row r="1544" spans="16:16" x14ac:dyDescent="0.25">
      <c r="P1544"/>
    </row>
    <row r="1545" spans="16:16" x14ac:dyDescent="0.25">
      <c r="P1545"/>
    </row>
    <row r="1546" spans="16:16" x14ac:dyDescent="0.25">
      <c r="P1546"/>
    </row>
    <row r="1547" spans="16:16" x14ac:dyDescent="0.25">
      <c r="P1547"/>
    </row>
    <row r="1548" spans="16:16" x14ac:dyDescent="0.25">
      <c r="P1548"/>
    </row>
    <row r="1549" spans="16:16" x14ac:dyDescent="0.25">
      <c r="P1549"/>
    </row>
    <row r="1550" spans="16:16" x14ac:dyDescent="0.25">
      <c r="P1550"/>
    </row>
    <row r="1551" spans="16:16" x14ac:dyDescent="0.25">
      <c r="P1551"/>
    </row>
    <row r="1552" spans="16:16" x14ac:dyDescent="0.25">
      <c r="P1552"/>
    </row>
    <row r="1553" spans="16:16" x14ac:dyDescent="0.25">
      <c r="P1553"/>
    </row>
    <row r="1554" spans="16:16" x14ac:dyDescent="0.25">
      <c r="P1554"/>
    </row>
    <row r="1555" spans="16:16" x14ac:dyDescent="0.25">
      <c r="P1555"/>
    </row>
    <row r="1556" spans="16:16" x14ac:dyDescent="0.25">
      <c r="P1556"/>
    </row>
    <row r="1557" spans="16:16" x14ac:dyDescent="0.25">
      <c r="P1557"/>
    </row>
    <row r="1558" spans="16:16" x14ac:dyDescent="0.25">
      <c r="P1558"/>
    </row>
    <row r="1559" spans="16:16" x14ac:dyDescent="0.25">
      <c r="P1559"/>
    </row>
    <row r="1560" spans="16:16" x14ac:dyDescent="0.25">
      <c r="P1560"/>
    </row>
    <row r="1561" spans="16:16" x14ac:dyDescent="0.25">
      <c r="P1561"/>
    </row>
    <row r="1562" spans="16:16" x14ac:dyDescent="0.25">
      <c r="P1562"/>
    </row>
    <row r="1563" spans="16:16" x14ac:dyDescent="0.25">
      <c r="P1563"/>
    </row>
    <row r="1564" spans="16:16" x14ac:dyDescent="0.25">
      <c r="P1564"/>
    </row>
    <row r="1565" spans="16:16" x14ac:dyDescent="0.25">
      <c r="P1565"/>
    </row>
    <row r="1566" spans="16:16" x14ac:dyDescent="0.25">
      <c r="P1566"/>
    </row>
    <row r="1567" spans="16:16" x14ac:dyDescent="0.25">
      <c r="P1567"/>
    </row>
    <row r="1568" spans="16:16" x14ac:dyDescent="0.25">
      <c r="P1568"/>
    </row>
    <row r="1569" spans="16:16" x14ac:dyDescent="0.25">
      <c r="P1569"/>
    </row>
    <row r="1570" spans="16:16" x14ac:dyDescent="0.25">
      <c r="P1570"/>
    </row>
    <row r="1571" spans="16:16" x14ac:dyDescent="0.25">
      <c r="P1571"/>
    </row>
    <row r="1572" spans="16:16" x14ac:dyDescent="0.25">
      <c r="P1572"/>
    </row>
    <row r="1573" spans="16:16" x14ac:dyDescent="0.25">
      <c r="P1573"/>
    </row>
    <row r="1574" spans="16:16" x14ac:dyDescent="0.25">
      <c r="P1574"/>
    </row>
    <row r="1575" spans="16:16" x14ac:dyDescent="0.25">
      <c r="P1575"/>
    </row>
    <row r="1576" spans="16:16" x14ac:dyDescent="0.25">
      <c r="P1576"/>
    </row>
    <row r="1577" spans="16:16" x14ac:dyDescent="0.25">
      <c r="P1577"/>
    </row>
    <row r="1578" spans="16:16" x14ac:dyDescent="0.25">
      <c r="P1578"/>
    </row>
    <row r="1579" spans="16:16" x14ac:dyDescent="0.25">
      <c r="P1579"/>
    </row>
    <row r="1580" spans="16:16" x14ac:dyDescent="0.25">
      <c r="P1580"/>
    </row>
    <row r="1581" spans="16:16" x14ac:dyDescent="0.25">
      <c r="P1581"/>
    </row>
    <row r="1582" spans="16:16" x14ac:dyDescent="0.25">
      <c r="P1582"/>
    </row>
    <row r="1583" spans="16:16" x14ac:dyDescent="0.25">
      <c r="P1583"/>
    </row>
    <row r="1584" spans="16:16" x14ac:dyDescent="0.25">
      <c r="P1584"/>
    </row>
    <row r="1585" spans="16:16" x14ac:dyDescent="0.25">
      <c r="P1585"/>
    </row>
    <row r="1586" spans="16:16" x14ac:dyDescent="0.25">
      <c r="P1586"/>
    </row>
    <row r="1587" spans="16:16" x14ac:dyDescent="0.25">
      <c r="P1587"/>
    </row>
    <row r="1588" spans="16:16" x14ac:dyDescent="0.25">
      <c r="P1588"/>
    </row>
    <row r="1589" spans="16:16" x14ac:dyDescent="0.25">
      <c r="P1589"/>
    </row>
    <row r="1590" spans="16:16" x14ac:dyDescent="0.25">
      <c r="P1590"/>
    </row>
    <row r="1591" spans="16:16" x14ac:dyDescent="0.25">
      <c r="P1591"/>
    </row>
    <row r="1592" spans="16:16" x14ac:dyDescent="0.25">
      <c r="P1592"/>
    </row>
    <row r="1593" spans="16:16" x14ac:dyDescent="0.25">
      <c r="P1593"/>
    </row>
    <row r="1594" spans="16:16" x14ac:dyDescent="0.25">
      <c r="P1594"/>
    </row>
    <row r="1595" spans="16:16" x14ac:dyDescent="0.25">
      <c r="P1595"/>
    </row>
    <row r="1596" spans="16:16" x14ac:dyDescent="0.25">
      <c r="P1596"/>
    </row>
    <row r="1597" spans="16:16" x14ac:dyDescent="0.25">
      <c r="P1597"/>
    </row>
    <row r="1598" spans="16:16" x14ac:dyDescent="0.25">
      <c r="P1598"/>
    </row>
    <row r="1599" spans="16:16" x14ac:dyDescent="0.25">
      <c r="P1599"/>
    </row>
    <row r="1600" spans="16:16" x14ac:dyDescent="0.25">
      <c r="P1600"/>
    </row>
    <row r="1601" spans="16:16" x14ac:dyDescent="0.25">
      <c r="P1601"/>
    </row>
    <row r="1602" spans="16:16" x14ac:dyDescent="0.25">
      <c r="P1602"/>
    </row>
    <row r="1603" spans="16:16" x14ac:dyDescent="0.25">
      <c r="P1603"/>
    </row>
    <row r="1604" spans="16:16" x14ac:dyDescent="0.25">
      <c r="P1604"/>
    </row>
    <row r="1605" spans="16:16" x14ac:dyDescent="0.25">
      <c r="P1605"/>
    </row>
    <row r="1606" spans="16:16" x14ac:dyDescent="0.25">
      <c r="P1606"/>
    </row>
    <row r="1607" spans="16:16" x14ac:dyDescent="0.25">
      <c r="P1607"/>
    </row>
    <row r="1608" spans="16:16" x14ac:dyDescent="0.25">
      <c r="P1608"/>
    </row>
    <row r="1609" spans="16:16" x14ac:dyDescent="0.25">
      <c r="P1609"/>
    </row>
    <row r="1610" spans="16:16" x14ac:dyDescent="0.25">
      <c r="P1610"/>
    </row>
    <row r="1611" spans="16:16" x14ac:dyDescent="0.25">
      <c r="P1611"/>
    </row>
    <row r="1612" spans="16:16" x14ac:dyDescent="0.25">
      <c r="P1612"/>
    </row>
    <row r="1613" spans="16:16" x14ac:dyDescent="0.25">
      <c r="P1613"/>
    </row>
    <row r="1614" spans="16:16" x14ac:dyDescent="0.25">
      <c r="P1614"/>
    </row>
    <row r="1615" spans="16:16" x14ac:dyDescent="0.25">
      <c r="P1615"/>
    </row>
    <row r="1616" spans="16:16" x14ac:dyDescent="0.25">
      <c r="P1616"/>
    </row>
    <row r="1617" spans="16:16" x14ac:dyDescent="0.25">
      <c r="P1617"/>
    </row>
    <row r="1618" spans="16:16" x14ac:dyDescent="0.25">
      <c r="P1618"/>
    </row>
    <row r="1619" spans="16:16" x14ac:dyDescent="0.25">
      <c r="P1619"/>
    </row>
    <row r="1620" spans="16:16" x14ac:dyDescent="0.25">
      <c r="P1620"/>
    </row>
    <row r="1621" spans="16:16" x14ac:dyDescent="0.25">
      <c r="P1621"/>
    </row>
    <row r="1622" spans="16:16" x14ac:dyDescent="0.25">
      <c r="P1622"/>
    </row>
    <row r="1623" spans="16:16" x14ac:dyDescent="0.25">
      <c r="P1623"/>
    </row>
    <row r="1624" spans="16:16" x14ac:dyDescent="0.25">
      <c r="P1624"/>
    </row>
    <row r="1625" spans="16:16" x14ac:dyDescent="0.25">
      <c r="P1625"/>
    </row>
    <row r="1626" spans="16:16" x14ac:dyDescent="0.25">
      <c r="P1626"/>
    </row>
    <row r="1627" spans="16:16" x14ac:dyDescent="0.25">
      <c r="P1627"/>
    </row>
    <row r="1628" spans="16:16" x14ac:dyDescent="0.25">
      <c r="P1628"/>
    </row>
    <row r="1629" spans="16:16" x14ac:dyDescent="0.25">
      <c r="P1629"/>
    </row>
    <row r="1630" spans="16:16" x14ac:dyDescent="0.25">
      <c r="P1630"/>
    </row>
    <row r="1631" spans="16:16" x14ac:dyDescent="0.25">
      <c r="P1631"/>
    </row>
    <row r="1632" spans="16:16" x14ac:dyDescent="0.25">
      <c r="P1632"/>
    </row>
    <row r="1633" spans="16:16" x14ac:dyDescent="0.25">
      <c r="P1633"/>
    </row>
    <row r="1634" spans="16:16" x14ac:dyDescent="0.25">
      <c r="P1634"/>
    </row>
    <row r="1635" spans="16:16" x14ac:dyDescent="0.25">
      <c r="P1635"/>
    </row>
    <row r="1636" spans="16:16" x14ac:dyDescent="0.25">
      <c r="P1636"/>
    </row>
    <row r="1637" spans="16:16" x14ac:dyDescent="0.25">
      <c r="P1637"/>
    </row>
    <row r="1638" spans="16:16" x14ac:dyDescent="0.25">
      <c r="P1638"/>
    </row>
    <row r="1639" spans="16:16" x14ac:dyDescent="0.25">
      <c r="P1639"/>
    </row>
    <row r="1640" spans="16:16" x14ac:dyDescent="0.25">
      <c r="P1640"/>
    </row>
    <row r="1641" spans="16:16" x14ac:dyDescent="0.25">
      <c r="P1641"/>
    </row>
    <row r="1642" spans="16:16" x14ac:dyDescent="0.25">
      <c r="P1642"/>
    </row>
    <row r="1643" spans="16:16" x14ac:dyDescent="0.25">
      <c r="P1643"/>
    </row>
    <row r="1644" spans="16:16" x14ac:dyDescent="0.25">
      <c r="P1644"/>
    </row>
    <row r="1645" spans="16:16" x14ac:dyDescent="0.25">
      <c r="P1645"/>
    </row>
    <row r="1646" spans="16:16" x14ac:dyDescent="0.25">
      <c r="P1646"/>
    </row>
    <row r="1647" spans="16:16" x14ac:dyDescent="0.25">
      <c r="P1647"/>
    </row>
    <row r="1648" spans="16:16" x14ac:dyDescent="0.25">
      <c r="P1648"/>
    </row>
    <row r="1649" spans="16:16" x14ac:dyDescent="0.25">
      <c r="P1649"/>
    </row>
    <row r="1650" spans="16:16" x14ac:dyDescent="0.25">
      <c r="P1650"/>
    </row>
    <row r="1651" spans="16:16" x14ac:dyDescent="0.25">
      <c r="P1651"/>
    </row>
    <row r="1652" spans="16:16" x14ac:dyDescent="0.25">
      <c r="P1652"/>
    </row>
    <row r="1653" spans="16:16" x14ac:dyDescent="0.25">
      <c r="P1653"/>
    </row>
    <row r="1654" spans="16:16" x14ac:dyDescent="0.25">
      <c r="P1654"/>
    </row>
    <row r="1655" spans="16:16" x14ac:dyDescent="0.25">
      <c r="P1655"/>
    </row>
    <row r="1656" spans="16:16" x14ac:dyDescent="0.25">
      <c r="P1656"/>
    </row>
    <row r="1657" spans="16:16" x14ac:dyDescent="0.25">
      <c r="P1657"/>
    </row>
    <row r="1658" spans="16:16" x14ac:dyDescent="0.25">
      <c r="P1658"/>
    </row>
    <row r="1659" spans="16:16" x14ac:dyDescent="0.25">
      <c r="P1659"/>
    </row>
    <row r="1660" spans="16:16" x14ac:dyDescent="0.25">
      <c r="P1660"/>
    </row>
    <row r="1661" spans="16:16" x14ac:dyDescent="0.25">
      <c r="P1661"/>
    </row>
    <row r="1662" spans="16:16" x14ac:dyDescent="0.25">
      <c r="P1662"/>
    </row>
    <row r="1663" spans="16:16" x14ac:dyDescent="0.25">
      <c r="P1663"/>
    </row>
    <row r="1664" spans="16:16" x14ac:dyDescent="0.25">
      <c r="P1664"/>
    </row>
    <row r="1665" spans="16:16" x14ac:dyDescent="0.25">
      <c r="P1665"/>
    </row>
    <row r="1666" spans="16:16" x14ac:dyDescent="0.25">
      <c r="P1666"/>
    </row>
    <row r="1667" spans="16:16" x14ac:dyDescent="0.25">
      <c r="P1667"/>
    </row>
    <row r="1668" spans="16:16" x14ac:dyDescent="0.25">
      <c r="P1668"/>
    </row>
    <row r="1669" spans="16:16" x14ac:dyDescent="0.25">
      <c r="P1669"/>
    </row>
    <row r="1670" spans="16:16" x14ac:dyDescent="0.25">
      <c r="P1670"/>
    </row>
    <row r="1671" spans="16:16" x14ac:dyDescent="0.25">
      <c r="P1671"/>
    </row>
    <row r="1672" spans="16:16" x14ac:dyDescent="0.25">
      <c r="P1672"/>
    </row>
    <row r="1673" spans="16:16" x14ac:dyDescent="0.25">
      <c r="P1673"/>
    </row>
    <row r="1674" spans="16:16" x14ac:dyDescent="0.25">
      <c r="P1674"/>
    </row>
    <row r="1675" spans="16:16" x14ac:dyDescent="0.25">
      <c r="P1675"/>
    </row>
    <row r="1676" spans="16:16" x14ac:dyDescent="0.25">
      <c r="P1676"/>
    </row>
    <row r="1677" spans="16:16" x14ac:dyDescent="0.25">
      <c r="P1677"/>
    </row>
    <row r="1678" spans="16:16" x14ac:dyDescent="0.25">
      <c r="P1678"/>
    </row>
    <row r="1679" spans="16:16" x14ac:dyDescent="0.25">
      <c r="P1679"/>
    </row>
    <row r="1680" spans="16:16" x14ac:dyDescent="0.25">
      <c r="P1680"/>
    </row>
    <row r="1681" spans="16:16" x14ac:dyDescent="0.25">
      <c r="P1681"/>
    </row>
    <row r="1682" spans="16:16" x14ac:dyDescent="0.25">
      <c r="P1682"/>
    </row>
    <row r="1683" spans="16:16" x14ac:dyDescent="0.25">
      <c r="P1683"/>
    </row>
    <row r="1684" spans="16:16" x14ac:dyDescent="0.25">
      <c r="P1684"/>
    </row>
    <row r="1685" spans="16:16" x14ac:dyDescent="0.25">
      <c r="P1685"/>
    </row>
    <row r="1686" spans="16:16" x14ac:dyDescent="0.25">
      <c r="P1686"/>
    </row>
    <row r="1687" spans="16:16" x14ac:dyDescent="0.25">
      <c r="P1687"/>
    </row>
    <row r="1688" spans="16:16" x14ac:dyDescent="0.25">
      <c r="P1688"/>
    </row>
    <row r="1689" spans="16:16" x14ac:dyDescent="0.25">
      <c r="P1689"/>
    </row>
    <row r="1690" spans="16:16" x14ac:dyDescent="0.25">
      <c r="P1690"/>
    </row>
    <row r="1691" spans="16:16" x14ac:dyDescent="0.25">
      <c r="P1691"/>
    </row>
    <row r="1692" spans="16:16" x14ac:dyDescent="0.25">
      <c r="P1692"/>
    </row>
    <row r="1693" spans="16:16" x14ac:dyDescent="0.25">
      <c r="P1693"/>
    </row>
    <row r="1694" spans="16:16" x14ac:dyDescent="0.25">
      <c r="P1694"/>
    </row>
    <row r="1695" spans="16:16" x14ac:dyDescent="0.25">
      <c r="P1695"/>
    </row>
    <row r="1696" spans="16:16" x14ac:dyDescent="0.25">
      <c r="P1696"/>
    </row>
    <row r="1697" spans="16:16" x14ac:dyDescent="0.25">
      <c r="P1697"/>
    </row>
    <row r="1698" spans="16:16" x14ac:dyDescent="0.25">
      <c r="P1698"/>
    </row>
    <row r="1699" spans="16:16" x14ac:dyDescent="0.25">
      <c r="P1699"/>
    </row>
    <row r="1700" spans="16:16" x14ac:dyDescent="0.25">
      <c r="P1700"/>
    </row>
    <row r="1701" spans="16:16" x14ac:dyDescent="0.25">
      <c r="P1701"/>
    </row>
    <row r="1702" spans="16:16" x14ac:dyDescent="0.25">
      <c r="P1702"/>
    </row>
    <row r="1703" spans="16:16" x14ac:dyDescent="0.25">
      <c r="P1703"/>
    </row>
    <row r="1704" spans="16:16" x14ac:dyDescent="0.25">
      <c r="P1704"/>
    </row>
    <row r="1705" spans="16:16" x14ac:dyDescent="0.25">
      <c r="P1705"/>
    </row>
    <row r="1706" spans="16:16" x14ac:dyDescent="0.25">
      <c r="P1706"/>
    </row>
    <row r="1707" spans="16:16" x14ac:dyDescent="0.25">
      <c r="P1707"/>
    </row>
    <row r="1708" spans="16:16" x14ac:dyDescent="0.25">
      <c r="P1708"/>
    </row>
    <row r="1709" spans="16:16" x14ac:dyDescent="0.25">
      <c r="P1709"/>
    </row>
    <row r="1710" spans="16:16" x14ac:dyDescent="0.25">
      <c r="P1710"/>
    </row>
    <row r="1711" spans="16:16" x14ac:dyDescent="0.25">
      <c r="P1711"/>
    </row>
    <row r="1712" spans="16:16" x14ac:dyDescent="0.25">
      <c r="P1712"/>
    </row>
    <row r="1713" spans="16:16" x14ac:dyDescent="0.25">
      <c r="P1713"/>
    </row>
    <row r="1714" spans="16:16" x14ac:dyDescent="0.25">
      <c r="P1714"/>
    </row>
    <row r="1715" spans="16:16" x14ac:dyDescent="0.25">
      <c r="P1715"/>
    </row>
    <row r="1716" spans="16:16" x14ac:dyDescent="0.25">
      <c r="P1716"/>
    </row>
    <row r="1717" spans="16:16" x14ac:dyDescent="0.25">
      <c r="P1717"/>
    </row>
    <row r="1718" spans="16:16" x14ac:dyDescent="0.25">
      <c r="P1718"/>
    </row>
    <row r="1719" spans="16:16" x14ac:dyDescent="0.25">
      <c r="P1719"/>
    </row>
    <row r="1720" spans="16:16" x14ac:dyDescent="0.25">
      <c r="P1720"/>
    </row>
    <row r="1721" spans="16:16" x14ac:dyDescent="0.25">
      <c r="P1721"/>
    </row>
    <row r="1722" spans="16:16" x14ac:dyDescent="0.25">
      <c r="P1722"/>
    </row>
    <row r="1723" spans="16:16" x14ac:dyDescent="0.25">
      <c r="P1723"/>
    </row>
    <row r="1724" spans="16:16" x14ac:dyDescent="0.25">
      <c r="P1724"/>
    </row>
    <row r="1725" spans="16:16" x14ac:dyDescent="0.25">
      <c r="P1725"/>
    </row>
    <row r="1726" spans="16:16" x14ac:dyDescent="0.25">
      <c r="P1726"/>
    </row>
    <row r="1727" spans="16:16" x14ac:dyDescent="0.25">
      <c r="P1727"/>
    </row>
    <row r="1728" spans="16:16" x14ac:dyDescent="0.25">
      <c r="P1728"/>
    </row>
    <row r="1729" spans="16:16" x14ac:dyDescent="0.25">
      <c r="P1729"/>
    </row>
    <row r="1730" spans="16:16" x14ac:dyDescent="0.25">
      <c r="P1730"/>
    </row>
    <row r="1731" spans="16:16" x14ac:dyDescent="0.25">
      <c r="P1731"/>
    </row>
    <row r="1732" spans="16:16" x14ac:dyDescent="0.25">
      <c r="P1732"/>
    </row>
    <row r="1733" spans="16:16" x14ac:dyDescent="0.25">
      <c r="P1733"/>
    </row>
    <row r="1734" spans="16:16" x14ac:dyDescent="0.25">
      <c r="P1734"/>
    </row>
    <row r="1735" spans="16:16" x14ac:dyDescent="0.25">
      <c r="P1735"/>
    </row>
    <row r="1736" spans="16:16" x14ac:dyDescent="0.25">
      <c r="P1736"/>
    </row>
    <row r="1737" spans="16:16" x14ac:dyDescent="0.25">
      <c r="P1737"/>
    </row>
    <row r="1738" spans="16:16" x14ac:dyDescent="0.25">
      <c r="P1738"/>
    </row>
    <row r="1739" spans="16:16" x14ac:dyDescent="0.25">
      <c r="P1739"/>
    </row>
    <row r="1740" spans="16:16" x14ac:dyDescent="0.25">
      <c r="P1740"/>
    </row>
    <row r="1741" spans="16:16" x14ac:dyDescent="0.25">
      <c r="P1741"/>
    </row>
    <row r="1742" spans="16:16" x14ac:dyDescent="0.25">
      <c r="P1742"/>
    </row>
    <row r="1743" spans="16:16" x14ac:dyDescent="0.25">
      <c r="P1743"/>
    </row>
    <row r="1744" spans="16:16" x14ac:dyDescent="0.25">
      <c r="P1744"/>
    </row>
    <row r="1745" spans="16:16" x14ac:dyDescent="0.25">
      <c r="P1745"/>
    </row>
    <row r="1746" spans="16:16" x14ac:dyDescent="0.25">
      <c r="P1746"/>
    </row>
    <row r="1747" spans="16:16" x14ac:dyDescent="0.25">
      <c r="P1747"/>
    </row>
    <row r="1748" spans="16:16" x14ac:dyDescent="0.25">
      <c r="P1748"/>
    </row>
    <row r="1749" spans="16:16" x14ac:dyDescent="0.25">
      <c r="P1749"/>
    </row>
    <row r="1750" spans="16:16" x14ac:dyDescent="0.25">
      <c r="P1750"/>
    </row>
    <row r="1751" spans="16:16" x14ac:dyDescent="0.25">
      <c r="P1751"/>
    </row>
    <row r="1752" spans="16:16" x14ac:dyDescent="0.25">
      <c r="P1752"/>
    </row>
    <row r="1753" spans="16:16" x14ac:dyDescent="0.25">
      <c r="P1753"/>
    </row>
    <row r="1754" spans="16:16" x14ac:dyDescent="0.25">
      <c r="P1754"/>
    </row>
    <row r="1755" spans="16:16" x14ac:dyDescent="0.25">
      <c r="P1755"/>
    </row>
    <row r="1756" spans="16:16" x14ac:dyDescent="0.25">
      <c r="P1756"/>
    </row>
    <row r="1757" spans="16:16" x14ac:dyDescent="0.25">
      <c r="P1757"/>
    </row>
    <row r="1758" spans="16:16" x14ac:dyDescent="0.25">
      <c r="P1758"/>
    </row>
    <row r="1759" spans="16:16" x14ac:dyDescent="0.25">
      <c r="P1759"/>
    </row>
    <row r="1760" spans="16:16" x14ac:dyDescent="0.25">
      <c r="P1760"/>
    </row>
    <row r="1761" spans="16:16" x14ac:dyDescent="0.25">
      <c r="P1761"/>
    </row>
    <row r="1762" spans="16:16" x14ac:dyDescent="0.25">
      <c r="P1762"/>
    </row>
    <row r="1763" spans="16:16" x14ac:dyDescent="0.25">
      <c r="P1763"/>
    </row>
    <row r="1764" spans="16:16" x14ac:dyDescent="0.25">
      <c r="P1764"/>
    </row>
    <row r="1765" spans="16:16" x14ac:dyDescent="0.25">
      <c r="P1765"/>
    </row>
    <row r="1766" spans="16:16" x14ac:dyDescent="0.25">
      <c r="P1766"/>
    </row>
    <row r="1767" spans="16:16" x14ac:dyDescent="0.25">
      <c r="P1767"/>
    </row>
    <row r="1768" spans="16:16" x14ac:dyDescent="0.25">
      <c r="P1768"/>
    </row>
    <row r="1769" spans="16:16" x14ac:dyDescent="0.25">
      <c r="P1769"/>
    </row>
    <row r="1770" spans="16:16" x14ac:dyDescent="0.25">
      <c r="P1770"/>
    </row>
    <row r="1771" spans="16:16" x14ac:dyDescent="0.25">
      <c r="P1771"/>
    </row>
    <row r="1772" spans="16:16" x14ac:dyDescent="0.25">
      <c r="P1772"/>
    </row>
    <row r="1773" spans="16:16" x14ac:dyDescent="0.25">
      <c r="P1773"/>
    </row>
    <row r="1774" spans="16:16" x14ac:dyDescent="0.25">
      <c r="P1774"/>
    </row>
    <row r="1775" spans="16:16" x14ac:dyDescent="0.25">
      <c r="P1775"/>
    </row>
    <row r="1776" spans="16:16" x14ac:dyDescent="0.25">
      <c r="P1776"/>
    </row>
    <row r="1777" spans="16:16" x14ac:dyDescent="0.25">
      <c r="P1777"/>
    </row>
    <row r="1778" spans="16:16" x14ac:dyDescent="0.25">
      <c r="P1778"/>
    </row>
    <row r="1779" spans="16:16" x14ac:dyDescent="0.25">
      <c r="P1779"/>
    </row>
    <row r="1780" spans="16:16" x14ac:dyDescent="0.25">
      <c r="P1780"/>
    </row>
    <row r="1781" spans="16:16" x14ac:dyDescent="0.25">
      <c r="P1781"/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1544"/>
  <sheetViews>
    <sheetView tabSelected="1" workbookViewId="0">
      <selection activeCell="A725" sqref="A725"/>
    </sheetView>
  </sheetViews>
  <sheetFormatPr defaultRowHeight="15" x14ac:dyDescent="0.25"/>
  <cols>
    <col min="2" max="2" width="35.7109375" style="58" customWidth="1"/>
    <col min="3" max="4" width="13.5703125" style="58" customWidth="1"/>
    <col min="5" max="5" width="12.7109375" style="58" customWidth="1"/>
    <col min="6" max="6" width="12.5703125" style="58" customWidth="1"/>
    <col min="7" max="7" width="14" style="58" customWidth="1"/>
    <col min="8" max="8" width="12.28515625" style="58" customWidth="1"/>
    <col min="9" max="9" width="14" style="58" customWidth="1"/>
    <col min="10" max="16" width="9.28515625" style="58"/>
    <col min="17" max="18" width="20.28515625" customWidth="1"/>
  </cols>
  <sheetData>
    <row r="1" spans="1:16" x14ac:dyDescent="0.25">
      <c r="A1" t="s">
        <v>135</v>
      </c>
      <c r="B1" s="189">
        <v>44518</v>
      </c>
      <c r="C1" s="190" t="s">
        <v>117</v>
      </c>
    </row>
    <row r="2" spans="1:16" x14ac:dyDescent="0.25"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x14ac:dyDescent="0.25">
      <c r="B3"/>
      <c r="C3" s="147" t="s">
        <v>0</v>
      </c>
      <c r="D3" s="147" t="s">
        <v>1</v>
      </c>
      <c r="E3" s="147" t="s">
        <v>2</v>
      </c>
      <c r="F3" s="147" t="s">
        <v>3</v>
      </c>
      <c r="G3" s="147" t="s">
        <v>4</v>
      </c>
      <c r="H3" s="147" t="s">
        <v>5</v>
      </c>
      <c r="I3" s="147" t="s">
        <v>6</v>
      </c>
      <c r="J3" s="147" t="s">
        <v>7</v>
      </c>
      <c r="K3" s="147" t="s">
        <v>8</v>
      </c>
      <c r="L3" s="147" t="s">
        <v>9</v>
      </c>
      <c r="M3" s="147" t="s">
        <v>10</v>
      </c>
      <c r="N3" s="147" t="s">
        <v>11</v>
      </c>
      <c r="O3" s="147" t="s">
        <v>12</v>
      </c>
      <c r="P3" s="72"/>
    </row>
    <row r="4" spans="1:16" x14ac:dyDescent="0.25">
      <c r="B4" t="s">
        <v>2411</v>
      </c>
      <c r="C4" t="s">
        <v>13</v>
      </c>
      <c r="D4">
        <v>0</v>
      </c>
      <c r="E4">
        <v>0.1</v>
      </c>
      <c r="F4">
        <v>1E-8</v>
      </c>
      <c r="G4" t="s">
        <v>16</v>
      </c>
      <c r="H4" t="s">
        <v>15</v>
      </c>
      <c r="I4"/>
      <c r="J4"/>
      <c r="K4"/>
      <c r="L4">
        <v>0.62</v>
      </c>
      <c r="M4">
        <v>8</v>
      </c>
      <c r="N4">
        <v>0.60546</v>
      </c>
      <c r="O4">
        <v>8.1092000000000013</v>
      </c>
    </row>
    <row r="5" spans="1:16" x14ac:dyDescent="0.25">
      <c r="B5" t="s">
        <v>150</v>
      </c>
      <c r="C5" t="s">
        <v>13</v>
      </c>
      <c r="D5">
        <v>0</v>
      </c>
      <c r="E5">
        <v>0.1</v>
      </c>
      <c r="F5">
        <v>1.0000000000000001E-7</v>
      </c>
      <c r="G5" t="s">
        <v>16</v>
      </c>
      <c r="H5" t="s">
        <v>15</v>
      </c>
      <c r="I5"/>
      <c r="J5"/>
      <c r="K5"/>
      <c r="L5">
        <v>0.62</v>
      </c>
      <c r="M5">
        <v>8.0237999999999996</v>
      </c>
      <c r="N5">
        <v>0.60819000000000001</v>
      </c>
      <c r="O5">
        <v>8.0937000000000001</v>
      </c>
    </row>
    <row r="6" spans="1:16" x14ac:dyDescent="0.25">
      <c r="B6" t="s">
        <v>152</v>
      </c>
      <c r="C6" t="s">
        <v>13</v>
      </c>
      <c r="D6">
        <v>0</v>
      </c>
      <c r="E6">
        <v>0.1</v>
      </c>
      <c r="F6">
        <v>9.9999999999999995E-7</v>
      </c>
      <c r="G6" t="s">
        <v>16</v>
      </c>
      <c r="H6" t="s">
        <v>15</v>
      </c>
      <c r="I6"/>
      <c r="J6"/>
      <c r="K6"/>
      <c r="L6">
        <v>0.8393799999999999</v>
      </c>
      <c r="M6">
        <v>6.9596</v>
      </c>
      <c r="N6">
        <v>0.83736999999999995</v>
      </c>
      <c r="O6">
        <v>6.9315999999999995</v>
      </c>
    </row>
    <row r="7" spans="1:16" x14ac:dyDescent="0.25">
      <c r="B7" t="s">
        <v>153</v>
      </c>
      <c r="C7" t="s">
        <v>13</v>
      </c>
      <c r="D7">
        <v>0</v>
      </c>
      <c r="E7">
        <v>0.1</v>
      </c>
      <c r="F7">
        <v>1.0000000000000001E-5</v>
      </c>
      <c r="G7" t="s">
        <v>16</v>
      </c>
      <c r="H7" t="s">
        <v>15</v>
      </c>
      <c r="I7"/>
      <c r="J7"/>
      <c r="K7"/>
      <c r="L7">
        <v>5.8320999999999996</v>
      </c>
      <c r="M7">
        <v>1.4327000000000001</v>
      </c>
      <c r="N7">
        <v>5.8309999999999995</v>
      </c>
      <c r="O7">
        <v>1.3947000000000001</v>
      </c>
    </row>
    <row r="8" spans="1:16" x14ac:dyDescent="0.25">
      <c r="B8" t="s">
        <v>154</v>
      </c>
      <c r="C8" t="s">
        <v>13</v>
      </c>
      <c r="D8">
        <v>0</v>
      </c>
      <c r="E8">
        <v>0.1</v>
      </c>
      <c r="F8">
        <v>1E-4</v>
      </c>
      <c r="G8" t="s">
        <v>16</v>
      </c>
      <c r="H8" t="s">
        <v>15</v>
      </c>
      <c r="I8"/>
      <c r="J8"/>
      <c r="K8"/>
      <c r="L8">
        <v>58.003999999999998</v>
      </c>
      <c r="M8">
        <v>0.15762999999999999</v>
      </c>
      <c r="N8">
        <v>58.003</v>
      </c>
      <c r="O8">
        <v>0.14187999999999998</v>
      </c>
    </row>
    <row r="9" spans="1:16" x14ac:dyDescent="0.25">
      <c r="B9" t="s">
        <v>155</v>
      </c>
      <c r="C9" t="s">
        <v>13</v>
      </c>
      <c r="D9">
        <v>0</v>
      </c>
      <c r="E9">
        <v>0.1</v>
      </c>
      <c r="F9">
        <v>1E-3</v>
      </c>
      <c r="G9" t="s">
        <v>16</v>
      </c>
      <c r="H9" t="s">
        <v>15</v>
      </c>
      <c r="I9"/>
      <c r="J9"/>
      <c r="K9"/>
      <c r="L9">
        <v>580</v>
      </c>
      <c r="M9">
        <v>2.0492999999999997E-2</v>
      </c>
      <c r="N9">
        <v>580</v>
      </c>
      <c r="O9">
        <v>1.4191E-2</v>
      </c>
    </row>
    <row r="10" spans="1:16" x14ac:dyDescent="0.25">
      <c r="B10" t="s">
        <v>156</v>
      </c>
      <c r="C10" t="s">
        <v>13</v>
      </c>
      <c r="D10">
        <v>0</v>
      </c>
      <c r="E10">
        <v>0.1</v>
      </c>
      <c r="F10">
        <v>0.01</v>
      </c>
      <c r="G10" t="s">
        <v>16</v>
      </c>
      <c r="H10" t="s">
        <v>14</v>
      </c>
      <c r="I10"/>
      <c r="J10"/>
      <c r="K10"/>
      <c r="L10">
        <v>5.8</v>
      </c>
      <c r="M10">
        <v>3.9400000000000004E-6</v>
      </c>
      <c r="N10">
        <v>5.7999000000000001</v>
      </c>
      <c r="O10">
        <v>1.4190999999999999E-6</v>
      </c>
    </row>
    <row r="11" spans="1:16" x14ac:dyDescent="0.25">
      <c r="B11" t="s">
        <v>1609</v>
      </c>
      <c r="C11" t="s">
        <v>13</v>
      </c>
      <c r="D11">
        <v>0</v>
      </c>
      <c r="E11">
        <v>0.1</v>
      </c>
      <c r="F11">
        <v>0.1</v>
      </c>
      <c r="G11" t="s">
        <v>16</v>
      </c>
      <c r="H11" t="s">
        <v>14</v>
      </c>
      <c r="I11"/>
      <c r="J11"/>
      <c r="K11"/>
      <c r="L11">
        <v>58</v>
      </c>
      <c r="M11">
        <v>1.1503E-6</v>
      </c>
      <c r="N11">
        <v>58</v>
      </c>
      <c r="O11">
        <v>1.4191E-7</v>
      </c>
    </row>
    <row r="12" spans="1:16" x14ac:dyDescent="0.25">
      <c r="B12" t="s">
        <v>1610</v>
      </c>
      <c r="C12" t="s">
        <v>13</v>
      </c>
      <c r="D12">
        <v>0</v>
      </c>
      <c r="E12">
        <v>0.1</v>
      </c>
      <c r="F12">
        <v>1</v>
      </c>
      <c r="G12" t="s">
        <v>16</v>
      </c>
      <c r="H12" t="s">
        <v>14</v>
      </c>
      <c r="I12"/>
      <c r="J12"/>
      <c r="K12"/>
      <c r="L12">
        <v>580</v>
      </c>
      <c r="M12">
        <v>4.1753999999999997E-7</v>
      </c>
      <c r="N12">
        <v>580</v>
      </c>
      <c r="O12">
        <v>1.4191000000000001E-8</v>
      </c>
    </row>
    <row r="13" spans="1:16" x14ac:dyDescent="0.25">
      <c r="B13" t="s">
        <v>2412</v>
      </c>
      <c r="C13" t="s">
        <v>13</v>
      </c>
      <c r="D13">
        <v>0.1</v>
      </c>
      <c r="E13">
        <v>1</v>
      </c>
      <c r="F13">
        <v>1E-8</v>
      </c>
      <c r="G13" t="s">
        <v>16</v>
      </c>
      <c r="H13" t="s">
        <v>15</v>
      </c>
      <c r="I13"/>
      <c r="J13"/>
      <c r="K13"/>
      <c r="L13">
        <v>0.44</v>
      </c>
      <c r="M13">
        <v>6</v>
      </c>
      <c r="N13">
        <v>0.43733</v>
      </c>
      <c r="O13">
        <v>5.9925999999999995</v>
      </c>
    </row>
    <row r="14" spans="1:16" x14ac:dyDescent="0.25">
      <c r="B14" t="s">
        <v>1108</v>
      </c>
      <c r="C14" t="s">
        <v>13</v>
      </c>
      <c r="D14">
        <v>0.1</v>
      </c>
      <c r="E14">
        <v>1</v>
      </c>
      <c r="F14">
        <v>1.0000000000000001E-7</v>
      </c>
      <c r="G14" t="s">
        <v>16</v>
      </c>
      <c r="H14" t="s">
        <v>15</v>
      </c>
      <c r="I14"/>
      <c r="J14"/>
      <c r="K14"/>
      <c r="L14">
        <v>0.44094</v>
      </c>
      <c r="M14">
        <v>5.9899999999999993</v>
      </c>
      <c r="N14">
        <v>0.43909000000000004</v>
      </c>
      <c r="O14">
        <v>5.9911000000000003</v>
      </c>
    </row>
    <row r="15" spans="1:16" x14ac:dyDescent="0.25">
      <c r="B15" t="s">
        <v>1109</v>
      </c>
      <c r="C15" t="s">
        <v>13</v>
      </c>
      <c r="D15">
        <v>0.1</v>
      </c>
      <c r="E15">
        <v>1</v>
      </c>
      <c r="F15">
        <v>9.9999999999999995E-7</v>
      </c>
      <c r="G15" t="s">
        <v>16</v>
      </c>
      <c r="H15" t="s">
        <v>15</v>
      </c>
      <c r="I15"/>
      <c r="J15"/>
      <c r="K15"/>
      <c r="L15">
        <v>0.60900999999999994</v>
      </c>
      <c r="M15">
        <v>5.8500000000000005</v>
      </c>
      <c r="N15">
        <v>0.60243999999999998</v>
      </c>
      <c r="O15">
        <v>5.8535999999999992</v>
      </c>
    </row>
    <row r="16" spans="1:16" x14ac:dyDescent="0.25">
      <c r="B16" t="s">
        <v>718</v>
      </c>
      <c r="C16" t="s">
        <v>13</v>
      </c>
      <c r="D16">
        <v>0.1</v>
      </c>
      <c r="E16">
        <v>1</v>
      </c>
      <c r="F16">
        <v>1.0000000000000001E-5</v>
      </c>
      <c r="G16" t="s">
        <v>16</v>
      </c>
      <c r="H16" t="s">
        <v>15</v>
      </c>
      <c r="I16"/>
      <c r="J16"/>
      <c r="K16"/>
      <c r="L16">
        <v>5.5889999999999995</v>
      </c>
      <c r="M16">
        <v>3.0791999999999997</v>
      </c>
      <c r="N16">
        <v>5.5844999999999994</v>
      </c>
      <c r="O16">
        <v>3.0749000000000004</v>
      </c>
    </row>
    <row r="17" spans="2:15" x14ac:dyDescent="0.25">
      <c r="B17" t="s">
        <v>719</v>
      </c>
      <c r="C17" t="s">
        <v>13</v>
      </c>
      <c r="D17">
        <v>0.1</v>
      </c>
      <c r="E17">
        <v>1</v>
      </c>
      <c r="F17">
        <v>1E-4</v>
      </c>
      <c r="G17" t="s">
        <v>16</v>
      </c>
      <c r="H17" t="s">
        <v>15</v>
      </c>
      <c r="I17"/>
      <c r="J17"/>
      <c r="K17"/>
      <c r="L17">
        <v>57.972999999999999</v>
      </c>
      <c r="M17">
        <v>0.3881</v>
      </c>
      <c r="N17">
        <v>57.970999999999997</v>
      </c>
      <c r="O17">
        <v>0.38452000000000003</v>
      </c>
    </row>
    <row r="18" spans="2:15" x14ac:dyDescent="0.25">
      <c r="B18" t="s">
        <v>720</v>
      </c>
      <c r="C18" t="s">
        <v>13</v>
      </c>
      <c r="D18">
        <v>0.1</v>
      </c>
      <c r="E18">
        <v>1</v>
      </c>
      <c r="F18">
        <v>1E-3</v>
      </c>
      <c r="G18" t="s">
        <v>16</v>
      </c>
      <c r="H18" t="s">
        <v>15</v>
      </c>
      <c r="I18"/>
      <c r="J18"/>
      <c r="K18"/>
      <c r="L18">
        <v>580</v>
      </c>
      <c r="M18">
        <v>4.0018000000000005E-2</v>
      </c>
      <c r="N18">
        <v>579.96</v>
      </c>
      <c r="O18">
        <v>3.8571000000000001E-2</v>
      </c>
    </row>
    <row r="19" spans="2:15" x14ac:dyDescent="0.25">
      <c r="B19" t="s">
        <v>1110</v>
      </c>
      <c r="C19" t="s">
        <v>13</v>
      </c>
      <c r="D19">
        <v>1</v>
      </c>
      <c r="E19">
        <v>10</v>
      </c>
      <c r="F19">
        <v>9.9999999999999995E-8</v>
      </c>
      <c r="G19" t="s">
        <v>16</v>
      </c>
      <c r="H19" t="s">
        <v>15</v>
      </c>
      <c r="I19"/>
      <c r="J19"/>
      <c r="K19"/>
      <c r="L19">
        <v>1.2000000000000002</v>
      </c>
      <c r="M19">
        <v>5.3</v>
      </c>
      <c r="N19">
        <v>0.75905</v>
      </c>
      <c r="O19">
        <v>5.3437000000000001</v>
      </c>
    </row>
    <row r="20" spans="2:15" x14ac:dyDescent="0.25">
      <c r="B20" t="s">
        <v>1111</v>
      </c>
      <c r="C20" t="s">
        <v>13</v>
      </c>
      <c r="D20">
        <v>1</v>
      </c>
      <c r="E20">
        <v>10</v>
      </c>
      <c r="F20">
        <v>9.9999999999999995E-7</v>
      </c>
      <c r="G20" t="s">
        <v>16</v>
      </c>
      <c r="H20" t="s">
        <v>15</v>
      </c>
      <c r="I20"/>
      <c r="J20"/>
      <c r="K20"/>
      <c r="L20">
        <v>1.2000000000000002</v>
      </c>
      <c r="M20">
        <v>5.3409000000000004</v>
      </c>
      <c r="N20">
        <v>0.7889799999999999</v>
      </c>
      <c r="O20">
        <v>5.3410000000000002</v>
      </c>
    </row>
    <row r="21" spans="2:15" x14ac:dyDescent="0.25">
      <c r="B21" t="s">
        <v>1112</v>
      </c>
      <c r="C21" t="s">
        <v>13</v>
      </c>
      <c r="D21">
        <v>1</v>
      </c>
      <c r="E21">
        <v>10</v>
      </c>
      <c r="F21">
        <v>1.0000000000000001E-5</v>
      </c>
      <c r="G21" t="s">
        <v>16</v>
      </c>
      <c r="H21" t="s">
        <v>15</v>
      </c>
      <c r="I21"/>
      <c r="J21"/>
      <c r="K21"/>
      <c r="L21">
        <v>3.3010000000000002</v>
      </c>
      <c r="M21">
        <v>5.1204999999999998</v>
      </c>
      <c r="N21">
        <v>3.2984</v>
      </c>
      <c r="O21">
        <v>5.1207000000000003</v>
      </c>
    </row>
    <row r="22" spans="2:15" x14ac:dyDescent="0.25">
      <c r="B22" t="s">
        <v>722</v>
      </c>
      <c r="C22" t="s">
        <v>13</v>
      </c>
      <c r="D22">
        <v>1</v>
      </c>
      <c r="E22">
        <v>10</v>
      </c>
      <c r="F22">
        <v>1E-4</v>
      </c>
      <c r="G22" t="s">
        <v>16</v>
      </c>
      <c r="H22" t="s">
        <v>15</v>
      </c>
      <c r="I22"/>
      <c r="J22"/>
      <c r="K22"/>
      <c r="L22">
        <v>55.980999999999995</v>
      </c>
      <c r="M22">
        <v>2.3401000000000001</v>
      </c>
      <c r="N22">
        <v>55.98</v>
      </c>
      <c r="O22">
        <v>2.34</v>
      </c>
    </row>
    <row r="23" spans="2:15" x14ac:dyDescent="0.25">
      <c r="B23" t="s">
        <v>723</v>
      </c>
      <c r="C23" t="s">
        <v>13</v>
      </c>
      <c r="D23">
        <v>1</v>
      </c>
      <c r="E23">
        <v>10</v>
      </c>
      <c r="F23">
        <v>1E-3</v>
      </c>
      <c r="G23" t="s">
        <v>16</v>
      </c>
      <c r="H23" t="s">
        <v>15</v>
      </c>
      <c r="I23"/>
      <c r="J23"/>
      <c r="K23"/>
      <c r="L23">
        <v>579.76</v>
      </c>
      <c r="M23">
        <v>0.27723999999999999</v>
      </c>
      <c r="N23">
        <v>579.76</v>
      </c>
      <c r="O23">
        <v>0.27716000000000002</v>
      </c>
    </row>
    <row r="24" spans="2:15" x14ac:dyDescent="0.25">
      <c r="B24" t="s">
        <v>724</v>
      </c>
      <c r="C24" t="s">
        <v>13</v>
      </c>
      <c r="D24">
        <v>1</v>
      </c>
      <c r="E24">
        <v>10</v>
      </c>
      <c r="F24">
        <v>0.01</v>
      </c>
      <c r="G24" t="s">
        <v>16</v>
      </c>
      <c r="H24" t="s">
        <v>15</v>
      </c>
      <c r="I24"/>
      <c r="J24"/>
      <c r="K24"/>
      <c r="L24">
        <v>5800</v>
      </c>
      <c r="M24">
        <v>2.7807999999999999E-2</v>
      </c>
      <c r="N24">
        <v>5799.7000000000007</v>
      </c>
      <c r="O24">
        <v>2.7777E-2</v>
      </c>
    </row>
    <row r="25" spans="2:15" x14ac:dyDescent="0.25">
      <c r="B25" t="s">
        <v>2413</v>
      </c>
      <c r="C25" t="s">
        <v>13</v>
      </c>
      <c r="D25">
        <v>10</v>
      </c>
      <c r="E25">
        <v>100</v>
      </c>
      <c r="F25">
        <v>9.9999999999999995E-7</v>
      </c>
      <c r="G25" t="s">
        <v>16</v>
      </c>
      <c r="H25" t="s">
        <v>15</v>
      </c>
      <c r="I25"/>
      <c r="J25"/>
      <c r="K25"/>
      <c r="L25">
        <v>34</v>
      </c>
      <c r="M25">
        <v>7.8</v>
      </c>
      <c r="N25">
        <v>33.131999999999998</v>
      </c>
      <c r="O25">
        <v>7.7866</v>
      </c>
    </row>
    <row r="26" spans="2:15" x14ac:dyDescent="0.25">
      <c r="B26" t="s">
        <v>1113</v>
      </c>
      <c r="C26" t="s">
        <v>13</v>
      </c>
      <c r="D26">
        <v>10</v>
      </c>
      <c r="E26">
        <v>100</v>
      </c>
      <c r="F26">
        <v>1.0000000000000001E-5</v>
      </c>
      <c r="G26" t="s">
        <v>16</v>
      </c>
      <c r="H26" t="s">
        <v>15</v>
      </c>
      <c r="I26"/>
      <c r="J26"/>
      <c r="K26"/>
      <c r="L26">
        <v>34</v>
      </c>
      <c r="M26">
        <v>7.7847999999999997</v>
      </c>
      <c r="N26">
        <v>33.299999999999997</v>
      </c>
      <c r="O26">
        <v>7.7850999999999999</v>
      </c>
    </row>
    <row r="27" spans="2:15" x14ac:dyDescent="0.25">
      <c r="B27" t="s">
        <v>1114</v>
      </c>
      <c r="C27" t="s">
        <v>13</v>
      </c>
      <c r="D27">
        <v>10</v>
      </c>
      <c r="E27">
        <v>100</v>
      </c>
      <c r="F27">
        <v>1E-4</v>
      </c>
      <c r="G27" t="s">
        <v>16</v>
      </c>
      <c r="H27" t="s">
        <v>15</v>
      </c>
      <c r="I27"/>
      <c r="J27"/>
      <c r="K27"/>
      <c r="L27">
        <v>48.989999999999995</v>
      </c>
      <c r="M27">
        <v>7.6505000000000001</v>
      </c>
      <c r="N27">
        <v>48.722999999999999</v>
      </c>
      <c r="O27">
        <v>7.6513999999999998</v>
      </c>
    </row>
    <row r="28" spans="2:15" x14ac:dyDescent="0.25">
      <c r="B28" t="s">
        <v>725</v>
      </c>
      <c r="C28" t="s">
        <v>13</v>
      </c>
      <c r="D28">
        <v>10</v>
      </c>
      <c r="E28">
        <v>100</v>
      </c>
      <c r="F28">
        <v>1E-3</v>
      </c>
      <c r="G28" t="s">
        <v>16</v>
      </c>
      <c r="H28" t="s">
        <v>15</v>
      </c>
      <c r="I28"/>
      <c r="J28"/>
      <c r="K28"/>
      <c r="L28">
        <v>545.46</v>
      </c>
      <c r="M28">
        <v>4.5282999999999998</v>
      </c>
      <c r="N28">
        <v>545.28</v>
      </c>
      <c r="O28">
        <v>4.5242000000000004</v>
      </c>
    </row>
    <row r="29" spans="2:15" x14ac:dyDescent="0.25">
      <c r="B29" t="s">
        <v>726</v>
      </c>
      <c r="C29" t="s">
        <v>13</v>
      </c>
      <c r="D29">
        <v>10</v>
      </c>
      <c r="E29">
        <v>100</v>
      </c>
      <c r="F29">
        <v>0.01</v>
      </c>
      <c r="G29" t="s">
        <v>16</v>
      </c>
      <c r="H29" t="s">
        <v>15</v>
      </c>
      <c r="I29"/>
      <c r="J29"/>
      <c r="K29"/>
      <c r="L29">
        <v>5795</v>
      </c>
      <c r="M29">
        <v>0.61987000000000003</v>
      </c>
      <c r="N29">
        <v>5794.9000000000005</v>
      </c>
      <c r="O29">
        <v>0.61636999999999997</v>
      </c>
    </row>
    <row r="30" spans="2:15" x14ac:dyDescent="0.25">
      <c r="B30" t="s">
        <v>2414</v>
      </c>
      <c r="C30" t="s">
        <v>13</v>
      </c>
      <c r="D30">
        <v>100</v>
      </c>
      <c r="E30">
        <v>1000</v>
      </c>
      <c r="F30">
        <v>1.0000000000000001E-5</v>
      </c>
      <c r="G30" t="s">
        <v>16</v>
      </c>
      <c r="H30" t="s">
        <v>14</v>
      </c>
      <c r="I30"/>
      <c r="J30"/>
      <c r="K30"/>
      <c r="L30">
        <v>0.11</v>
      </c>
      <c r="M30">
        <v>8.6999999999999994E-3</v>
      </c>
      <c r="N30">
        <v>0.10063999999999999</v>
      </c>
      <c r="O30">
        <v>8.6546999999999995E-3</v>
      </c>
    </row>
    <row r="31" spans="2:15" x14ac:dyDescent="0.25">
      <c r="B31" t="s">
        <v>1115</v>
      </c>
      <c r="C31" t="s">
        <v>13</v>
      </c>
      <c r="D31">
        <v>100</v>
      </c>
      <c r="E31">
        <v>1000</v>
      </c>
      <c r="F31">
        <v>1E-4</v>
      </c>
      <c r="G31" t="s">
        <v>16</v>
      </c>
      <c r="H31" t="s">
        <v>14</v>
      </c>
      <c r="I31"/>
      <c r="J31"/>
      <c r="K31"/>
      <c r="L31">
        <v>0.11</v>
      </c>
      <c r="M31">
        <v>8.6528999999999998E-3</v>
      </c>
      <c r="N31">
        <v>0.10253</v>
      </c>
      <c r="O31">
        <v>8.6529999999999992E-3</v>
      </c>
    </row>
    <row r="32" spans="2:15" x14ac:dyDescent="0.25">
      <c r="B32" t="s">
        <v>1116</v>
      </c>
      <c r="C32" t="s">
        <v>13</v>
      </c>
      <c r="D32">
        <v>100</v>
      </c>
      <c r="E32">
        <v>1000</v>
      </c>
      <c r="F32">
        <v>1E-3</v>
      </c>
      <c r="G32" t="s">
        <v>16</v>
      </c>
      <c r="H32" t="s">
        <v>14</v>
      </c>
      <c r="I32"/>
      <c r="J32"/>
      <c r="K32"/>
      <c r="L32">
        <v>0.27989000000000003</v>
      </c>
      <c r="M32">
        <v>8.4975999999999993E-3</v>
      </c>
      <c r="N32">
        <v>0.27706999999999998</v>
      </c>
      <c r="O32">
        <v>8.4974999999999998E-3</v>
      </c>
    </row>
    <row r="33" spans="2:15" x14ac:dyDescent="0.25">
      <c r="B33" t="s">
        <v>728</v>
      </c>
      <c r="C33" t="s">
        <v>13</v>
      </c>
      <c r="D33">
        <v>100</v>
      </c>
      <c r="E33">
        <v>1000</v>
      </c>
      <c r="F33">
        <v>0.01</v>
      </c>
      <c r="G33" t="s">
        <v>16</v>
      </c>
      <c r="H33" t="s">
        <v>14</v>
      </c>
      <c r="I33"/>
      <c r="J33"/>
      <c r="K33"/>
      <c r="L33">
        <v>5.3677000000000001</v>
      </c>
      <c r="M33">
        <v>5.1444000000000004E-3</v>
      </c>
      <c r="N33">
        <v>5.3662999999999998</v>
      </c>
      <c r="O33">
        <v>5.1358999999999997E-3</v>
      </c>
    </row>
    <row r="34" spans="2:15" x14ac:dyDescent="0.25">
      <c r="B34" t="s">
        <v>729</v>
      </c>
      <c r="C34" t="s">
        <v>13</v>
      </c>
      <c r="D34">
        <v>100</v>
      </c>
      <c r="E34">
        <v>1000</v>
      </c>
      <c r="F34">
        <v>0.1</v>
      </c>
      <c r="G34" t="s">
        <v>16</v>
      </c>
      <c r="H34" t="s">
        <v>14</v>
      </c>
      <c r="I34"/>
      <c r="J34"/>
      <c r="K34"/>
      <c r="L34">
        <v>57.936</v>
      </c>
      <c r="M34">
        <v>7.2802999999999995E-4</v>
      </c>
      <c r="N34">
        <v>57.936</v>
      </c>
      <c r="O34">
        <v>7.2117999999999998E-4</v>
      </c>
    </row>
    <row r="35" spans="2:15" x14ac:dyDescent="0.25">
      <c r="B35" t="s">
        <v>730</v>
      </c>
      <c r="C35" t="s">
        <v>13</v>
      </c>
      <c r="D35">
        <v>100</v>
      </c>
      <c r="E35">
        <v>1000</v>
      </c>
      <c r="F35">
        <v>1</v>
      </c>
      <c r="G35" t="s">
        <v>16</v>
      </c>
      <c r="H35" t="s">
        <v>14</v>
      </c>
      <c r="I35"/>
      <c r="J35"/>
      <c r="K35"/>
      <c r="L35">
        <v>579.99</v>
      </c>
      <c r="M35">
        <v>7.5300000000000001E-5</v>
      </c>
      <c r="N35">
        <v>579.92999999999995</v>
      </c>
      <c r="O35">
        <v>7.2527999999999994E-5</v>
      </c>
    </row>
    <row r="36" spans="2:15" x14ac:dyDescent="0.25">
      <c r="B36" t="s">
        <v>1494</v>
      </c>
      <c r="C36" t="s">
        <v>101</v>
      </c>
      <c r="D36">
        <v>0</v>
      </c>
      <c r="E36">
        <v>9.9999999999999995E-8</v>
      </c>
      <c r="F36">
        <v>9.9999999999999998E-13</v>
      </c>
      <c r="G36" t="s">
        <v>24</v>
      </c>
      <c r="H36" t="s">
        <v>717</v>
      </c>
      <c r="I36"/>
      <c r="J36"/>
      <c r="K36"/>
      <c r="L36">
        <v>4.8000000000000001E-2</v>
      </c>
      <c r="M36">
        <v>33999.999999999993</v>
      </c>
      <c r="N36">
        <v>4.6246000000000002E-2</v>
      </c>
      <c r="O36">
        <v>34648.999999999993</v>
      </c>
    </row>
    <row r="37" spans="2:15" x14ac:dyDescent="0.25">
      <c r="B37" t="s">
        <v>1117</v>
      </c>
      <c r="C37" t="s">
        <v>101</v>
      </c>
      <c r="D37">
        <v>0</v>
      </c>
      <c r="E37">
        <v>9.9999999999999995E-8</v>
      </c>
      <c r="F37">
        <v>1.0000000000000001E-11</v>
      </c>
      <c r="G37" t="s">
        <v>24</v>
      </c>
      <c r="H37" t="s">
        <v>717</v>
      </c>
      <c r="I37"/>
      <c r="J37"/>
      <c r="K37"/>
      <c r="L37">
        <v>4.8000000000000001E-2</v>
      </c>
      <c r="M37">
        <v>33999.999999999993</v>
      </c>
      <c r="N37">
        <v>4.6601000000000004E-2</v>
      </c>
      <c r="O37">
        <v>34403</v>
      </c>
    </row>
    <row r="38" spans="2:15" x14ac:dyDescent="0.25">
      <c r="B38" t="s">
        <v>1118</v>
      </c>
      <c r="C38" t="s">
        <v>101</v>
      </c>
      <c r="D38">
        <v>0</v>
      </c>
      <c r="E38">
        <v>9.9999999999999995E-8</v>
      </c>
      <c r="F38">
        <v>1.0000000000000002E-10</v>
      </c>
      <c r="G38" t="s">
        <v>24</v>
      </c>
      <c r="H38" t="s">
        <v>717</v>
      </c>
      <c r="I38"/>
      <c r="J38"/>
      <c r="K38"/>
      <c r="L38">
        <v>7.4257000000000004E-2</v>
      </c>
      <c r="M38">
        <v>24026.999999999996</v>
      </c>
      <c r="N38">
        <v>7.3969999999999994E-2</v>
      </c>
      <c r="O38">
        <v>22146</v>
      </c>
    </row>
    <row r="39" spans="2:15" x14ac:dyDescent="0.25">
      <c r="B39" t="s">
        <v>664</v>
      </c>
      <c r="C39" t="s">
        <v>101</v>
      </c>
      <c r="D39">
        <v>0</v>
      </c>
      <c r="E39">
        <v>9.9999999999999995E-8</v>
      </c>
      <c r="F39">
        <v>1.0000000000000001E-9</v>
      </c>
      <c r="G39" t="s">
        <v>24</v>
      </c>
      <c r="H39" t="s">
        <v>717</v>
      </c>
      <c r="I39"/>
      <c r="J39"/>
      <c r="K39"/>
      <c r="L39">
        <v>0.57934999999999992</v>
      </c>
      <c r="M39">
        <v>3897.9</v>
      </c>
      <c r="N39">
        <v>0.57919999999999994</v>
      </c>
      <c r="O39">
        <v>2870.3999999999996</v>
      </c>
    </row>
    <row r="40" spans="2:15" x14ac:dyDescent="0.25">
      <c r="B40" t="s">
        <v>665</v>
      </c>
      <c r="C40" t="s">
        <v>101</v>
      </c>
      <c r="D40">
        <v>0</v>
      </c>
      <c r="E40">
        <v>9.9999999999999995E-8</v>
      </c>
      <c r="F40">
        <v>1E-8</v>
      </c>
      <c r="G40" t="s">
        <v>24</v>
      </c>
      <c r="H40" t="s">
        <v>717</v>
      </c>
      <c r="I40"/>
      <c r="J40"/>
      <c r="K40"/>
      <c r="L40">
        <v>5.7737999999999996</v>
      </c>
      <c r="M40">
        <v>700.9</v>
      </c>
      <c r="N40">
        <v>5.7736999999999998</v>
      </c>
      <c r="O40">
        <v>288.02</v>
      </c>
    </row>
    <row r="41" spans="2:15" x14ac:dyDescent="0.25">
      <c r="B41" t="s">
        <v>666</v>
      </c>
      <c r="C41" t="s">
        <v>101</v>
      </c>
      <c r="D41">
        <v>0</v>
      </c>
      <c r="E41">
        <v>9.9999999999999995E-8</v>
      </c>
      <c r="F41">
        <v>1.0000000000000001E-7</v>
      </c>
      <c r="G41" t="s">
        <v>24</v>
      </c>
      <c r="H41" t="s">
        <v>717</v>
      </c>
      <c r="I41"/>
      <c r="J41"/>
      <c r="K41"/>
      <c r="L41">
        <v>57.735999999999997</v>
      </c>
      <c r="M41">
        <v>193.97</v>
      </c>
      <c r="N41">
        <v>57.735999999999997</v>
      </c>
      <c r="O41">
        <v>28.802999999999997</v>
      </c>
    </row>
    <row r="42" spans="2:15" x14ac:dyDescent="0.25">
      <c r="B42" t="s">
        <v>667</v>
      </c>
      <c r="C42" t="s">
        <v>101</v>
      </c>
      <c r="D42">
        <v>0</v>
      </c>
      <c r="E42">
        <v>9.9999999999999995E-8</v>
      </c>
      <c r="F42">
        <v>1.0000000000000002E-6</v>
      </c>
      <c r="G42" t="s">
        <v>24</v>
      </c>
      <c r="H42" t="s">
        <v>717</v>
      </c>
      <c r="I42"/>
      <c r="J42"/>
      <c r="K42"/>
      <c r="L42">
        <v>577.36</v>
      </c>
      <c r="M42">
        <v>68.944999999999993</v>
      </c>
      <c r="N42">
        <v>577.36</v>
      </c>
      <c r="O42">
        <v>2.8802999999999996</v>
      </c>
    </row>
    <row r="43" spans="2:15" x14ac:dyDescent="0.25">
      <c r="B43" t="s">
        <v>663</v>
      </c>
      <c r="C43" t="s">
        <v>101</v>
      </c>
      <c r="D43">
        <v>0</v>
      </c>
      <c r="E43">
        <v>9.9999999999999995E-8</v>
      </c>
      <c r="F43">
        <v>1.0000000000000001E-5</v>
      </c>
      <c r="G43" t="s">
        <v>24</v>
      </c>
      <c r="H43" t="s">
        <v>717</v>
      </c>
      <c r="I43"/>
      <c r="J43"/>
      <c r="K43"/>
      <c r="L43">
        <v>5773.6</v>
      </c>
      <c r="M43">
        <v>26.713999999999999</v>
      </c>
      <c r="N43">
        <v>5773.6</v>
      </c>
      <c r="O43">
        <v>0.28802999999999995</v>
      </c>
    </row>
    <row r="44" spans="2:15" x14ac:dyDescent="0.25">
      <c r="B44" t="s">
        <v>668</v>
      </c>
      <c r="C44" t="s">
        <v>101</v>
      </c>
      <c r="D44">
        <v>0</v>
      </c>
      <c r="E44">
        <v>9.9999999999999995E-8</v>
      </c>
      <c r="F44">
        <v>1E-4</v>
      </c>
      <c r="G44" t="s">
        <v>24</v>
      </c>
      <c r="H44" t="s">
        <v>717</v>
      </c>
      <c r="I44"/>
      <c r="J44"/>
      <c r="K44"/>
      <c r="L44">
        <v>57736</v>
      </c>
      <c r="M44">
        <v>10.598999999999998</v>
      </c>
      <c r="N44">
        <v>57736</v>
      </c>
      <c r="O44">
        <v>2.8735999999999998E-2</v>
      </c>
    </row>
    <row r="45" spans="2:15" x14ac:dyDescent="0.25">
      <c r="B45" t="s">
        <v>1612</v>
      </c>
      <c r="C45" t="s">
        <v>101</v>
      </c>
      <c r="D45">
        <v>0</v>
      </c>
      <c r="E45">
        <v>9.9999999999999995E-8</v>
      </c>
      <c r="F45">
        <v>1E-3</v>
      </c>
      <c r="G45" t="s">
        <v>24</v>
      </c>
      <c r="H45" t="s">
        <v>717</v>
      </c>
      <c r="I45"/>
      <c r="J45"/>
      <c r="K45"/>
      <c r="L45">
        <v>577360</v>
      </c>
      <c r="M45">
        <v>4.2309000000000001</v>
      </c>
      <c r="N45">
        <v>577360</v>
      </c>
      <c r="O45">
        <v>0</v>
      </c>
    </row>
    <row r="46" spans="2:15" x14ac:dyDescent="0.25">
      <c r="B46" t="s">
        <v>1613</v>
      </c>
      <c r="C46" t="s">
        <v>101</v>
      </c>
      <c r="D46">
        <v>0</v>
      </c>
      <c r="E46">
        <v>9.9999999999999995E-8</v>
      </c>
      <c r="F46">
        <v>0.01</v>
      </c>
      <c r="G46" t="s">
        <v>24</v>
      </c>
      <c r="H46" t="s">
        <v>717</v>
      </c>
      <c r="I46"/>
      <c r="J46"/>
      <c r="K46"/>
      <c r="L46">
        <v>5773600</v>
      </c>
      <c r="M46">
        <v>1.6932999999999998</v>
      </c>
      <c r="N46">
        <v>5773600</v>
      </c>
      <c r="O46">
        <v>0</v>
      </c>
    </row>
    <row r="47" spans="2:15" x14ac:dyDescent="0.25">
      <c r="B47" t="s">
        <v>1614</v>
      </c>
      <c r="C47" t="s">
        <v>101</v>
      </c>
      <c r="D47">
        <v>0</v>
      </c>
      <c r="E47">
        <v>9.9999999999999995E-8</v>
      </c>
      <c r="F47">
        <v>0.1</v>
      </c>
      <c r="G47" t="s">
        <v>24</v>
      </c>
      <c r="H47" t="s">
        <v>717</v>
      </c>
      <c r="I47"/>
      <c r="J47"/>
      <c r="K47"/>
      <c r="L47">
        <v>57736000</v>
      </c>
      <c r="M47">
        <v>0.75257999999999992</v>
      </c>
      <c r="N47">
        <v>57736000</v>
      </c>
      <c r="O47">
        <v>0</v>
      </c>
    </row>
    <row r="48" spans="2:15" x14ac:dyDescent="0.25">
      <c r="B48" t="s">
        <v>1495</v>
      </c>
      <c r="C48" t="s">
        <v>101</v>
      </c>
      <c r="D48">
        <v>9.9999999999999995E-8</v>
      </c>
      <c r="E48">
        <v>9.9999999999999995E-7</v>
      </c>
      <c r="F48">
        <v>9.9999999999999998E-13</v>
      </c>
      <c r="G48" t="s">
        <v>24</v>
      </c>
      <c r="H48" t="s">
        <v>717</v>
      </c>
      <c r="I48"/>
      <c r="J48"/>
      <c r="K48"/>
      <c r="L48">
        <v>4.8000000000000001E-2</v>
      </c>
      <c r="M48">
        <v>23000</v>
      </c>
      <c r="N48">
        <v>4.6073000000000003E-2</v>
      </c>
      <c r="O48">
        <v>24826</v>
      </c>
    </row>
    <row r="49" spans="2:15" x14ac:dyDescent="0.25">
      <c r="B49" t="s">
        <v>1119</v>
      </c>
      <c r="C49" t="s">
        <v>101</v>
      </c>
      <c r="D49">
        <v>9.9999999999999995E-8</v>
      </c>
      <c r="E49">
        <v>9.9999999999999995E-7</v>
      </c>
      <c r="F49">
        <v>9.9999999999999994E-12</v>
      </c>
      <c r="G49" t="s">
        <v>24</v>
      </c>
      <c r="H49" t="s">
        <v>717</v>
      </c>
      <c r="I49"/>
      <c r="J49"/>
      <c r="K49"/>
      <c r="L49">
        <v>4.8000000000000001E-2</v>
      </c>
      <c r="M49">
        <v>23271</v>
      </c>
      <c r="N49">
        <v>4.6424E-2</v>
      </c>
      <c r="O49">
        <v>24708</v>
      </c>
    </row>
    <row r="50" spans="2:15" x14ac:dyDescent="0.25">
      <c r="B50" t="s">
        <v>1120</v>
      </c>
      <c r="C50" t="s">
        <v>101</v>
      </c>
      <c r="D50">
        <v>9.9999999999999995E-8</v>
      </c>
      <c r="E50">
        <v>9.9999999999999995E-7</v>
      </c>
      <c r="F50">
        <v>1E-10</v>
      </c>
      <c r="G50" t="s">
        <v>24</v>
      </c>
      <c r="H50" t="s">
        <v>717</v>
      </c>
      <c r="I50"/>
      <c r="J50"/>
      <c r="K50"/>
      <c r="L50">
        <v>7.4091000000000004E-2</v>
      </c>
      <c r="M50">
        <v>17690</v>
      </c>
      <c r="N50">
        <v>7.3660000000000003E-2</v>
      </c>
      <c r="O50">
        <v>17772</v>
      </c>
    </row>
    <row r="51" spans="2:15" x14ac:dyDescent="0.25">
      <c r="B51" t="s">
        <v>1121</v>
      </c>
      <c r="C51" t="s">
        <v>101</v>
      </c>
      <c r="D51">
        <v>9.9999999999999995E-8</v>
      </c>
      <c r="E51">
        <v>9.9999999999999995E-7</v>
      </c>
      <c r="F51">
        <v>1.0000000000000001E-9</v>
      </c>
      <c r="G51" t="s">
        <v>24</v>
      </c>
      <c r="H51" t="s">
        <v>717</v>
      </c>
      <c r="I51"/>
      <c r="J51"/>
      <c r="K51"/>
      <c r="L51">
        <v>0.57935999999999999</v>
      </c>
      <c r="M51">
        <v>2553.1999999999998</v>
      </c>
      <c r="N51">
        <v>0.57913999999999999</v>
      </c>
      <c r="O51">
        <v>2554.1</v>
      </c>
    </row>
    <row r="52" spans="2:15" x14ac:dyDescent="0.25">
      <c r="B52" t="s">
        <v>1122</v>
      </c>
      <c r="C52" t="s">
        <v>101</v>
      </c>
      <c r="D52">
        <v>9.9999999999999995E-8</v>
      </c>
      <c r="E52">
        <v>9.9999999999999995E-7</v>
      </c>
      <c r="F52">
        <v>1E-8</v>
      </c>
      <c r="G52" t="s">
        <v>24</v>
      </c>
      <c r="H52" t="s">
        <v>717</v>
      </c>
      <c r="I52"/>
      <c r="J52"/>
      <c r="K52"/>
      <c r="L52">
        <v>5.7737999999999996</v>
      </c>
      <c r="M52">
        <v>256.81</v>
      </c>
      <c r="N52">
        <v>5.7736999999999998</v>
      </c>
      <c r="O52">
        <v>256.81</v>
      </c>
    </row>
    <row r="53" spans="2:15" x14ac:dyDescent="0.25">
      <c r="B53" t="s">
        <v>1123</v>
      </c>
      <c r="C53" t="s">
        <v>101</v>
      </c>
      <c r="D53">
        <v>9.9999999999999995E-8</v>
      </c>
      <c r="E53">
        <v>9.9999999999999995E-7</v>
      </c>
      <c r="F53">
        <v>9.9999999999999995E-8</v>
      </c>
      <c r="G53" t="s">
        <v>24</v>
      </c>
      <c r="H53" t="s">
        <v>717</v>
      </c>
      <c r="I53"/>
      <c r="J53"/>
      <c r="K53"/>
      <c r="L53">
        <v>57.735999999999997</v>
      </c>
      <c r="M53">
        <v>25.681999999999999</v>
      </c>
      <c r="N53">
        <v>57.735999999999997</v>
      </c>
      <c r="O53">
        <v>25.681999999999999</v>
      </c>
    </row>
    <row r="54" spans="2:15" x14ac:dyDescent="0.25">
      <c r="B54" t="s">
        <v>1496</v>
      </c>
      <c r="C54" t="s">
        <v>101</v>
      </c>
      <c r="D54">
        <v>9.9999999999999995E-7</v>
      </c>
      <c r="E54">
        <v>1.0000000000000001E-5</v>
      </c>
      <c r="F54">
        <v>9.9999999999999998E-13</v>
      </c>
      <c r="G54" t="s">
        <v>24</v>
      </c>
      <c r="H54" t="s">
        <v>717</v>
      </c>
      <c r="I54"/>
      <c r="J54"/>
      <c r="K54"/>
      <c r="L54">
        <v>0.13</v>
      </c>
      <c r="M54">
        <v>25000</v>
      </c>
      <c r="N54">
        <v>0.11375</v>
      </c>
      <c r="O54">
        <v>25625</v>
      </c>
    </row>
    <row r="55" spans="2:15" x14ac:dyDescent="0.25">
      <c r="B55" t="s">
        <v>1124</v>
      </c>
      <c r="C55" t="s">
        <v>101</v>
      </c>
      <c r="D55">
        <v>9.9999999999999995E-7</v>
      </c>
      <c r="E55">
        <v>1.0000000000000001E-5</v>
      </c>
      <c r="F55">
        <v>1.0000000000000001E-11</v>
      </c>
      <c r="G55" t="s">
        <v>24</v>
      </c>
      <c r="H55" t="s">
        <v>717</v>
      </c>
      <c r="I55"/>
      <c r="J55"/>
      <c r="K55"/>
      <c r="L55">
        <v>0.13</v>
      </c>
      <c r="M55">
        <v>25119</v>
      </c>
      <c r="N55">
        <v>0.11388999999999999</v>
      </c>
      <c r="O55">
        <v>25617</v>
      </c>
    </row>
    <row r="56" spans="2:15" x14ac:dyDescent="0.25">
      <c r="B56" t="s">
        <v>1125</v>
      </c>
      <c r="C56" t="s">
        <v>101</v>
      </c>
      <c r="D56">
        <v>9.9999999999999995E-7</v>
      </c>
      <c r="E56">
        <v>1.0000000000000001E-5</v>
      </c>
      <c r="F56">
        <v>1E-10</v>
      </c>
      <c r="G56" t="s">
        <v>24</v>
      </c>
      <c r="H56" t="s">
        <v>717</v>
      </c>
      <c r="I56"/>
      <c r="J56"/>
      <c r="K56"/>
      <c r="L56">
        <v>0.13</v>
      </c>
      <c r="M56">
        <v>24832</v>
      </c>
      <c r="N56">
        <v>0.12602000000000002</v>
      </c>
      <c r="O56">
        <v>24846</v>
      </c>
    </row>
    <row r="57" spans="2:15" x14ac:dyDescent="0.25">
      <c r="B57" t="s">
        <v>1126</v>
      </c>
      <c r="C57" t="s">
        <v>101</v>
      </c>
      <c r="D57">
        <v>9.9999999999999995E-7</v>
      </c>
      <c r="E57">
        <v>1.0000000000000001E-5</v>
      </c>
      <c r="F57">
        <v>1.0000000000000001E-9</v>
      </c>
      <c r="G57" t="s">
        <v>24</v>
      </c>
      <c r="H57" t="s">
        <v>717</v>
      </c>
      <c r="I57"/>
      <c r="J57"/>
      <c r="K57"/>
      <c r="L57">
        <v>0.58395999999999992</v>
      </c>
      <c r="M57">
        <v>10197</v>
      </c>
      <c r="N57">
        <v>0.58373999999999993</v>
      </c>
      <c r="O57">
        <v>10200</v>
      </c>
    </row>
    <row r="58" spans="2:15" x14ac:dyDescent="0.25">
      <c r="B58" t="s">
        <v>1127</v>
      </c>
      <c r="C58" t="s">
        <v>101</v>
      </c>
      <c r="D58">
        <v>9.9999999999999995E-7</v>
      </c>
      <c r="E58">
        <v>1.0000000000000001E-5</v>
      </c>
      <c r="F58">
        <v>1E-8</v>
      </c>
      <c r="G58" t="s">
        <v>24</v>
      </c>
      <c r="H58" t="s">
        <v>717</v>
      </c>
      <c r="I58"/>
      <c r="J58"/>
      <c r="K58"/>
      <c r="L58">
        <v>5.7741999999999996</v>
      </c>
      <c r="M58">
        <v>1129.1000000000001</v>
      </c>
      <c r="N58">
        <v>5.7740999999999998</v>
      </c>
      <c r="O58">
        <v>1129.1000000000001</v>
      </c>
    </row>
    <row r="59" spans="2:15" x14ac:dyDescent="0.25">
      <c r="B59" t="s">
        <v>1128</v>
      </c>
      <c r="C59" t="s">
        <v>101</v>
      </c>
      <c r="D59">
        <v>9.9999999999999995E-7</v>
      </c>
      <c r="E59">
        <v>1.0000000000000001E-5</v>
      </c>
      <c r="F59">
        <v>9.9999999999999995E-8</v>
      </c>
      <c r="G59" t="s">
        <v>24</v>
      </c>
      <c r="H59" t="s">
        <v>717</v>
      </c>
      <c r="I59"/>
      <c r="J59"/>
      <c r="K59"/>
      <c r="L59">
        <v>57.735999999999997</v>
      </c>
      <c r="M59">
        <v>113.04</v>
      </c>
      <c r="N59">
        <v>57.734999999999999</v>
      </c>
      <c r="O59">
        <v>113.04</v>
      </c>
    </row>
    <row r="60" spans="2:15" x14ac:dyDescent="0.25">
      <c r="B60" t="s">
        <v>1129</v>
      </c>
      <c r="C60" t="s">
        <v>101</v>
      </c>
      <c r="D60">
        <v>1.0000000000000001E-5</v>
      </c>
      <c r="E60">
        <v>1E-4</v>
      </c>
      <c r="F60">
        <v>9.9999999999999994E-12</v>
      </c>
      <c r="G60" t="s">
        <v>24</v>
      </c>
      <c r="H60" t="s">
        <v>717</v>
      </c>
      <c r="I60"/>
      <c r="J60"/>
      <c r="K60"/>
      <c r="L60">
        <v>0.16</v>
      </c>
      <c r="M60">
        <v>23000</v>
      </c>
      <c r="N60">
        <v>0.11411</v>
      </c>
      <c r="O60">
        <v>23000</v>
      </c>
    </row>
    <row r="61" spans="2:15" x14ac:dyDescent="0.25">
      <c r="B61" t="s">
        <v>1130</v>
      </c>
      <c r="C61" t="s">
        <v>101</v>
      </c>
      <c r="D61">
        <v>1.0000000000000001E-5</v>
      </c>
      <c r="E61">
        <v>1E-4</v>
      </c>
      <c r="F61">
        <v>1E-10</v>
      </c>
      <c r="G61" t="s">
        <v>24</v>
      </c>
      <c r="H61" t="s">
        <v>717</v>
      </c>
      <c r="I61"/>
      <c r="J61"/>
      <c r="K61"/>
      <c r="L61">
        <v>0.16</v>
      </c>
      <c r="M61">
        <v>23403</v>
      </c>
      <c r="N61">
        <v>0.11928</v>
      </c>
      <c r="O61">
        <v>23403</v>
      </c>
    </row>
    <row r="62" spans="2:15" x14ac:dyDescent="0.25">
      <c r="B62" t="s">
        <v>1131</v>
      </c>
      <c r="C62" t="s">
        <v>101</v>
      </c>
      <c r="D62">
        <v>1.0000000000000001E-5</v>
      </c>
      <c r="E62">
        <v>1E-4</v>
      </c>
      <c r="F62">
        <v>1.0000000000000001E-9</v>
      </c>
      <c r="G62" t="s">
        <v>24</v>
      </c>
      <c r="H62" t="s">
        <v>717</v>
      </c>
      <c r="I62"/>
      <c r="J62"/>
      <c r="K62"/>
      <c r="L62">
        <v>0.47123999999999999</v>
      </c>
      <c r="M62">
        <v>20574</v>
      </c>
      <c r="N62">
        <v>0.46866000000000002</v>
      </c>
      <c r="O62">
        <v>20574</v>
      </c>
    </row>
    <row r="63" spans="2:15" x14ac:dyDescent="0.25">
      <c r="B63" t="s">
        <v>1132</v>
      </c>
      <c r="C63" t="s">
        <v>101</v>
      </c>
      <c r="D63">
        <v>1.0000000000000001E-5</v>
      </c>
      <c r="E63">
        <v>1E-4</v>
      </c>
      <c r="F63">
        <v>1E-8</v>
      </c>
      <c r="G63" t="s">
        <v>24</v>
      </c>
      <c r="H63" t="s">
        <v>717</v>
      </c>
      <c r="I63"/>
      <c r="J63"/>
      <c r="K63"/>
      <c r="L63">
        <v>5.7303999999999995</v>
      </c>
      <c r="M63">
        <v>5486.9000000000005</v>
      </c>
      <c r="N63">
        <v>5.7294</v>
      </c>
      <c r="O63">
        <v>5486.9000000000005</v>
      </c>
    </row>
    <row r="64" spans="2:15" x14ac:dyDescent="0.25">
      <c r="B64" t="s">
        <v>1133</v>
      </c>
      <c r="C64" t="s">
        <v>101</v>
      </c>
      <c r="D64">
        <v>1.0000000000000001E-5</v>
      </c>
      <c r="E64">
        <v>1E-4</v>
      </c>
      <c r="F64">
        <v>9.9999999999999995E-8</v>
      </c>
      <c r="G64" t="s">
        <v>24</v>
      </c>
      <c r="H64" t="s">
        <v>717</v>
      </c>
      <c r="I64"/>
      <c r="J64"/>
      <c r="K64"/>
      <c r="L64">
        <v>57.730999999999995</v>
      </c>
      <c r="M64">
        <v>581.51</v>
      </c>
      <c r="N64">
        <v>57.730999999999995</v>
      </c>
      <c r="O64">
        <v>581.51</v>
      </c>
    </row>
    <row r="65" spans="2:15" x14ac:dyDescent="0.25">
      <c r="B65" t="s">
        <v>1134</v>
      </c>
      <c r="C65" t="s">
        <v>101</v>
      </c>
      <c r="D65">
        <v>1.0000000000000001E-5</v>
      </c>
      <c r="E65">
        <v>1E-4</v>
      </c>
      <c r="F65">
        <v>9.9999999999999995E-7</v>
      </c>
      <c r="G65" t="s">
        <v>24</v>
      </c>
      <c r="H65" t="s">
        <v>717</v>
      </c>
      <c r="I65"/>
      <c r="J65"/>
      <c r="K65"/>
      <c r="L65">
        <v>577.35</v>
      </c>
      <c r="M65">
        <v>61.585000000000001</v>
      </c>
      <c r="N65">
        <v>577.35</v>
      </c>
      <c r="O65">
        <v>61.585000000000001</v>
      </c>
    </row>
    <row r="66" spans="2:15" x14ac:dyDescent="0.25">
      <c r="B66" t="s">
        <v>1497</v>
      </c>
      <c r="C66" t="s">
        <v>101</v>
      </c>
      <c r="D66">
        <v>1E-4</v>
      </c>
      <c r="E66">
        <v>1E-3</v>
      </c>
      <c r="F66">
        <v>1E-10</v>
      </c>
      <c r="G66" t="s">
        <v>24</v>
      </c>
      <c r="H66" t="s">
        <v>717</v>
      </c>
      <c r="I66"/>
      <c r="J66"/>
      <c r="K66"/>
      <c r="L66">
        <v>6.3</v>
      </c>
      <c r="M66">
        <v>23000</v>
      </c>
      <c r="N66">
        <v>5.7455999999999996</v>
      </c>
      <c r="O66">
        <v>23552</v>
      </c>
    </row>
    <row r="67" spans="2:15" x14ac:dyDescent="0.25">
      <c r="B67" t="s">
        <v>1498</v>
      </c>
      <c r="C67" t="s">
        <v>101</v>
      </c>
      <c r="D67">
        <v>1E-4</v>
      </c>
      <c r="E67">
        <v>1E-3</v>
      </c>
      <c r="F67">
        <v>1.0000000000000001E-9</v>
      </c>
      <c r="G67" t="s">
        <v>24</v>
      </c>
      <c r="H67" t="s">
        <v>717</v>
      </c>
      <c r="I67"/>
      <c r="J67"/>
      <c r="K67"/>
      <c r="L67">
        <v>6.3</v>
      </c>
      <c r="M67">
        <v>23340</v>
      </c>
      <c r="N67">
        <v>5.7675000000000001</v>
      </c>
      <c r="O67">
        <v>23536</v>
      </c>
    </row>
    <row r="68" spans="2:15" x14ac:dyDescent="0.25">
      <c r="B68" t="s">
        <v>732</v>
      </c>
      <c r="C68" t="s">
        <v>101</v>
      </c>
      <c r="D68">
        <v>1E-4</v>
      </c>
      <c r="E68">
        <v>1E-3</v>
      </c>
      <c r="F68">
        <v>1E-8</v>
      </c>
      <c r="G68" t="s">
        <v>24</v>
      </c>
      <c r="H68" t="s">
        <v>717</v>
      </c>
      <c r="I68"/>
      <c r="J68"/>
      <c r="K68"/>
      <c r="L68">
        <v>7.7387999999999995</v>
      </c>
      <c r="M68">
        <v>22133</v>
      </c>
      <c r="N68">
        <v>7.7351000000000001</v>
      </c>
      <c r="O68">
        <v>22126</v>
      </c>
    </row>
    <row r="69" spans="2:15" x14ac:dyDescent="0.25">
      <c r="B69" t="s">
        <v>733</v>
      </c>
      <c r="C69" t="s">
        <v>101</v>
      </c>
      <c r="D69">
        <v>1E-4</v>
      </c>
      <c r="E69">
        <v>1E-3</v>
      </c>
      <c r="F69">
        <v>1.0000000000000001E-7</v>
      </c>
      <c r="G69" t="s">
        <v>24</v>
      </c>
      <c r="H69" t="s">
        <v>717</v>
      </c>
      <c r="I69"/>
      <c r="J69"/>
      <c r="K69"/>
      <c r="L69">
        <v>57.585999999999999</v>
      </c>
      <c r="M69">
        <v>7177.2</v>
      </c>
      <c r="N69">
        <v>57.585000000000001</v>
      </c>
      <c r="O69">
        <v>7158.5</v>
      </c>
    </row>
    <row r="70" spans="2:15" x14ac:dyDescent="0.25">
      <c r="B70" t="s">
        <v>734</v>
      </c>
      <c r="C70" t="s">
        <v>101</v>
      </c>
      <c r="D70">
        <v>1E-4</v>
      </c>
      <c r="E70">
        <v>1E-3</v>
      </c>
      <c r="F70">
        <v>9.9999999999999995E-7</v>
      </c>
      <c r="G70" t="s">
        <v>24</v>
      </c>
      <c r="H70" t="s">
        <v>717</v>
      </c>
      <c r="I70"/>
      <c r="J70"/>
      <c r="K70"/>
      <c r="L70">
        <v>577.34</v>
      </c>
      <c r="M70">
        <v>770.78</v>
      </c>
      <c r="N70">
        <v>577.34</v>
      </c>
      <c r="O70">
        <v>762.27</v>
      </c>
    </row>
    <row r="71" spans="2:15" x14ac:dyDescent="0.25">
      <c r="B71" t="s">
        <v>735</v>
      </c>
      <c r="C71" t="s">
        <v>101</v>
      </c>
      <c r="D71">
        <v>1E-4</v>
      </c>
      <c r="E71">
        <v>1E-3</v>
      </c>
      <c r="F71">
        <v>1.0000000000000001E-5</v>
      </c>
      <c r="G71" t="s">
        <v>24</v>
      </c>
      <c r="H71" t="s">
        <v>717</v>
      </c>
      <c r="I71"/>
      <c r="J71"/>
      <c r="K71"/>
      <c r="L71">
        <v>5773.6</v>
      </c>
      <c r="M71">
        <v>79.686000000000007</v>
      </c>
      <c r="N71">
        <v>5773.5</v>
      </c>
      <c r="O71">
        <v>76.28</v>
      </c>
    </row>
    <row r="72" spans="2:15" x14ac:dyDescent="0.25">
      <c r="B72" t="s">
        <v>1499</v>
      </c>
      <c r="C72" t="s">
        <v>101</v>
      </c>
      <c r="D72">
        <v>1E-3</v>
      </c>
      <c r="E72">
        <v>0.01</v>
      </c>
      <c r="F72">
        <v>1.0000000000000001E-9</v>
      </c>
      <c r="G72" t="s">
        <v>24</v>
      </c>
      <c r="H72" t="s">
        <v>22</v>
      </c>
      <c r="I72"/>
      <c r="J72"/>
      <c r="K72"/>
      <c r="L72">
        <v>6.4000000000000001E-2</v>
      </c>
      <c r="M72">
        <v>23</v>
      </c>
      <c r="N72">
        <v>5.7395000000000002E-2</v>
      </c>
      <c r="O72">
        <v>23.593</v>
      </c>
    </row>
    <row r="73" spans="2:15" x14ac:dyDescent="0.25">
      <c r="B73" t="s">
        <v>1135</v>
      </c>
      <c r="C73" t="s">
        <v>101</v>
      </c>
      <c r="D73">
        <v>1E-3</v>
      </c>
      <c r="E73">
        <v>0.01</v>
      </c>
      <c r="F73">
        <v>1E-8</v>
      </c>
      <c r="G73" t="s">
        <v>24</v>
      </c>
      <c r="H73" t="s">
        <v>22</v>
      </c>
      <c r="I73"/>
      <c r="J73"/>
      <c r="K73"/>
      <c r="L73">
        <v>6.4000000000000001E-2</v>
      </c>
      <c r="M73">
        <v>23.490000000000002</v>
      </c>
      <c r="N73">
        <v>5.7620999999999999E-2</v>
      </c>
      <c r="O73">
        <v>23.576000000000001</v>
      </c>
    </row>
    <row r="74" spans="2:15" x14ac:dyDescent="0.25">
      <c r="B74" t="s">
        <v>737</v>
      </c>
      <c r="C74" t="s">
        <v>101</v>
      </c>
      <c r="D74">
        <v>1E-3</v>
      </c>
      <c r="E74">
        <v>0.01</v>
      </c>
      <c r="F74">
        <v>1.0000000000000001E-7</v>
      </c>
      <c r="G74" t="s">
        <v>24</v>
      </c>
      <c r="H74" t="s">
        <v>22</v>
      </c>
      <c r="I74"/>
      <c r="J74"/>
      <c r="K74"/>
      <c r="L74">
        <v>7.7329999999999996E-2</v>
      </c>
      <c r="M74">
        <v>22.172999999999998</v>
      </c>
      <c r="N74">
        <v>7.7294000000000002E-2</v>
      </c>
      <c r="O74">
        <v>22.166</v>
      </c>
    </row>
    <row r="75" spans="2:15" x14ac:dyDescent="0.25">
      <c r="B75" t="s">
        <v>738</v>
      </c>
      <c r="C75" t="s">
        <v>101</v>
      </c>
      <c r="D75">
        <v>1E-3</v>
      </c>
      <c r="E75">
        <v>0.01</v>
      </c>
      <c r="F75">
        <v>9.9999999999999995E-7</v>
      </c>
      <c r="G75" t="s">
        <v>24</v>
      </c>
      <c r="H75" t="s">
        <v>22</v>
      </c>
      <c r="I75"/>
      <c r="J75"/>
      <c r="K75"/>
      <c r="L75">
        <v>0.57583999999999991</v>
      </c>
      <c r="M75">
        <v>7.1948999999999996</v>
      </c>
      <c r="N75">
        <v>0.57582999999999995</v>
      </c>
      <c r="O75">
        <v>7.1763000000000003</v>
      </c>
    </row>
    <row r="76" spans="2:15" x14ac:dyDescent="0.25">
      <c r="B76" t="s">
        <v>739</v>
      </c>
      <c r="C76" t="s">
        <v>101</v>
      </c>
      <c r="D76">
        <v>1E-3</v>
      </c>
      <c r="E76">
        <v>0.01</v>
      </c>
      <c r="F76">
        <v>1.0000000000000001E-5</v>
      </c>
      <c r="G76" t="s">
        <v>24</v>
      </c>
      <c r="H76" t="s">
        <v>22</v>
      </c>
      <c r="I76"/>
      <c r="J76"/>
      <c r="K76"/>
      <c r="L76">
        <v>5.7733999999999996</v>
      </c>
      <c r="M76">
        <v>0.77276999999999996</v>
      </c>
      <c r="N76">
        <v>5.7733999999999996</v>
      </c>
      <c r="O76">
        <v>0.76426000000000005</v>
      </c>
    </row>
    <row r="77" spans="2:15" x14ac:dyDescent="0.25">
      <c r="B77" t="s">
        <v>740</v>
      </c>
      <c r="C77" t="s">
        <v>101</v>
      </c>
      <c r="D77">
        <v>1E-3</v>
      </c>
      <c r="E77">
        <v>0.01</v>
      </c>
      <c r="F77">
        <v>1E-4</v>
      </c>
      <c r="G77" t="s">
        <v>24</v>
      </c>
      <c r="H77" t="s">
        <v>22</v>
      </c>
      <c r="I77"/>
      <c r="J77"/>
      <c r="K77"/>
      <c r="L77">
        <v>57.735999999999997</v>
      </c>
      <c r="M77">
        <v>7.9884999999999998E-2</v>
      </c>
      <c r="N77">
        <v>57.734999999999999</v>
      </c>
      <c r="O77">
        <v>7.6478999999999991E-2</v>
      </c>
    </row>
    <row r="78" spans="2:15" x14ac:dyDescent="0.25">
      <c r="B78" t="s">
        <v>1500</v>
      </c>
      <c r="C78" t="s">
        <v>101</v>
      </c>
      <c r="D78">
        <v>0.01</v>
      </c>
      <c r="E78">
        <v>0.1</v>
      </c>
      <c r="F78">
        <v>1E-8</v>
      </c>
      <c r="G78" t="s">
        <v>24</v>
      </c>
      <c r="H78" t="s">
        <v>22</v>
      </c>
      <c r="I78"/>
      <c r="J78"/>
      <c r="K78"/>
      <c r="L78">
        <v>0.67</v>
      </c>
      <c r="M78">
        <v>40</v>
      </c>
      <c r="N78">
        <v>0.57450999999999997</v>
      </c>
      <c r="O78">
        <v>40.857999999999997</v>
      </c>
    </row>
    <row r="79" spans="2:15" x14ac:dyDescent="0.25">
      <c r="B79" t="s">
        <v>1136</v>
      </c>
      <c r="C79" t="s">
        <v>101</v>
      </c>
      <c r="D79">
        <v>0.01</v>
      </c>
      <c r="E79">
        <v>0.1</v>
      </c>
      <c r="F79">
        <v>1.0000000000000001E-7</v>
      </c>
      <c r="G79" t="s">
        <v>24</v>
      </c>
      <c r="H79" t="s">
        <v>22</v>
      </c>
      <c r="I79"/>
      <c r="J79"/>
      <c r="K79"/>
      <c r="L79">
        <v>0.67</v>
      </c>
      <c r="M79">
        <v>40.353999999999999</v>
      </c>
      <c r="N79">
        <v>0.57628999999999997</v>
      </c>
      <c r="O79">
        <v>40.844000000000001</v>
      </c>
    </row>
    <row r="80" spans="2:15" x14ac:dyDescent="0.25">
      <c r="B80" t="s">
        <v>742</v>
      </c>
      <c r="C80" t="s">
        <v>101</v>
      </c>
      <c r="D80">
        <v>0.01</v>
      </c>
      <c r="E80">
        <v>0.1</v>
      </c>
      <c r="F80">
        <v>9.9999999999999995E-7</v>
      </c>
      <c r="G80" t="s">
        <v>24</v>
      </c>
      <c r="H80" t="s">
        <v>22</v>
      </c>
      <c r="I80"/>
      <c r="J80"/>
      <c r="K80"/>
      <c r="L80">
        <v>0.75325999999999993</v>
      </c>
      <c r="M80">
        <v>39.474000000000004</v>
      </c>
      <c r="N80">
        <v>0.74493999999999994</v>
      </c>
      <c r="O80">
        <v>39.510000000000005</v>
      </c>
    </row>
    <row r="81" spans="2:15" x14ac:dyDescent="0.25">
      <c r="B81" t="s">
        <v>743</v>
      </c>
      <c r="C81" t="s">
        <v>101</v>
      </c>
      <c r="D81">
        <v>0.01</v>
      </c>
      <c r="E81">
        <v>0.1</v>
      </c>
      <c r="F81">
        <v>1.0000000000000001E-5</v>
      </c>
      <c r="G81" t="s">
        <v>24</v>
      </c>
      <c r="H81" t="s">
        <v>22</v>
      </c>
      <c r="I81"/>
      <c r="J81"/>
      <c r="K81"/>
      <c r="L81">
        <v>5.6886000000000001</v>
      </c>
      <c r="M81">
        <v>17.430999999999997</v>
      </c>
      <c r="N81">
        <v>5.6829999999999998</v>
      </c>
      <c r="O81">
        <v>17.368000000000002</v>
      </c>
    </row>
    <row r="82" spans="2:15" x14ac:dyDescent="0.25">
      <c r="B82" t="s">
        <v>744</v>
      </c>
      <c r="C82" t="s">
        <v>101</v>
      </c>
      <c r="D82">
        <v>0.01</v>
      </c>
      <c r="E82">
        <v>0.1</v>
      </c>
      <c r="F82">
        <v>1E-4</v>
      </c>
      <c r="G82" t="s">
        <v>24</v>
      </c>
      <c r="H82" t="s">
        <v>22</v>
      </c>
      <c r="I82"/>
      <c r="J82"/>
      <c r="K82"/>
      <c r="L82">
        <v>57.725999999999999</v>
      </c>
      <c r="M82">
        <v>2.0333999999999999</v>
      </c>
      <c r="N82">
        <v>57.723999999999997</v>
      </c>
      <c r="O82">
        <v>1.9935</v>
      </c>
    </row>
    <row r="83" spans="2:15" x14ac:dyDescent="0.25">
      <c r="B83" t="s">
        <v>745</v>
      </c>
      <c r="C83" t="s">
        <v>101</v>
      </c>
      <c r="D83">
        <v>0.01</v>
      </c>
      <c r="E83">
        <v>0.1</v>
      </c>
      <c r="F83">
        <v>1E-3</v>
      </c>
      <c r="G83" t="s">
        <v>24</v>
      </c>
      <c r="H83" t="s">
        <v>22</v>
      </c>
      <c r="I83"/>
      <c r="J83"/>
      <c r="K83"/>
      <c r="L83">
        <v>577.35</v>
      </c>
      <c r="M83">
        <v>0.21573000000000001</v>
      </c>
      <c r="N83">
        <v>577.34</v>
      </c>
      <c r="O83">
        <v>0.19968000000000002</v>
      </c>
    </row>
    <row r="84" spans="2:15" x14ac:dyDescent="0.25">
      <c r="B84" t="s">
        <v>1501</v>
      </c>
      <c r="C84" t="s">
        <v>101</v>
      </c>
      <c r="D84">
        <v>0.1</v>
      </c>
      <c r="E84">
        <v>1</v>
      </c>
      <c r="F84">
        <v>9.9999999999999995E-8</v>
      </c>
      <c r="G84" t="s">
        <v>24</v>
      </c>
      <c r="H84" t="s">
        <v>22</v>
      </c>
      <c r="I84"/>
      <c r="J84"/>
      <c r="K84"/>
      <c r="L84">
        <v>12</v>
      </c>
      <c r="M84">
        <v>130</v>
      </c>
      <c r="N84">
        <v>11.536</v>
      </c>
      <c r="O84">
        <v>127.22</v>
      </c>
    </row>
    <row r="85" spans="2:15" x14ac:dyDescent="0.25">
      <c r="B85" t="s">
        <v>1137</v>
      </c>
      <c r="C85" t="s">
        <v>101</v>
      </c>
      <c r="D85">
        <v>0.1</v>
      </c>
      <c r="E85">
        <v>1</v>
      </c>
      <c r="F85">
        <v>9.9999999999999995E-7</v>
      </c>
      <c r="G85" t="s">
        <v>24</v>
      </c>
      <c r="H85" t="s">
        <v>22</v>
      </c>
      <c r="I85"/>
      <c r="J85"/>
      <c r="K85"/>
      <c r="L85">
        <v>12</v>
      </c>
      <c r="M85">
        <v>130</v>
      </c>
      <c r="N85">
        <v>11.548</v>
      </c>
      <c r="O85">
        <v>127.21</v>
      </c>
    </row>
    <row r="86" spans="2:15" x14ac:dyDescent="0.25">
      <c r="B86" t="s">
        <v>747</v>
      </c>
      <c r="C86" t="s">
        <v>101</v>
      </c>
      <c r="D86">
        <v>0.1</v>
      </c>
      <c r="E86">
        <v>1</v>
      </c>
      <c r="F86">
        <v>1.0000000000000001E-5</v>
      </c>
      <c r="G86" t="s">
        <v>24</v>
      </c>
      <c r="H86" t="s">
        <v>22</v>
      </c>
      <c r="I86"/>
      <c r="J86"/>
      <c r="K86"/>
      <c r="L86">
        <v>12</v>
      </c>
      <c r="M86">
        <v>130</v>
      </c>
      <c r="N86">
        <v>12.276999999999999</v>
      </c>
      <c r="O86">
        <v>126.6</v>
      </c>
    </row>
    <row r="87" spans="2:15" x14ac:dyDescent="0.25">
      <c r="B87" t="s">
        <v>748</v>
      </c>
      <c r="C87" t="s">
        <v>101</v>
      </c>
      <c r="D87">
        <v>0.1</v>
      </c>
      <c r="E87">
        <v>1</v>
      </c>
      <c r="F87">
        <v>1E-4</v>
      </c>
      <c r="G87" t="s">
        <v>24</v>
      </c>
      <c r="H87" t="s">
        <v>22</v>
      </c>
      <c r="I87"/>
      <c r="J87"/>
      <c r="K87"/>
      <c r="L87">
        <v>52.948999999999998</v>
      </c>
      <c r="M87">
        <v>97.341999999999999</v>
      </c>
      <c r="N87">
        <v>52.884</v>
      </c>
      <c r="O87">
        <v>97.405000000000001</v>
      </c>
    </row>
    <row r="88" spans="2:15" x14ac:dyDescent="0.25">
      <c r="B88" t="s">
        <v>749</v>
      </c>
      <c r="C88" t="s">
        <v>101</v>
      </c>
      <c r="D88">
        <v>0.1</v>
      </c>
      <c r="E88">
        <v>1</v>
      </c>
      <c r="F88">
        <v>1E-3</v>
      </c>
      <c r="G88" t="s">
        <v>24</v>
      </c>
      <c r="H88" t="s">
        <v>22</v>
      </c>
      <c r="I88"/>
      <c r="J88"/>
      <c r="K88"/>
      <c r="L88">
        <v>576.12</v>
      </c>
      <c r="M88">
        <v>17.673999999999999</v>
      </c>
      <c r="N88">
        <v>576.1</v>
      </c>
      <c r="O88">
        <v>17.7</v>
      </c>
    </row>
    <row r="89" spans="2:15" x14ac:dyDescent="0.25">
      <c r="B89" t="s">
        <v>750</v>
      </c>
      <c r="C89" t="s">
        <v>101</v>
      </c>
      <c r="D89">
        <v>0.1</v>
      </c>
      <c r="E89">
        <v>1</v>
      </c>
      <c r="F89">
        <v>0.01</v>
      </c>
      <c r="G89" t="s">
        <v>24</v>
      </c>
      <c r="H89" t="s">
        <v>22</v>
      </c>
      <c r="I89"/>
      <c r="J89"/>
      <c r="K89"/>
      <c r="L89">
        <v>5773.4000000000005</v>
      </c>
      <c r="M89">
        <v>1.7853000000000001</v>
      </c>
      <c r="N89">
        <v>5771.8</v>
      </c>
      <c r="O89">
        <v>1.7958000000000001</v>
      </c>
    </row>
    <row r="90" spans="2:15" x14ac:dyDescent="0.25">
      <c r="B90" t="s">
        <v>1502</v>
      </c>
      <c r="C90" t="s">
        <v>101</v>
      </c>
      <c r="D90">
        <v>1</v>
      </c>
      <c r="E90">
        <v>20</v>
      </c>
      <c r="F90">
        <v>9.9999999999999995E-7</v>
      </c>
      <c r="G90" t="s">
        <v>24</v>
      </c>
      <c r="H90" t="s">
        <v>23</v>
      </c>
      <c r="I90"/>
      <c r="J90"/>
      <c r="K90"/>
      <c r="L90">
        <v>6.8000000000000005E-2</v>
      </c>
      <c r="M90">
        <v>3.5999999999999999E-3</v>
      </c>
      <c r="N90">
        <v>4.3000000000000003E-2</v>
      </c>
      <c r="O90">
        <v>4.7621E-3</v>
      </c>
    </row>
    <row r="91" spans="2:15" x14ac:dyDescent="0.25">
      <c r="B91" t="s">
        <v>1138</v>
      </c>
      <c r="C91" t="s">
        <v>101</v>
      </c>
      <c r="D91">
        <v>1</v>
      </c>
      <c r="E91">
        <v>20</v>
      </c>
      <c r="F91">
        <v>1.0000000000000001E-5</v>
      </c>
      <c r="G91" t="s">
        <v>24</v>
      </c>
      <c r="H91" t="s">
        <v>23</v>
      </c>
      <c r="I91"/>
      <c r="J91"/>
      <c r="K91"/>
      <c r="L91">
        <v>6.8000000000000005E-2</v>
      </c>
      <c r="M91">
        <v>3.5999999999999999E-3</v>
      </c>
      <c r="N91">
        <v>4.3318000000000002E-2</v>
      </c>
      <c r="O91">
        <v>4.7475E-3</v>
      </c>
    </row>
    <row r="92" spans="2:15" x14ac:dyDescent="0.25">
      <c r="B92" t="s">
        <v>752</v>
      </c>
      <c r="C92" t="s">
        <v>101</v>
      </c>
      <c r="D92">
        <v>1</v>
      </c>
      <c r="E92">
        <v>20</v>
      </c>
      <c r="F92">
        <v>1E-4</v>
      </c>
      <c r="G92" t="s">
        <v>24</v>
      </c>
      <c r="H92" t="s">
        <v>23</v>
      </c>
      <c r="I92"/>
      <c r="J92"/>
      <c r="K92"/>
      <c r="L92">
        <v>7.0892999999999998E-2</v>
      </c>
      <c r="M92">
        <v>3.8964999999999998E-3</v>
      </c>
      <c r="N92">
        <v>6.8928000000000003E-2</v>
      </c>
      <c r="O92">
        <v>3.8257999999999999E-3</v>
      </c>
    </row>
    <row r="93" spans="2:15" x14ac:dyDescent="0.25">
      <c r="B93" t="s">
        <v>753</v>
      </c>
      <c r="C93" t="s">
        <v>101</v>
      </c>
      <c r="D93">
        <v>1</v>
      </c>
      <c r="E93">
        <v>20</v>
      </c>
      <c r="F93">
        <v>1E-3</v>
      </c>
      <c r="G93" t="s">
        <v>24</v>
      </c>
      <c r="H93" t="s">
        <v>23</v>
      </c>
      <c r="I93"/>
      <c r="J93"/>
      <c r="K93"/>
      <c r="L93">
        <v>0.57833999999999997</v>
      </c>
      <c r="M93">
        <v>8.1072999999999996E-4</v>
      </c>
      <c r="N93">
        <v>0.57808999999999999</v>
      </c>
      <c r="O93">
        <v>6.9919999999999997E-4</v>
      </c>
    </row>
    <row r="94" spans="2:15" x14ac:dyDescent="0.25">
      <c r="B94" t="s">
        <v>754</v>
      </c>
      <c r="C94" t="s">
        <v>101</v>
      </c>
      <c r="D94">
        <v>1</v>
      </c>
      <c r="E94">
        <v>20</v>
      </c>
      <c r="F94">
        <v>0.01</v>
      </c>
      <c r="G94" t="s">
        <v>24</v>
      </c>
      <c r="H94" t="s">
        <v>23</v>
      </c>
      <c r="I94"/>
      <c r="J94"/>
      <c r="K94"/>
      <c r="L94">
        <v>5.7738999999999994</v>
      </c>
      <c r="M94">
        <v>1.1677E-4</v>
      </c>
      <c r="N94">
        <v>5.7736000000000001</v>
      </c>
      <c r="O94">
        <v>7.0888000000000003E-5</v>
      </c>
    </row>
    <row r="95" spans="2:15" x14ac:dyDescent="0.25">
      <c r="B95" t="s">
        <v>755</v>
      </c>
      <c r="C95" t="s">
        <v>101</v>
      </c>
      <c r="D95">
        <v>1</v>
      </c>
      <c r="E95">
        <v>20</v>
      </c>
      <c r="F95">
        <v>0.1</v>
      </c>
      <c r="G95" t="s">
        <v>24</v>
      </c>
      <c r="H95" t="s">
        <v>23</v>
      </c>
      <c r="I95"/>
      <c r="J95"/>
      <c r="K95"/>
      <c r="L95">
        <v>57.735999999999997</v>
      </c>
      <c r="M95">
        <v>2.5449E-5</v>
      </c>
      <c r="N95">
        <v>57.734999999999999</v>
      </c>
      <c r="O95">
        <v>7.0898000000000003E-6</v>
      </c>
    </row>
    <row r="96" spans="2:15" x14ac:dyDescent="0.25">
      <c r="B96" t="s">
        <v>1139</v>
      </c>
      <c r="C96" t="s">
        <v>17</v>
      </c>
      <c r="D96">
        <v>0</v>
      </c>
      <c r="E96">
        <v>0.01</v>
      </c>
      <c r="F96">
        <v>1E-8</v>
      </c>
      <c r="G96" t="s">
        <v>18</v>
      </c>
      <c r="H96" t="s">
        <v>1140</v>
      </c>
      <c r="I96"/>
      <c r="J96"/>
      <c r="K96"/>
      <c r="L96">
        <v>65</v>
      </c>
      <c r="M96">
        <v>17000</v>
      </c>
      <c r="N96">
        <v>61.667999999999999</v>
      </c>
      <c r="O96">
        <v>17321</v>
      </c>
    </row>
    <row r="97" spans="2:15" x14ac:dyDescent="0.25">
      <c r="B97" t="s">
        <v>1141</v>
      </c>
      <c r="C97" t="s">
        <v>17</v>
      </c>
      <c r="D97">
        <v>0</v>
      </c>
      <c r="E97">
        <v>0.01</v>
      </c>
      <c r="F97">
        <v>1.0000000000000001E-7</v>
      </c>
      <c r="G97" t="s">
        <v>18</v>
      </c>
      <c r="H97" t="s">
        <v>1140</v>
      </c>
      <c r="I97"/>
      <c r="J97"/>
      <c r="K97"/>
      <c r="L97">
        <v>81.734000000000009</v>
      </c>
      <c r="M97">
        <v>16018</v>
      </c>
      <c r="N97">
        <v>81.655000000000001</v>
      </c>
      <c r="O97">
        <v>16015</v>
      </c>
    </row>
    <row r="98" spans="2:15" x14ac:dyDescent="0.25">
      <c r="B98" t="s">
        <v>247</v>
      </c>
      <c r="C98" t="s">
        <v>17</v>
      </c>
      <c r="D98">
        <v>0</v>
      </c>
      <c r="E98">
        <v>0.01</v>
      </c>
      <c r="F98">
        <v>9.9999999999999995E-7</v>
      </c>
      <c r="G98" t="s">
        <v>18</v>
      </c>
      <c r="H98" t="s">
        <v>1140</v>
      </c>
      <c r="I98"/>
      <c r="J98"/>
      <c r="K98"/>
      <c r="L98">
        <v>578.24</v>
      </c>
      <c r="M98">
        <v>4520.7</v>
      </c>
      <c r="N98">
        <v>578.20000000000005</v>
      </c>
      <c r="O98">
        <v>4507.9000000000005</v>
      </c>
    </row>
    <row r="99" spans="2:15" x14ac:dyDescent="0.25">
      <c r="B99" t="s">
        <v>248</v>
      </c>
      <c r="C99" t="s">
        <v>17</v>
      </c>
      <c r="D99">
        <v>0</v>
      </c>
      <c r="E99">
        <v>0.01</v>
      </c>
      <c r="F99">
        <v>1.0000000000000001E-5</v>
      </c>
      <c r="G99" t="s">
        <v>18</v>
      </c>
      <c r="H99" t="s">
        <v>1140</v>
      </c>
      <c r="I99"/>
      <c r="J99"/>
      <c r="K99"/>
      <c r="L99">
        <v>5773.6</v>
      </c>
      <c r="M99">
        <v>476.27000000000004</v>
      </c>
      <c r="N99">
        <v>5773.6</v>
      </c>
      <c r="O99">
        <v>470.59000000000003</v>
      </c>
    </row>
    <row r="100" spans="2:15" x14ac:dyDescent="0.25">
      <c r="B100" t="s">
        <v>249</v>
      </c>
      <c r="C100" t="s">
        <v>17</v>
      </c>
      <c r="D100">
        <v>0</v>
      </c>
      <c r="E100">
        <v>0.01</v>
      </c>
      <c r="F100">
        <v>1E-4</v>
      </c>
      <c r="G100" t="s">
        <v>18</v>
      </c>
      <c r="H100" t="s">
        <v>1140</v>
      </c>
      <c r="I100"/>
      <c r="J100"/>
      <c r="K100"/>
      <c r="L100">
        <v>57736</v>
      </c>
      <c r="M100">
        <v>49.351999999999997</v>
      </c>
      <c r="N100">
        <v>57736</v>
      </c>
      <c r="O100">
        <v>47.080999999999996</v>
      </c>
    </row>
    <row r="101" spans="2:15" x14ac:dyDescent="0.25">
      <c r="B101" t="s">
        <v>250</v>
      </c>
      <c r="C101" t="s">
        <v>17</v>
      </c>
      <c r="D101">
        <v>0</v>
      </c>
      <c r="E101">
        <v>0.01</v>
      </c>
      <c r="F101">
        <v>1E-3</v>
      </c>
      <c r="G101" t="s">
        <v>18</v>
      </c>
      <c r="H101" t="s">
        <v>1140</v>
      </c>
      <c r="I101"/>
      <c r="J101"/>
      <c r="K101"/>
      <c r="L101">
        <v>577360</v>
      </c>
      <c r="M101">
        <v>5.6165000000000003</v>
      </c>
      <c r="N101">
        <v>577360</v>
      </c>
      <c r="O101">
        <v>4.7081</v>
      </c>
    </row>
    <row r="102" spans="2:15" x14ac:dyDescent="0.25">
      <c r="B102" t="s">
        <v>1615</v>
      </c>
      <c r="C102" t="s">
        <v>17</v>
      </c>
      <c r="D102">
        <v>0</v>
      </c>
      <c r="E102">
        <v>0.01</v>
      </c>
      <c r="F102">
        <v>0.01</v>
      </c>
      <c r="G102" t="s">
        <v>18</v>
      </c>
      <c r="H102" t="s">
        <v>1140</v>
      </c>
      <c r="I102"/>
      <c r="J102"/>
      <c r="K102"/>
      <c r="L102">
        <v>5773600</v>
      </c>
      <c r="M102">
        <v>0.83416999999999997</v>
      </c>
      <c r="N102">
        <v>5773600</v>
      </c>
      <c r="O102">
        <v>0.47081000000000001</v>
      </c>
    </row>
    <row r="103" spans="2:15" x14ac:dyDescent="0.25">
      <c r="B103" t="s">
        <v>1616</v>
      </c>
      <c r="C103" t="s">
        <v>17</v>
      </c>
      <c r="D103">
        <v>0</v>
      </c>
      <c r="E103">
        <v>0.01</v>
      </c>
      <c r="F103">
        <v>0.1</v>
      </c>
      <c r="G103" t="s">
        <v>18</v>
      </c>
      <c r="H103" t="s">
        <v>1140</v>
      </c>
      <c r="I103"/>
      <c r="J103"/>
      <c r="K103"/>
      <c r="L103">
        <v>57736000</v>
      </c>
      <c r="M103">
        <v>0.19242000000000001</v>
      </c>
      <c r="N103">
        <v>57736000</v>
      </c>
      <c r="O103">
        <v>4.7080000000000004E-2</v>
      </c>
    </row>
    <row r="104" spans="2:15" x14ac:dyDescent="0.25">
      <c r="B104" t="s">
        <v>1617</v>
      </c>
      <c r="C104" t="s">
        <v>17</v>
      </c>
      <c r="D104">
        <v>0</v>
      </c>
      <c r="E104">
        <v>0.01</v>
      </c>
      <c r="F104">
        <v>1</v>
      </c>
      <c r="G104" t="s">
        <v>18</v>
      </c>
      <c r="H104" t="s">
        <v>1140</v>
      </c>
      <c r="I104"/>
      <c r="J104"/>
      <c r="K104"/>
      <c r="L104">
        <v>577360000</v>
      </c>
      <c r="M104">
        <v>6.2850000000000003E-2</v>
      </c>
      <c r="N104">
        <v>577360000</v>
      </c>
      <c r="O104">
        <v>4.7020999999999999E-3</v>
      </c>
    </row>
    <row r="105" spans="2:15" x14ac:dyDescent="0.25">
      <c r="B105" t="s">
        <v>1618</v>
      </c>
      <c r="C105" t="s">
        <v>17</v>
      </c>
      <c r="D105">
        <v>0</v>
      </c>
      <c r="E105">
        <v>0.01</v>
      </c>
      <c r="F105">
        <v>10</v>
      </c>
      <c r="G105" t="s">
        <v>18</v>
      </c>
      <c r="H105" t="s">
        <v>1140</v>
      </c>
      <c r="I105"/>
      <c r="J105"/>
      <c r="K105"/>
      <c r="L105">
        <v>5773600000</v>
      </c>
      <c r="M105">
        <v>2.3736E-2</v>
      </c>
      <c r="N105">
        <v>5773600000</v>
      </c>
      <c r="O105">
        <v>0</v>
      </c>
    </row>
    <row r="106" spans="2:15" x14ac:dyDescent="0.25">
      <c r="B106" t="s">
        <v>1619</v>
      </c>
      <c r="C106" t="s">
        <v>17</v>
      </c>
      <c r="D106">
        <v>0</v>
      </c>
      <c r="E106">
        <v>0.01</v>
      </c>
      <c r="F106">
        <v>100</v>
      </c>
      <c r="G106" t="s">
        <v>18</v>
      </c>
      <c r="H106" t="s">
        <v>1140</v>
      </c>
      <c r="I106"/>
      <c r="J106"/>
      <c r="K106"/>
      <c r="L106">
        <v>57736000000</v>
      </c>
      <c r="M106">
        <v>8.4771000000000013E-3</v>
      </c>
      <c r="N106">
        <v>57736000000</v>
      </c>
      <c r="O106">
        <v>0</v>
      </c>
    </row>
    <row r="107" spans="2:15" x14ac:dyDescent="0.25">
      <c r="B107" t="s">
        <v>1620</v>
      </c>
      <c r="C107" t="s">
        <v>17</v>
      </c>
      <c r="D107">
        <v>0</v>
      </c>
      <c r="E107">
        <v>0.01</v>
      </c>
      <c r="F107">
        <v>1000</v>
      </c>
      <c r="G107" t="s">
        <v>18</v>
      </c>
      <c r="H107" t="s">
        <v>1140</v>
      </c>
      <c r="I107"/>
      <c r="J107"/>
      <c r="K107"/>
      <c r="L107">
        <v>577360000000</v>
      </c>
      <c r="M107">
        <v>0</v>
      </c>
      <c r="N107">
        <v>577360000000</v>
      </c>
      <c r="O107">
        <v>0</v>
      </c>
    </row>
    <row r="108" spans="2:15" x14ac:dyDescent="0.25">
      <c r="B108" t="s">
        <v>1142</v>
      </c>
      <c r="C108" t="s">
        <v>17</v>
      </c>
      <c r="D108">
        <v>0.01</v>
      </c>
      <c r="E108">
        <v>0.1</v>
      </c>
      <c r="F108">
        <v>1E-8</v>
      </c>
      <c r="G108" t="s">
        <v>18</v>
      </c>
      <c r="H108" t="s">
        <v>1140</v>
      </c>
      <c r="I108"/>
      <c r="J108"/>
      <c r="K108"/>
      <c r="L108">
        <v>580</v>
      </c>
      <c r="M108">
        <v>14000</v>
      </c>
      <c r="N108">
        <v>577.27</v>
      </c>
      <c r="O108" t="s">
        <v>91</v>
      </c>
    </row>
    <row r="109" spans="2:15" x14ac:dyDescent="0.25">
      <c r="B109" t="s">
        <v>1143</v>
      </c>
      <c r="C109" t="s">
        <v>17</v>
      </c>
      <c r="D109">
        <v>0.01</v>
      </c>
      <c r="E109">
        <v>0.1</v>
      </c>
      <c r="F109">
        <v>1.0000000000000001E-7</v>
      </c>
      <c r="G109" t="s">
        <v>18</v>
      </c>
      <c r="H109" t="s">
        <v>1140</v>
      </c>
      <c r="I109"/>
      <c r="J109"/>
      <c r="K109"/>
      <c r="L109">
        <v>580</v>
      </c>
      <c r="M109">
        <v>13975</v>
      </c>
      <c r="N109">
        <v>579.78</v>
      </c>
      <c r="O109">
        <v>13975</v>
      </c>
    </row>
    <row r="110" spans="2:15" x14ac:dyDescent="0.25">
      <c r="B110" t="s">
        <v>1144</v>
      </c>
      <c r="C110" t="s">
        <v>17</v>
      </c>
      <c r="D110">
        <v>0.01</v>
      </c>
      <c r="E110">
        <v>0.1</v>
      </c>
      <c r="F110">
        <v>9.9999999999999995E-7</v>
      </c>
      <c r="G110" t="s">
        <v>18</v>
      </c>
      <c r="H110" t="s">
        <v>1140</v>
      </c>
      <c r="I110"/>
      <c r="J110"/>
      <c r="K110"/>
      <c r="L110">
        <v>794.35</v>
      </c>
      <c r="M110">
        <v>12648</v>
      </c>
      <c r="N110">
        <v>794.24</v>
      </c>
      <c r="O110">
        <v>12648</v>
      </c>
    </row>
    <row r="111" spans="2:15" x14ac:dyDescent="0.25">
      <c r="B111" t="s">
        <v>1145</v>
      </c>
      <c r="C111" t="s">
        <v>17</v>
      </c>
      <c r="D111">
        <v>0.01</v>
      </c>
      <c r="E111">
        <v>0.1</v>
      </c>
      <c r="F111">
        <v>1.0000000000000001E-5</v>
      </c>
      <c r="G111" t="s">
        <v>18</v>
      </c>
      <c r="H111" t="s">
        <v>1140</v>
      </c>
      <c r="I111"/>
      <c r="J111"/>
      <c r="K111"/>
      <c r="L111">
        <v>5786.4000000000005</v>
      </c>
      <c r="M111">
        <v>3162.6</v>
      </c>
      <c r="N111">
        <v>5786.3</v>
      </c>
      <c r="O111">
        <v>3161.7000000000003</v>
      </c>
    </row>
    <row r="112" spans="2:15" x14ac:dyDescent="0.25">
      <c r="B112" t="s">
        <v>1146</v>
      </c>
      <c r="C112" t="s">
        <v>17</v>
      </c>
      <c r="D112">
        <v>0.01</v>
      </c>
      <c r="E112">
        <v>0.1</v>
      </c>
      <c r="F112">
        <v>1E-4</v>
      </c>
      <c r="G112" t="s">
        <v>18</v>
      </c>
      <c r="H112" t="s">
        <v>1140</v>
      </c>
      <c r="I112"/>
      <c r="J112"/>
      <c r="K112"/>
      <c r="L112">
        <v>57737</v>
      </c>
      <c r="M112">
        <v>326.69</v>
      </c>
      <c r="N112">
        <v>57737</v>
      </c>
      <c r="O112">
        <v>326.28000000000003</v>
      </c>
    </row>
    <row r="113" spans="2:15" x14ac:dyDescent="0.25">
      <c r="B113" t="s">
        <v>1147</v>
      </c>
      <c r="C113" t="s">
        <v>17</v>
      </c>
      <c r="D113">
        <v>0.01</v>
      </c>
      <c r="E113">
        <v>0.1</v>
      </c>
      <c r="F113">
        <v>1E-3</v>
      </c>
      <c r="G113" t="s">
        <v>18</v>
      </c>
      <c r="H113" t="s">
        <v>1140</v>
      </c>
      <c r="I113"/>
      <c r="J113"/>
      <c r="K113"/>
      <c r="L113">
        <v>577360</v>
      </c>
      <c r="M113">
        <v>32.802</v>
      </c>
      <c r="N113">
        <v>577350</v>
      </c>
      <c r="O113">
        <v>32.639000000000003</v>
      </c>
    </row>
    <row r="114" spans="2:15" x14ac:dyDescent="0.25">
      <c r="B114" t="s">
        <v>1148</v>
      </c>
      <c r="C114" t="s">
        <v>17</v>
      </c>
      <c r="D114">
        <v>0.1</v>
      </c>
      <c r="E114">
        <v>1</v>
      </c>
      <c r="F114">
        <v>1.0000000000000001E-7</v>
      </c>
      <c r="G114" t="s">
        <v>18</v>
      </c>
      <c r="H114" t="s">
        <v>1140</v>
      </c>
      <c r="I114"/>
      <c r="J114"/>
      <c r="K114"/>
      <c r="L114">
        <v>590</v>
      </c>
      <c r="M114">
        <v>12000</v>
      </c>
      <c r="N114">
        <v>568.01</v>
      </c>
      <c r="O114">
        <v>11812</v>
      </c>
    </row>
    <row r="115" spans="2:15" x14ac:dyDescent="0.25">
      <c r="B115" t="s">
        <v>1149</v>
      </c>
      <c r="C115" t="s">
        <v>17</v>
      </c>
      <c r="D115">
        <v>0.1</v>
      </c>
      <c r="E115">
        <v>1</v>
      </c>
      <c r="F115">
        <v>9.9999999999999995E-7</v>
      </c>
      <c r="G115" t="s">
        <v>18</v>
      </c>
      <c r="H115" t="s">
        <v>1140</v>
      </c>
      <c r="I115"/>
      <c r="J115"/>
      <c r="K115"/>
      <c r="L115">
        <v>647.66</v>
      </c>
      <c r="M115">
        <v>11942</v>
      </c>
      <c r="N115">
        <v>669.04</v>
      </c>
      <c r="O115">
        <v>11724</v>
      </c>
    </row>
    <row r="116" spans="2:15" x14ac:dyDescent="0.25">
      <c r="B116" t="s">
        <v>1150</v>
      </c>
      <c r="C116" t="s">
        <v>17</v>
      </c>
      <c r="D116">
        <v>0.1</v>
      </c>
      <c r="E116">
        <v>1</v>
      </c>
      <c r="F116">
        <v>1.0000000000000001E-5</v>
      </c>
      <c r="G116" t="s">
        <v>18</v>
      </c>
      <c r="H116" t="s">
        <v>1140</v>
      </c>
      <c r="I116"/>
      <c r="J116"/>
      <c r="K116"/>
      <c r="L116">
        <v>5185.8</v>
      </c>
      <c r="M116">
        <v>8475.5</v>
      </c>
      <c r="N116">
        <v>5185</v>
      </c>
      <c r="O116">
        <v>8474.7999999999993</v>
      </c>
    </row>
    <row r="117" spans="2:15" x14ac:dyDescent="0.25">
      <c r="B117" t="s">
        <v>1151</v>
      </c>
      <c r="C117" t="s">
        <v>17</v>
      </c>
      <c r="D117">
        <v>0.1</v>
      </c>
      <c r="E117">
        <v>1</v>
      </c>
      <c r="F117">
        <v>1E-4</v>
      </c>
      <c r="G117" t="s">
        <v>18</v>
      </c>
      <c r="H117" t="s">
        <v>1140</v>
      </c>
      <c r="I117"/>
      <c r="J117"/>
      <c r="K117"/>
      <c r="L117">
        <v>57619</v>
      </c>
      <c r="M117">
        <v>1429.8999999999999</v>
      </c>
      <c r="N117">
        <v>57619</v>
      </c>
      <c r="O117">
        <v>1428.7</v>
      </c>
    </row>
    <row r="118" spans="2:15" x14ac:dyDescent="0.25">
      <c r="B118" t="s">
        <v>1152</v>
      </c>
      <c r="C118" t="s">
        <v>17</v>
      </c>
      <c r="D118">
        <v>0.1</v>
      </c>
      <c r="E118">
        <v>1</v>
      </c>
      <c r="F118">
        <v>1E-3</v>
      </c>
      <c r="G118" t="s">
        <v>18</v>
      </c>
      <c r="H118" t="s">
        <v>1140</v>
      </c>
      <c r="I118"/>
      <c r="J118"/>
      <c r="K118"/>
      <c r="L118">
        <v>577340</v>
      </c>
      <c r="M118">
        <v>145.01</v>
      </c>
      <c r="N118">
        <v>577340</v>
      </c>
      <c r="O118">
        <v>144.51</v>
      </c>
    </row>
    <row r="119" spans="2:15" x14ac:dyDescent="0.25">
      <c r="B119" t="s">
        <v>1153</v>
      </c>
      <c r="C119" t="s">
        <v>17</v>
      </c>
      <c r="D119">
        <v>0.1</v>
      </c>
      <c r="E119">
        <v>1</v>
      </c>
      <c r="F119">
        <v>0.01</v>
      </c>
      <c r="G119" t="s">
        <v>18</v>
      </c>
      <c r="H119" t="s">
        <v>1140</v>
      </c>
      <c r="I119"/>
      <c r="J119"/>
      <c r="K119"/>
      <c r="L119">
        <v>5773600</v>
      </c>
      <c r="M119">
        <v>14.652999999999999</v>
      </c>
      <c r="N119">
        <v>5773500</v>
      </c>
      <c r="O119">
        <v>14.453000000000001</v>
      </c>
    </row>
    <row r="120" spans="2:15" x14ac:dyDescent="0.25">
      <c r="B120" t="s">
        <v>1154</v>
      </c>
      <c r="C120" t="s">
        <v>17</v>
      </c>
      <c r="D120">
        <v>1</v>
      </c>
      <c r="E120">
        <v>10</v>
      </c>
      <c r="F120">
        <v>9.9999999999999995E-7</v>
      </c>
      <c r="G120" t="s">
        <v>18</v>
      </c>
      <c r="H120" t="s">
        <v>103</v>
      </c>
      <c r="I120"/>
      <c r="J120"/>
      <c r="K120"/>
      <c r="L120">
        <v>5.9</v>
      </c>
      <c r="M120">
        <v>12</v>
      </c>
      <c r="N120">
        <v>5.8777999999999997</v>
      </c>
      <c r="O120">
        <v>11.641999999999999</v>
      </c>
    </row>
    <row r="121" spans="2:15" x14ac:dyDescent="0.25">
      <c r="B121" t="s">
        <v>1155</v>
      </c>
      <c r="C121" t="s">
        <v>17</v>
      </c>
      <c r="D121">
        <v>1</v>
      </c>
      <c r="E121">
        <v>10</v>
      </c>
      <c r="F121">
        <v>1.0000000000000001E-5</v>
      </c>
      <c r="G121" t="s">
        <v>18</v>
      </c>
      <c r="H121" t="s">
        <v>103</v>
      </c>
      <c r="I121"/>
      <c r="J121"/>
      <c r="K121"/>
      <c r="L121">
        <v>6.5110999999999999</v>
      </c>
      <c r="M121">
        <v>11.939</v>
      </c>
      <c r="N121">
        <v>6.8826999999999998</v>
      </c>
      <c r="O121">
        <v>11.555</v>
      </c>
    </row>
    <row r="122" spans="2:15" x14ac:dyDescent="0.25">
      <c r="B122" t="s">
        <v>1156</v>
      </c>
      <c r="C122" t="s">
        <v>17</v>
      </c>
      <c r="D122">
        <v>1</v>
      </c>
      <c r="E122">
        <v>10</v>
      </c>
      <c r="F122">
        <v>1E-4</v>
      </c>
      <c r="G122" t="s">
        <v>18</v>
      </c>
      <c r="H122" t="s">
        <v>103</v>
      </c>
      <c r="I122"/>
      <c r="J122"/>
      <c r="K122"/>
      <c r="L122">
        <v>52.024000000000001</v>
      </c>
      <c r="M122">
        <v>8.3239000000000001</v>
      </c>
      <c r="N122">
        <v>52.009</v>
      </c>
      <c r="O122">
        <v>8.3231000000000002</v>
      </c>
    </row>
    <row r="123" spans="2:15" x14ac:dyDescent="0.25">
      <c r="B123" t="s">
        <v>1157</v>
      </c>
      <c r="C123" t="s">
        <v>17</v>
      </c>
      <c r="D123">
        <v>1</v>
      </c>
      <c r="E123">
        <v>10</v>
      </c>
      <c r="F123">
        <v>1E-3</v>
      </c>
      <c r="G123" t="s">
        <v>18</v>
      </c>
      <c r="H123" t="s">
        <v>103</v>
      </c>
      <c r="I123"/>
      <c r="J123"/>
      <c r="K123"/>
      <c r="L123">
        <v>576.23</v>
      </c>
      <c r="M123">
        <v>1.3955</v>
      </c>
      <c r="N123">
        <v>576.23</v>
      </c>
      <c r="O123">
        <v>1.3938999999999999</v>
      </c>
    </row>
    <row r="124" spans="2:15" x14ac:dyDescent="0.25">
      <c r="B124" t="s">
        <v>1158</v>
      </c>
      <c r="C124" t="s">
        <v>17</v>
      </c>
      <c r="D124">
        <v>1</v>
      </c>
      <c r="E124">
        <v>10</v>
      </c>
      <c r="F124">
        <v>0.01</v>
      </c>
      <c r="G124" t="s">
        <v>18</v>
      </c>
      <c r="H124" t="s">
        <v>103</v>
      </c>
      <c r="I124"/>
      <c r="J124"/>
      <c r="K124"/>
      <c r="L124">
        <v>5773.4000000000005</v>
      </c>
      <c r="M124">
        <v>0.1416</v>
      </c>
      <c r="N124">
        <v>5773.4000000000005</v>
      </c>
      <c r="O124">
        <v>0.14094999999999999</v>
      </c>
    </row>
    <row r="125" spans="2:15" x14ac:dyDescent="0.25">
      <c r="B125" t="s">
        <v>1159</v>
      </c>
      <c r="C125" t="s">
        <v>17</v>
      </c>
      <c r="D125">
        <v>1</v>
      </c>
      <c r="E125">
        <v>10</v>
      </c>
      <c r="F125">
        <v>0.1</v>
      </c>
      <c r="G125" t="s">
        <v>18</v>
      </c>
      <c r="H125" t="s">
        <v>103</v>
      </c>
      <c r="I125"/>
      <c r="J125"/>
      <c r="K125"/>
      <c r="L125">
        <v>57736</v>
      </c>
      <c r="M125">
        <v>1.4357E-2</v>
      </c>
      <c r="N125">
        <v>57735</v>
      </c>
      <c r="O125">
        <v>1.4097E-2</v>
      </c>
    </row>
    <row r="126" spans="2:15" x14ac:dyDescent="0.25">
      <c r="B126" t="s">
        <v>1160</v>
      </c>
      <c r="C126" t="s">
        <v>17</v>
      </c>
      <c r="D126">
        <v>10</v>
      </c>
      <c r="E126">
        <v>100</v>
      </c>
      <c r="F126">
        <v>1.0000000000000001E-5</v>
      </c>
      <c r="G126" t="s">
        <v>18</v>
      </c>
      <c r="H126" t="s">
        <v>103</v>
      </c>
      <c r="I126"/>
      <c r="J126"/>
      <c r="K126"/>
      <c r="L126">
        <v>58</v>
      </c>
      <c r="M126">
        <v>12</v>
      </c>
      <c r="N126">
        <v>53.872999999999998</v>
      </c>
      <c r="O126">
        <v>12.026999999999999</v>
      </c>
    </row>
    <row r="127" spans="2:15" x14ac:dyDescent="0.25">
      <c r="B127" t="s">
        <v>1161</v>
      </c>
      <c r="C127" t="s">
        <v>17</v>
      </c>
      <c r="D127">
        <v>10</v>
      </c>
      <c r="E127">
        <v>100</v>
      </c>
      <c r="F127">
        <v>1E-4</v>
      </c>
      <c r="G127" t="s">
        <v>18</v>
      </c>
      <c r="H127" t="s">
        <v>103</v>
      </c>
      <c r="I127"/>
      <c r="J127"/>
      <c r="K127"/>
      <c r="L127">
        <v>64.108000000000004</v>
      </c>
      <c r="M127">
        <v>11.939</v>
      </c>
      <c r="N127">
        <v>63.985999999999997</v>
      </c>
      <c r="O127">
        <v>11.939</v>
      </c>
    </row>
    <row r="128" spans="2:15" x14ac:dyDescent="0.25">
      <c r="B128" t="s">
        <v>1162</v>
      </c>
      <c r="C128" t="s">
        <v>17</v>
      </c>
      <c r="D128">
        <v>10</v>
      </c>
      <c r="E128">
        <v>100</v>
      </c>
      <c r="F128">
        <v>1E-3</v>
      </c>
      <c r="G128" t="s">
        <v>18</v>
      </c>
      <c r="H128" t="s">
        <v>103</v>
      </c>
      <c r="I128"/>
      <c r="J128"/>
      <c r="K128"/>
      <c r="L128">
        <v>516.51</v>
      </c>
      <c r="M128">
        <v>8.6655999999999995</v>
      </c>
      <c r="N128">
        <v>516.37</v>
      </c>
      <c r="O128">
        <v>8.6648999999999994</v>
      </c>
    </row>
    <row r="129" spans="2:15" x14ac:dyDescent="0.25">
      <c r="B129" t="s">
        <v>1163</v>
      </c>
      <c r="C129" t="s">
        <v>17</v>
      </c>
      <c r="D129">
        <v>10</v>
      </c>
      <c r="E129">
        <v>100</v>
      </c>
      <c r="F129">
        <v>0.01</v>
      </c>
      <c r="G129" t="s">
        <v>18</v>
      </c>
      <c r="H129" t="s">
        <v>103</v>
      </c>
      <c r="I129"/>
      <c r="J129"/>
      <c r="K129"/>
      <c r="L129">
        <v>5761.5</v>
      </c>
      <c r="M129">
        <v>1.4742</v>
      </c>
      <c r="N129">
        <v>5761.5</v>
      </c>
      <c r="O129">
        <v>1.4725999999999999</v>
      </c>
    </row>
    <row r="130" spans="2:15" x14ac:dyDescent="0.25">
      <c r="B130" t="s">
        <v>1164</v>
      </c>
      <c r="C130" t="s">
        <v>17</v>
      </c>
      <c r="D130">
        <v>10</v>
      </c>
      <c r="E130">
        <v>100</v>
      </c>
      <c r="F130">
        <v>0.1</v>
      </c>
      <c r="G130" t="s">
        <v>18</v>
      </c>
      <c r="H130" t="s">
        <v>103</v>
      </c>
      <c r="I130"/>
      <c r="J130"/>
      <c r="K130"/>
      <c r="L130">
        <v>57734</v>
      </c>
      <c r="M130">
        <v>0.14965000000000001</v>
      </c>
      <c r="N130">
        <v>57734</v>
      </c>
      <c r="O130">
        <v>0.14899999999999999</v>
      </c>
    </row>
    <row r="131" spans="2:15" x14ac:dyDescent="0.25">
      <c r="B131" t="s">
        <v>1165</v>
      </c>
      <c r="C131" t="s">
        <v>17</v>
      </c>
      <c r="D131">
        <v>10</v>
      </c>
      <c r="E131">
        <v>100</v>
      </c>
      <c r="F131">
        <v>1</v>
      </c>
      <c r="G131" t="s">
        <v>18</v>
      </c>
      <c r="H131" t="s">
        <v>103</v>
      </c>
      <c r="I131"/>
      <c r="J131"/>
      <c r="K131"/>
      <c r="L131">
        <v>577360</v>
      </c>
      <c r="M131">
        <v>1.5162E-2</v>
      </c>
      <c r="N131">
        <v>577350</v>
      </c>
      <c r="O131">
        <v>1.4902E-2</v>
      </c>
    </row>
    <row r="132" spans="2:15" x14ac:dyDescent="0.25">
      <c r="B132" t="s">
        <v>1166</v>
      </c>
      <c r="C132" t="s">
        <v>17</v>
      </c>
      <c r="D132">
        <v>100</v>
      </c>
      <c r="E132">
        <v>1000</v>
      </c>
      <c r="F132">
        <v>1E-4</v>
      </c>
      <c r="G132" t="s">
        <v>18</v>
      </c>
      <c r="H132" t="s">
        <v>104</v>
      </c>
      <c r="I132"/>
      <c r="J132"/>
      <c r="K132"/>
      <c r="L132">
        <v>2.2999999999999998</v>
      </c>
      <c r="M132">
        <v>1.7999999999999999E-2</v>
      </c>
      <c r="N132">
        <v>2.2686999999999999</v>
      </c>
      <c r="O132">
        <v>1.7871000000000001E-2</v>
      </c>
    </row>
    <row r="133" spans="2:15" x14ac:dyDescent="0.25">
      <c r="B133" t="s">
        <v>1167</v>
      </c>
      <c r="C133" t="s">
        <v>17</v>
      </c>
      <c r="D133">
        <v>100</v>
      </c>
      <c r="E133">
        <v>1000</v>
      </c>
      <c r="F133">
        <v>1E-3</v>
      </c>
      <c r="G133" t="s">
        <v>18</v>
      </c>
      <c r="H133" t="s">
        <v>104</v>
      </c>
      <c r="I133"/>
      <c r="J133"/>
      <c r="K133"/>
      <c r="L133">
        <v>2.2999999999999998</v>
      </c>
      <c r="M133">
        <v>1.7999999999999999E-2</v>
      </c>
      <c r="N133">
        <v>2.3129000000000004</v>
      </c>
      <c r="O133">
        <v>1.7835E-2</v>
      </c>
    </row>
    <row r="134" spans="2:15" x14ac:dyDescent="0.25">
      <c r="B134" t="s">
        <v>1168</v>
      </c>
      <c r="C134" t="s">
        <v>17</v>
      </c>
      <c r="D134">
        <v>100</v>
      </c>
      <c r="E134">
        <v>1000</v>
      </c>
      <c r="F134">
        <v>0.01</v>
      </c>
      <c r="G134" t="s">
        <v>18</v>
      </c>
      <c r="H134" t="s">
        <v>104</v>
      </c>
      <c r="I134"/>
      <c r="J134"/>
      <c r="K134"/>
      <c r="L134">
        <v>5.5163000000000002</v>
      </c>
      <c r="M134">
        <v>1.5438E-2</v>
      </c>
      <c r="N134">
        <v>5.5115999999999996</v>
      </c>
      <c r="O134">
        <v>1.5439E-2</v>
      </c>
    </row>
    <row r="135" spans="2:15" x14ac:dyDescent="0.25">
      <c r="B135" t="s">
        <v>1169</v>
      </c>
      <c r="C135" t="s">
        <v>17</v>
      </c>
      <c r="D135">
        <v>100</v>
      </c>
      <c r="E135">
        <v>1000</v>
      </c>
      <c r="F135">
        <v>0.1</v>
      </c>
      <c r="G135" t="s">
        <v>18</v>
      </c>
      <c r="H135" t="s">
        <v>104</v>
      </c>
      <c r="I135"/>
      <c r="J135"/>
      <c r="K135"/>
      <c r="L135">
        <v>57.515999999999998</v>
      </c>
      <c r="M135">
        <v>3.6361000000000002E-3</v>
      </c>
      <c r="N135">
        <v>57.515000000000001</v>
      </c>
      <c r="O135">
        <v>3.6327E-3</v>
      </c>
    </row>
    <row r="136" spans="2:15" x14ac:dyDescent="0.25">
      <c r="B136" t="s">
        <v>1170</v>
      </c>
      <c r="C136" t="s">
        <v>17</v>
      </c>
      <c r="D136">
        <v>100</v>
      </c>
      <c r="E136">
        <v>1000</v>
      </c>
      <c r="F136">
        <v>1</v>
      </c>
      <c r="G136" t="s">
        <v>18</v>
      </c>
      <c r="H136" t="s">
        <v>104</v>
      </c>
      <c r="I136"/>
      <c r="J136"/>
      <c r="K136"/>
      <c r="L136">
        <v>577.33000000000004</v>
      </c>
      <c r="M136">
        <v>3.7584000000000001E-4</v>
      </c>
      <c r="N136">
        <v>577.33000000000004</v>
      </c>
      <c r="O136">
        <v>3.7432999999999998E-4</v>
      </c>
    </row>
    <row r="137" spans="2:15" x14ac:dyDescent="0.25">
      <c r="B137" t="s">
        <v>1171</v>
      </c>
      <c r="C137" t="s">
        <v>17</v>
      </c>
      <c r="D137">
        <v>100</v>
      </c>
      <c r="E137">
        <v>1000</v>
      </c>
      <c r="F137">
        <v>10</v>
      </c>
      <c r="G137" t="s">
        <v>18</v>
      </c>
      <c r="H137" t="s">
        <v>104</v>
      </c>
      <c r="I137"/>
      <c r="J137"/>
      <c r="K137"/>
      <c r="L137">
        <v>5773.6</v>
      </c>
      <c r="M137">
        <v>3.8047999999999999E-5</v>
      </c>
      <c r="N137">
        <v>5773.5</v>
      </c>
      <c r="O137">
        <v>3.7444999999999998E-5</v>
      </c>
    </row>
    <row r="138" spans="2:15" x14ac:dyDescent="0.25">
      <c r="B138" t="s">
        <v>1503</v>
      </c>
      <c r="C138" t="s">
        <v>17</v>
      </c>
      <c r="D138">
        <v>1000</v>
      </c>
      <c r="E138">
        <v>10000</v>
      </c>
      <c r="F138">
        <v>1E-3</v>
      </c>
      <c r="G138" t="s">
        <v>18</v>
      </c>
      <c r="H138" t="s">
        <v>104</v>
      </c>
      <c r="I138"/>
      <c r="J138"/>
      <c r="K138"/>
      <c r="L138">
        <v>120</v>
      </c>
      <c r="M138">
        <v>5.8999999999999997E-2</v>
      </c>
      <c r="N138">
        <v>115.5</v>
      </c>
      <c r="O138">
        <v>5.7738999999999999E-2</v>
      </c>
    </row>
    <row r="139" spans="2:15" x14ac:dyDescent="0.25">
      <c r="B139" t="s">
        <v>1172</v>
      </c>
      <c r="C139" t="s">
        <v>17</v>
      </c>
      <c r="D139">
        <v>1000</v>
      </c>
      <c r="E139">
        <v>10000</v>
      </c>
      <c r="F139">
        <v>0.01</v>
      </c>
      <c r="G139" t="s">
        <v>18</v>
      </c>
      <c r="H139" t="s">
        <v>104</v>
      </c>
      <c r="I139"/>
      <c r="J139"/>
      <c r="K139"/>
      <c r="L139">
        <v>120</v>
      </c>
      <c r="M139">
        <v>5.8999999999999997E-2</v>
      </c>
      <c r="N139">
        <v>115.61</v>
      </c>
      <c r="O139">
        <v>5.7730999999999998E-2</v>
      </c>
    </row>
    <row r="140" spans="2:15" x14ac:dyDescent="0.25">
      <c r="B140" t="s">
        <v>1173</v>
      </c>
      <c r="C140" t="s">
        <v>17</v>
      </c>
      <c r="D140">
        <v>1000</v>
      </c>
      <c r="E140">
        <v>10000</v>
      </c>
      <c r="F140">
        <v>0.1</v>
      </c>
      <c r="G140" t="s">
        <v>18</v>
      </c>
      <c r="H140" t="s">
        <v>104</v>
      </c>
      <c r="I140"/>
      <c r="J140"/>
      <c r="K140"/>
      <c r="L140">
        <v>124.34</v>
      </c>
      <c r="M140">
        <v>5.8567000000000001E-2</v>
      </c>
      <c r="N140">
        <v>125.65</v>
      </c>
      <c r="O140">
        <v>5.6965000000000002E-2</v>
      </c>
    </row>
    <row r="141" spans="2:15" x14ac:dyDescent="0.25">
      <c r="B141" t="s">
        <v>1174</v>
      </c>
      <c r="C141" t="s">
        <v>17</v>
      </c>
      <c r="D141">
        <v>1000</v>
      </c>
      <c r="E141">
        <v>10000</v>
      </c>
      <c r="F141">
        <v>1</v>
      </c>
      <c r="G141" t="s">
        <v>18</v>
      </c>
      <c r="H141" t="s">
        <v>104</v>
      </c>
      <c r="I141"/>
      <c r="J141"/>
      <c r="K141"/>
      <c r="L141">
        <v>569.84</v>
      </c>
      <c r="M141">
        <v>3.3313000000000002E-2</v>
      </c>
      <c r="N141">
        <v>569.54999999999995</v>
      </c>
      <c r="O141">
        <v>3.3236000000000002E-2</v>
      </c>
    </row>
    <row r="142" spans="2:15" x14ac:dyDescent="0.25">
      <c r="B142" t="s">
        <v>1175</v>
      </c>
      <c r="C142" t="s">
        <v>17</v>
      </c>
      <c r="D142">
        <v>1000</v>
      </c>
      <c r="E142">
        <v>10000</v>
      </c>
      <c r="F142">
        <v>10</v>
      </c>
      <c r="G142" t="s">
        <v>18</v>
      </c>
      <c r="H142" t="s">
        <v>104</v>
      </c>
      <c r="I142"/>
      <c r="J142"/>
      <c r="K142"/>
      <c r="L142">
        <v>5771.9000000000005</v>
      </c>
      <c r="M142">
        <v>4.3708000000000002E-3</v>
      </c>
      <c r="N142">
        <v>5771.8</v>
      </c>
      <c r="O142">
        <v>4.3144999999999998E-3</v>
      </c>
    </row>
    <row r="143" spans="2:15" x14ac:dyDescent="0.25">
      <c r="B143" t="s">
        <v>1176</v>
      </c>
      <c r="C143" t="s">
        <v>17</v>
      </c>
      <c r="D143">
        <v>1000</v>
      </c>
      <c r="E143">
        <v>10000</v>
      </c>
      <c r="F143">
        <v>100</v>
      </c>
      <c r="G143" t="s">
        <v>18</v>
      </c>
      <c r="H143" t="s">
        <v>104</v>
      </c>
      <c r="I143"/>
      <c r="J143"/>
      <c r="K143"/>
      <c r="L143">
        <v>57735</v>
      </c>
      <c r="M143">
        <v>4.5579000000000003E-4</v>
      </c>
      <c r="N143">
        <v>57731</v>
      </c>
      <c r="O143">
        <v>4.3308000000000002E-4</v>
      </c>
    </row>
    <row r="144" spans="2:15" x14ac:dyDescent="0.25">
      <c r="B144" t="s">
        <v>1504</v>
      </c>
      <c r="C144" t="s">
        <v>17</v>
      </c>
      <c r="D144">
        <v>10000</v>
      </c>
      <c r="E144">
        <v>100000</v>
      </c>
      <c r="F144">
        <v>0.01</v>
      </c>
      <c r="G144" t="s">
        <v>18</v>
      </c>
      <c r="H144" t="s">
        <v>18</v>
      </c>
      <c r="I144"/>
      <c r="J144"/>
      <c r="K144"/>
      <c r="L144">
        <v>1.2</v>
      </c>
      <c r="M144">
        <v>5.8E-4</v>
      </c>
      <c r="N144">
        <v>1.1508</v>
      </c>
      <c r="O144">
        <v>5.7779999999999995E-4</v>
      </c>
    </row>
    <row r="145" spans="2:15" x14ac:dyDescent="0.25">
      <c r="B145" t="s">
        <v>1177</v>
      </c>
      <c r="C145" t="s">
        <v>17</v>
      </c>
      <c r="D145">
        <v>10000</v>
      </c>
      <c r="E145">
        <v>100000</v>
      </c>
      <c r="F145">
        <v>0.1</v>
      </c>
      <c r="G145" t="s">
        <v>18</v>
      </c>
      <c r="H145" t="s">
        <v>18</v>
      </c>
      <c r="I145"/>
      <c r="J145"/>
      <c r="K145"/>
      <c r="L145">
        <v>1.2</v>
      </c>
      <c r="M145">
        <v>5.8E-4</v>
      </c>
      <c r="N145">
        <v>1.1511</v>
      </c>
      <c r="O145">
        <v>5.7779999999999995E-4</v>
      </c>
    </row>
    <row r="146" spans="2:15" x14ac:dyDescent="0.25">
      <c r="B146" t="s">
        <v>1178</v>
      </c>
      <c r="C146" t="s">
        <v>17</v>
      </c>
      <c r="D146">
        <v>10000</v>
      </c>
      <c r="E146">
        <v>100000</v>
      </c>
      <c r="F146">
        <v>1</v>
      </c>
      <c r="G146" t="s">
        <v>18</v>
      </c>
      <c r="H146" t="s">
        <v>18</v>
      </c>
      <c r="I146"/>
      <c r="J146"/>
      <c r="K146"/>
      <c r="L146">
        <v>1.2</v>
      </c>
      <c r="M146">
        <v>5.8E-4</v>
      </c>
      <c r="N146">
        <v>1.1777</v>
      </c>
      <c r="O146">
        <v>5.7755999999999997E-4</v>
      </c>
    </row>
    <row r="147" spans="2:15" x14ac:dyDescent="0.25">
      <c r="B147" t="s">
        <v>1179</v>
      </c>
      <c r="C147" t="s">
        <v>17</v>
      </c>
      <c r="D147">
        <v>10000</v>
      </c>
      <c r="E147">
        <v>100000</v>
      </c>
      <c r="F147">
        <v>10</v>
      </c>
      <c r="G147" t="s">
        <v>18</v>
      </c>
      <c r="H147" t="s">
        <v>18</v>
      </c>
      <c r="I147"/>
      <c r="J147"/>
      <c r="K147"/>
      <c r="L147">
        <v>3.4529000000000001</v>
      </c>
      <c r="M147">
        <v>5.5767999999999996E-4</v>
      </c>
      <c r="N147">
        <v>3.4420000000000002</v>
      </c>
      <c r="O147">
        <v>5.5771E-4</v>
      </c>
    </row>
    <row r="148" spans="2:15" x14ac:dyDescent="0.25">
      <c r="B148" t="s">
        <v>1180</v>
      </c>
      <c r="C148" t="s">
        <v>17</v>
      </c>
      <c r="D148">
        <v>10000</v>
      </c>
      <c r="E148">
        <v>100000</v>
      </c>
      <c r="F148">
        <v>100</v>
      </c>
      <c r="G148" t="s">
        <v>18</v>
      </c>
      <c r="H148" t="s">
        <v>18</v>
      </c>
      <c r="I148"/>
      <c r="J148"/>
      <c r="K148"/>
      <c r="L148">
        <v>55.448999999999998</v>
      </c>
      <c r="M148">
        <v>2.7074E-4</v>
      </c>
      <c r="N148">
        <v>55.443999999999996</v>
      </c>
      <c r="O148">
        <v>2.7056000000000004E-4</v>
      </c>
    </row>
    <row r="149" spans="2:15" x14ac:dyDescent="0.25">
      <c r="B149" t="s">
        <v>1181</v>
      </c>
      <c r="C149" t="s">
        <v>17</v>
      </c>
      <c r="D149">
        <v>10000</v>
      </c>
      <c r="E149">
        <v>100000</v>
      </c>
      <c r="F149">
        <v>10000</v>
      </c>
      <c r="G149" t="s">
        <v>18</v>
      </c>
      <c r="H149" t="s">
        <v>18</v>
      </c>
      <c r="I149"/>
      <c r="J149"/>
      <c r="K149"/>
      <c r="L149">
        <v>5773.5</v>
      </c>
      <c r="M149">
        <v>3.3067999999999998E-6</v>
      </c>
      <c r="N149">
        <v>5770.9000000000005</v>
      </c>
      <c r="O149">
        <v>3.2955E-6</v>
      </c>
    </row>
    <row r="150" spans="2:15" x14ac:dyDescent="0.25">
      <c r="B150" t="s">
        <v>1505</v>
      </c>
      <c r="C150" t="s">
        <v>17</v>
      </c>
      <c r="D150">
        <v>100000</v>
      </c>
      <c r="E150">
        <v>1000000</v>
      </c>
      <c r="F150">
        <v>0.1</v>
      </c>
      <c r="G150" t="s">
        <v>18</v>
      </c>
      <c r="H150" t="s">
        <v>18</v>
      </c>
      <c r="I150"/>
      <c r="J150"/>
      <c r="K150"/>
      <c r="L150">
        <v>12</v>
      </c>
      <c r="M150">
        <v>5.7999999999999996E-3</v>
      </c>
      <c r="N150">
        <v>11.592000000000001</v>
      </c>
      <c r="O150">
        <v>5.7735E-3</v>
      </c>
    </row>
    <row r="151" spans="2:15" x14ac:dyDescent="0.25">
      <c r="B151" t="s">
        <v>1182</v>
      </c>
      <c r="C151" t="s">
        <v>17</v>
      </c>
      <c r="D151">
        <v>100000</v>
      </c>
      <c r="E151">
        <v>1000000</v>
      </c>
      <c r="F151">
        <v>1</v>
      </c>
      <c r="G151" t="s">
        <v>18</v>
      </c>
      <c r="H151" t="s">
        <v>18</v>
      </c>
      <c r="I151"/>
      <c r="J151"/>
      <c r="K151"/>
      <c r="L151">
        <v>12</v>
      </c>
      <c r="M151">
        <v>5.7999999999999996E-3</v>
      </c>
      <c r="N151">
        <v>11.591999999999999</v>
      </c>
      <c r="O151">
        <v>5.7735E-3</v>
      </c>
    </row>
    <row r="152" spans="2:15" x14ac:dyDescent="0.25">
      <c r="B152" t="s">
        <v>1183</v>
      </c>
      <c r="C152" t="s">
        <v>17</v>
      </c>
      <c r="D152">
        <v>100000</v>
      </c>
      <c r="E152">
        <v>1000000</v>
      </c>
      <c r="F152">
        <v>10</v>
      </c>
      <c r="G152" t="s">
        <v>18</v>
      </c>
      <c r="H152" t="s">
        <v>18</v>
      </c>
      <c r="I152"/>
      <c r="J152"/>
      <c r="K152"/>
      <c r="L152">
        <v>12</v>
      </c>
      <c r="M152">
        <v>5.7999999999999996E-3</v>
      </c>
      <c r="N152">
        <v>11.594999999999999</v>
      </c>
      <c r="O152">
        <v>5.7707000000000001E-3</v>
      </c>
    </row>
    <row r="153" spans="2:15" x14ac:dyDescent="0.25">
      <c r="B153" t="s">
        <v>1184</v>
      </c>
      <c r="C153" t="s">
        <v>17</v>
      </c>
      <c r="D153">
        <v>100000</v>
      </c>
      <c r="E153">
        <v>1000000</v>
      </c>
      <c r="F153">
        <v>100</v>
      </c>
      <c r="G153" t="s">
        <v>18</v>
      </c>
      <c r="H153" t="s">
        <v>18</v>
      </c>
      <c r="I153"/>
      <c r="J153"/>
      <c r="K153"/>
      <c r="L153">
        <v>12</v>
      </c>
      <c r="M153">
        <v>5.7999999999999996E-3</v>
      </c>
      <c r="N153">
        <v>14.68</v>
      </c>
      <c r="O153">
        <v>5.7707000000000001E-3</v>
      </c>
    </row>
    <row r="154" spans="2:15" x14ac:dyDescent="0.25">
      <c r="B154" t="s">
        <v>1185</v>
      </c>
      <c r="C154" t="s">
        <v>17</v>
      </c>
      <c r="D154">
        <v>100000</v>
      </c>
      <c r="E154">
        <v>1000000</v>
      </c>
      <c r="F154">
        <v>10000</v>
      </c>
      <c r="G154" t="s">
        <v>18</v>
      </c>
      <c r="H154" t="s">
        <v>18</v>
      </c>
      <c r="I154"/>
      <c r="J154"/>
      <c r="K154"/>
      <c r="L154">
        <v>5540.2000000000007</v>
      </c>
      <c r="M154">
        <v>2.6331000000000002E-3</v>
      </c>
      <c r="N154">
        <v>5540.2000000000007</v>
      </c>
      <c r="O154">
        <v>2.6329999999999999E-3</v>
      </c>
    </row>
    <row r="155" spans="2:15" x14ac:dyDescent="0.25">
      <c r="B155" t="s">
        <v>1186</v>
      </c>
      <c r="C155" t="s">
        <v>17</v>
      </c>
      <c r="D155">
        <v>100000</v>
      </c>
      <c r="E155">
        <v>1000000</v>
      </c>
      <c r="F155">
        <v>100000</v>
      </c>
      <c r="G155" t="s">
        <v>18</v>
      </c>
      <c r="H155" t="s">
        <v>18</v>
      </c>
      <c r="I155"/>
      <c r="J155"/>
      <c r="K155"/>
      <c r="L155">
        <v>57707</v>
      </c>
      <c r="M155">
        <v>3.1791000000000002E-4</v>
      </c>
      <c r="N155">
        <v>57475</v>
      </c>
      <c r="O155">
        <v>3.1790000000000003E-4</v>
      </c>
    </row>
    <row r="156" spans="2:15" x14ac:dyDescent="0.25">
      <c r="B156" t="s">
        <v>1506</v>
      </c>
      <c r="C156" t="s">
        <v>19</v>
      </c>
      <c r="D156">
        <v>0</v>
      </c>
      <c r="E156">
        <v>0.01</v>
      </c>
      <c r="F156">
        <v>1E-8</v>
      </c>
      <c r="G156" t="s">
        <v>16</v>
      </c>
      <c r="H156" t="s">
        <v>15</v>
      </c>
      <c r="I156">
        <v>1000</v>
      </c>
      <c r="J156">
        <v>4000</v>
      </c>
      <c r="K156" t="s">
        <v>21</v>
      </c>
      <c r="L156">
        <v>23</v>
      </c>
      <c r="M156">
        <v>80000</v>
      </c>
      <c r="N156">
        <v>22.678999999999998</v>
      </c>
      <c r="O156">
        <v>79411</v>
      </c>
    </row>
    <row r="157" spans="2:15" x14ac:dyDescent="0.25">
      <c r="B157" t="s">
        <v>1422</v>
      </c>
      <c r="C157" t="s">
        <v>19</v>
      </c>
      <c r="D157">
        <v>0</v>
      </c>
      <c r="E157">
        <v>0.01</v>
      </c>
      <c r="F157">
        <v>1.0000000000000001E-7</v>
      </c>
      <c r="G157" t="s">
        <v>16</v>
      </c>
      <c r="H157" t="s">
        <v>15</v>
      </c>
      <c r="I157">
        <v>1000</v>
      </c>
      <c r="J157">
        <v>4000</v>
      </c>
      <c r="K157" t="s">
        <v>21</v>
      </c>
      <c r="L157">
        <v>23</v>
      </c>
      <c r="M157">
        <v>79583</v>
      </c>
      <c r="N157">
        <v>22.679000000000002</v>
      </c>
      <c r="O157">
        <v>79411</v>
      </c>
    </row>
    <row r="158" spans="2:15" x14ac:dyDescent="0.25">
      <c r="B158" t="s">
        <v>1423</v>
      </c>
      <c r="C158" t="s">
        <v>19</v>
      </c>
      <c r="D158">
        <v>0</v>
      </c>
      <c r="E158">
        <v>0.01</v>
      </c>
      <c r="F158">
        <v>9.9999999999999995E-7</v>
      </c>
      <c r="G158" t="s">
        <v>16</v>
      </c>
      <c r="H158" t="s">
        <v>15</v>
      </c>
      <c r="I158">
        <v>1000</v>
      </c>
      <c r="J158">
        <v>4000</v>
      </c>
      <c r="K158" t="s">
        <v>21</v>
      </c>
      <c r="L158">
        <v>23</v>
      </c>
      <c r="M158">
        <v>79581</v>
      </c>
      <c r="N158">
        <v>22.688000000000002</v>
      </c>
      <c r="O158">
        <v>79410</v>
      </c>
    </row>
    <row r="159" spans="2:15" x14ac:dyDescent="0.25">
      <c r="B159" t="s">
        <v>1424</v>
      </c>
      <c r="C159" t="s">
        <v>19</v>
      </c>
      <c r="D159">
        <v>0</v>
      </c>
      <c r="E159">
        <v>0.01</v>
      </c>
      <c r="F159">
        <v>1.0000000000000001E-5</v>
      </c>
      <c r="G159" t="s">
        <v>16</v>
      </c>
      <c r="H159" t="s">
        <v>15</v>
      </c>
      <c r="I159">
        <v>1000</v>
      </c>
      <c r="J159">
        <v>4000</v>
      </c>
      <c r="K159" t="s">
        <v>21</v>
      </c>
      <c r="L159">
        <v>23.293000000000003</v>
      </c>
      <c r="M159">
        <v>79521</v>
      </c>
      <c r="N159">
        <v>23.228000000000002</v>
      </c>
      <c r="O159">
        <v>79358</v>
      </c>
    </row>
    <row r="160" spans="2:15" x14ac:dyDescent="0.25">
      <c r="B160" t="s">
        <v>1425</v>
      </c>
      <c r="C160" t="s">
        <v>19</v>
      </c>
      <c r="D160">
        <v>0</v>
      </c>
      <c r="E160">
        <v>0.01</v>
      </c>
      <c r="F160">
        <v>1E-4</v>
      </c>
      <c r="G160" t="s">
        <v>16</v>
      </c>
      <c r="H160" t="s">
        <v>15</v>
      </c>
      <c r="I160">
        <v>1000</v>
      </c>
      <c r="J160">
        <v>4000</v>
      </c>
      <c r="K160" t="s">
        <v>21</v>
      </c>
      <c r="L160">
        <v>57.908999999999999</v>
      </c>
      <c r="M160">
        <v>76095</v>
      </c>
      <c r="N160">
        <v>57.745999999999995</v>
      </c>
      <c r="O160">
        <v>76108</v>
      </c>
    </row>
    <row r="161" spans="2:15" x14ac:dyDescent="0.25">
      <c r="B161" t="s">
        <v>1426</v>
      </c>
      <c r="C161" t="s">
        <v>19</v>
      </c>
      <c r="D161">
        <v>0</v>
      </c>
      <c r="E161">
        <v>0.01</v>
      </c>
      <c r="F161">
        <v>1E-3</v>
      </c>
      <c r="G161" t="s">
        <v>16</v>
      </c>
      <c r="H161" t="s">
        <v>15</v>
      </c>
      <c r="I161">
        <v>1000</v>
      </c>
      <c r="J161">
        <v>4000</v>
      </c>
      <c r="K161" t="s">
        <v>21</v>
      </c>
      <c r="L161">
        <v>573.98</v>
      </c>
      <c r="M161">
        <v>42637</v>
      </c>
      <c r="N161">
        <v>570.55999999999995</v>
      </c>
      <c r="O161">
        <v>42634</v>
      </c>
    </row>
    <row r="162" spans="2:15" x14ac:dyDescent="0.25">
      <c r="B162" t="s">
        <v>2415</v>
      </c>
      <c r="C162" t="s">
        <v>19</v>
      </c>
      <c r="D162">
        <v>0</v>
      </c>
      <c r="E162">
        <v>0.01</v>
      </c>
      <c r="F162">
        <v>0.01</v>
      </c>
      <c r="G162" t="s">
        <v>16</v>
      </c>
      <c r="H162" t="s">
        <v>15</v>
      </c>
      <c r="I162">
        <v>1000</v>
      </c>
      <c r="J162">
        <v>4000</v>
      </c>
      <c r="K162" t="s">
        <v>21</v>
      </c>
      <c r="L162">
        <v>5773.1</v>
      </c>
      <c r="M162">
        <v>5803.4</v>
      </c>
      <c r="N162">
        <v>5766</v>
      </c>
      <c r="O162">
        <v>5798.9</v>
      </c>
    </row>
    <row r="163" spans="2:15" x14ac:dyDescent="0.25">
      <c r="B163" t="s">
        <v>2416</v>
      </c>
      <c r="C163" t="s">
        <v>19</v>
      </c>
      <c r="D163">
        <v>0</v>
      </c>
      <c r="E163">
        <v>0.01</v>
      </c>
      <c r="F163">
        <v>0.1</v>
      </c>
      <c r="G163" t="s">
        <v>16</v>
      </c>
      <c r="H163" t="s">
        <v>15</v>
      </c>
      <c r="I163">
        <v>1000</v>
      </c>
      <c r="J163">
        <v>4000</v>
      </c>
      <c r="K163" t="s">
        <v>21</v>
      </c>
      <c r="L163">
        <v>57735</v>
      </c>
      <c r="M163">
        <v>584.6</v>
      </c>
      <c r="N163">
        <v>57728</v>
      </c>
      <c r="O163">
        <v>582.75</v>
      </c>
    </row>
    <row r="164" spans="2:15" x14ac:dyDescent="0.25">
      <c r="B164" t="s">
        <v>2417</v>
      </c>
      <c r="C164" t="s">
        <v>19</v>
      </c>
      <c r="D164">
        <v>0</v>
      </c>
      <c r="E164">
        <v>0.01</v>
      </c>
      <c r="F164">
        <v>1</v>
      </c>
      <c r="G164" t="s">
        <v>16</v>
      </c>
      <c r="H164" t="s">
        <v>15</v>
      </c>
      <c r="I164">
        <v>1000</v>
      </c>
      <c r="J164">
        <v>4000</v>
      </c>
      <c r="K164" t="s">
        <v>21</v>
      </c>
      <c r="L164">
        <v>577360</v>
      </c>
      <c r="M164">
        <v>59.02</v>
      </c>
      <c r="N164">
        <v>577350</v>
      </c>
      <c r="O164">
        <v>58.278000000000006</v>
      </c>
    </row>
    <row r="165" spans="2:15" x14ac:dyDescent="0.25">
      <c r="B165" t="s">
        <v>1507</v>
      </c>
      <c r="C165" t="s">
        <v>19</v>
      </c>
      <c r="D165">
        <v>0</v>
      </c>
      <c r="E165">
        <v>0.01</v>
      </c>
      <c r="F165">
        <v>1E-8</v>
      </c>
      <c r="G165" t="s">
        <v>16</v>
      </c>
      <c r="H165" t="s">
        <v>15</v>
      </c>
      <c r="I165">
        <v>4000</v>
      </c>
      <c r="J165">
        <v>8000</v>
      </c>
      <c r="K165" t="s">
        <v>21</v>
      </c>
      <c r="L165">
        <v>31</v>
      </c>
      <c r="M165">
        <v>230000</v>
      </c>
      <c r="N165">
        <v>30.119</v>
      </c>
      <c r="O165">
        <v>228890</v>
      </c>
    </row>
    <row r="166" spans="2:15" x14ac:dyDescent="0.25">
      <c r="B166" t="s">
        <v>1427</v>
      </c>
      <c r="C166" t="s">
        <v>19</v>
      </c>
      <c r="D166">
        <v>0</v>
      </c>
      <c r="E166">
        <v>0.01</v>
      </c>
      <c r="F166">
        <v>1.0000000000000001E-7</v>
      </c>
      <c r="G166" t="s">
        <v>16</v>
      </c>
      <c r="H166" t="s">
        <v>15</v>
      </c>
      <c r="I166">
        <v>4000</v>
      </c>
      <c r="J166">
        <v>8000</v>
      </c>
      <c r="K166" t="s">
        <v>21</v>
      </c>
      <c r="L166">
        <v>31</v>
      </c>
      <c r="M166">
        <v>228990</v>
      </c>
      <c r="N166">
        <v>30.12</v>
      </c>
      <c r="O166">
        <v>228890</v>
      </c>
    </row>
    <row r="167" spans="2:15" x14ac:dyDescent="0.25">
      <c r="B167" t="s">
        <v>1428</v>
      </c>
      <c r="C167" t="s">
        <v>19</v>
      </c>
      <c r="D167">
        <v>0</v>
      </c>
      <c r="E167">
        <v>0.01</v>
      </c>
      <c r="F167">
        <v>9.9999999999999995E-7</v>
      </c>
      <c r="G167" t="s">
        <v>16</v>
      </c>
      <c r="H167" t="s">
        <v>15</v>
      </c>
      <c r="I167">
        <v>4000</v>
      </c>
      <c r="J167">
        <v>8000</v>
      </c>
      <c r="K167" t="s">
        <v>21</v>
      </c>
      <c r="L167">
        <v>31</v>
      </c>
      <c r="M167">
        <v>228990</v>
      </c>
      <c r="N167">
        <v>30.12</v>
      </c>
      <c r="O167">
        <v>228890</v>
      </c>
    </row>
    <row r="168" spans="2:15" x14ac:dyDescent="0.25">
      <c r="B168" t="s">
        <v>1429</v>
      </c>
      <c r="C168" t="s">
        <v>19</v>
      </c>
      <c r="D168">
        <v>0</v>
      </c>
      <c r="E168">
        <v>0.01</v>
      </c>
      <c r="F168">
        <v>1.0000000000000001E-5</v>
      </c>
      <c r="G168" t="s">
        <v>16</v>
      </c>
      <c r="H168" t="s">
        <v>15</v>
      </c>
      <c r="I168">
        <v>4000</v>
      </c>
      <c r="J168">
        <v>8000</v>
      </c>
      <c r="K168" t="s">
        <v>21</v>
      </c>
      <c r="L168">
        <v>31</v>
      </c>
      <c r="M168">
        <v>228940</v>
      </c>
      <c r="N168">
        <v>30.434000000000001</v>
      </c>
      <c r="O168">
        <v>228860</v>
      </c>
    </row>
    <row r="169" spans="2:15" x14ac:dyDescent="0.25">
      <c r="B169" t="s">
        <v>1430</v>
      </c>
      <c r="C169" t="s">
        <v>19</v>
      </c>
      <c r="D169">
        <v>0</v>
      </c>
      <c r="E169">
        <v>0.01</v>
      </c>
      <c r="F169">
        <v>1E-4</v>
      </c>
      <c r="G169" t="s">
        <v>16</v>
      </c>
      <c r="H169" t="s">
        <v>15</v>
      </c>
      <c r="I169">
        <v>4000</v>
      </c>
      <c r="J169">
        <v>8000</v>
      </c>
      <c r="K169" t="s">
        <v>21</v>
      </c>
      <c r="L169">
        <v>56.083999999999996</v>
      </c>
      <c r="M169">
        <v>226390</v>
      </c>
      <c r="N169">
        <v>55.738</v>
      </c>
      <c r="O169">
        <v>226400</v>
      </c>
    </row>
    <row r="170" spans="2:15" x14ac:dyDescent="0.25">
      <c r="B170" t="s">
        <v>1431</v>
      </c>
      <c r="C170" t="s">
        <v>19</v>
      </c>
      <c r="D170">
        <v>0</v>
      </c>
      <c r="E170">
        <v>0.01</v>
      </c>
      <c r="F170">
        <v>1E-3</v>
      </c>
      <c r="G170" t="s">
        <v>16</v>
      </c>
      <c r="H170" t="s">
        <v>15</v>
      </c>
      <c r="I170">
        <v>4000</v>
      </c>
      <c r="J170">
        <v>8000</v>
      </c>
      <c r="K170" t="s">
        <v>21</v>
      </c>
      <c r="L170">
        <v>561.68999999999994</v>
      </c>
      <c r="M170">
        <v>182820</v>
      </c>
      <c r="N170">
        <v>557.14</v>
      </c>
      <c r="O170">
        <v>182830</v>
      </c>
    </row>
    <row r="171" spans="2:15" x14ac:dyDescent="0.25">
      <c r="B171" t="s">
        <v>2418</v>
      </c>
      <c r="C171" t="s">
        <v>19</v>
      </c>
      <c r="D171">
        <v>0</v>
      </c>
      <c r="E171">
        <v>0.01</v>
      </c>
      <c r="F171">
        <v>0.01</v>
      </c>
      <c r="G171" t="s">
        <v>16</v>
      </c>
      <c r="H171" t="s">
        <v>15</v>
      </c>
      <c r="I171">
        <v>4000</v>
      </c>
      <c r="J171">
        <v>8000</v>
      </c>
      <c r="K171" t="s">
        <v>21</v>
      </c>
      <c r="L171">
        <v>5769.3</v>
      </c>
      <c r="M171">
        <v>45269</v>
      </c>
      <c r="N171">
        <v>5751.2000000000007</v>
      </c>
      <c r="O171">
        <v>45261</v>
      </c>
    </row>
    <row r="172" spans="2:15" x14ac:dyDescent="0.25">
      <c r="B172" t="s">
        <v>2419</v>
      </c>
      <c r="C172" t="s">
        <v>19</v>
      </c>
      <c r="D172">
        <v>0</v>
      </c>
      <c r="E172">
        <v>0.01</v>
      </c>
      <c r="F172">
        <v>0.1</v>
      </c>
      <c r="G172" t="s">
        <v>16</v>
      </c>
      <c r="H172" t="s">
        <v>15</v>
      </c>
      <c r="I172">
        <v>4000</v>
      </c>
      <c r="J172">
        <v>8000</v>
      </c>
      <c r="K172" t="s">
        <v>21</v>
      </c>
      <c r="L172">
        <v>57735</v>
      </c>
      <c r="M172">
        <v>4703.5</v>
      </c>
      <c r="N172">
        <v>57713</v>
      </c>
      <c r="O172">
        <v>4700</v>
      </c>
    </row>
    <row r="173" spans="2:15" x14ac:dyDescent="0.25">
      <c r="B173" t="s">
        <v>2420</v>
      </c>
      <c r="C173" t="s">
        <v>19</v>
      </c>
      <c r="D173">
        <v>0</v>
      </c>
      <c r="E173">
        <v>0.01</v>
      </c>
      <c r="F173">
        <v>1</v>
      </c>
      <c r="G173" t="s">
        <v>16</v>
      </c>
      <c r="H173" t="s">
        <v>15</v>
      </c>
      <c r="I173">
        <v>4000</v>
      </c>
      <c r="J173">
        <v>8000</v>
      </c>
      <c r="K173" t="s">
        <v>21</v>
      </c>
      <c r="L173">
        <v>577360</v>
      </c>
      <c r="M173">
        <v>471.57</v>
      </c>
      <c r="N173">
        <v>577330</v>
      </c>
      <c r="O173">
        <v>470.19</v>
      </c>
    </row>
    <row r="174" spans="2:15" x14ac:dyDescent="0.25">
      <c r="B174" t="s">
        <v>1508</v>
      </c>
      <c r="C174" t="s">
        <v>19</v>
      </c>
      <c r="D174">
        <v>0.01</v>
      </c>
      <c r="E174">
        <v>0.1</v>
      </c>
      <c r="F174">
        <v>1E-8</v>
      </c>
      <c r="G174" t="s">
        <v>16</v>
      </c>
      <c r="H174" t="s">
        <v>15</v>
      </c>
      <c r="I174">
        <v>1000</v>
      </c>
      <c r="J174">
        <v>2000</v>
      </c>
      <c r="K174" t="s">
        <v>21</v>
      </c>
      <c r="L174">
        <v>53</v>
      </c>
      <c r="M174">
        <v>17000</v>
      </c>
      <c r="N174">
        <v>11.488</v>
      </c>
      <c r="O174">
        <v>17414</v>
      </c>
    </row>
    <row r="175" spans="2:15" x14ac:dyDescent="0.25">
      <c r="B175" t="s">
        <v>1432</v>
      </c>
      <c r="C175" t="s">
        <v>19</v>
      </c>
      <c r="D175">
        <v>0.01</v>
      </c>
      <c r="E175">
        <v>0.1</v>
      </c>
      <c r="F175">
        <v>1.0000000000000001E-7</v>
      </c>
      <c r="G175" t="s">
        <v>16</v>
      </c>
      <c r="H175" t="s">
        <v>15</v>
      </c>
      <c r="I175">
        <v>1000</v>
      </c>
      <c r="J175">
        <v>2000</v>
      </c>
      <c r="K175" t="s">
        <v>21</v>
      </c>
      <c r="L175">
        <v>53</v>
      </c>
      <c r="M175">
        <v>17054</v>
      </c>
      <c r="N175">
        <v>11.488</v>
      </c>
      <c r="O175">
        <v>17414</v>
      </c>
    </row>
    <row r="176" spans="2:15" x14ac:dyDescent="0.25">
      <c r="B176" t="s">
        <v>1433</v>
      </c>
      <c r="C176" t="s">
        <v>19</v>
      </c>
      <c r="D176">
        <v>0.01</v>
      </c>
      <c r="E176">
        <v>0.1</v>
      </c>
      <c r="F176">
        <v>9.9999999999999995E-7</v>
      </c>
      <c r="G176" t="s">
        <v>16</v>
      </c>
      <c r="H176" t="s">
        <v>15</v>
      </c>
      <c r="I176">
        <v>1000</v>
      </c>
      <c r="J176">
        <v>2000</v>
      </c>
      <c r="K176" t="s">
        <v>21</v>
      </c>
      <c r="L176">
        <v>53</v>
      </c>
      <c r="M176">
        <v>17054</v>
      </c>
      <c r="N176">
        <v>11.488999999999999</v>
      </c>
      <c r="O176">
        <v>17414</v>
      </c>
    </row>
    <row r="177" spans="2:15" x14ac:dyDescent="0.25">
      <c r="B177" t="s">
        <v>1434</v>
      </c>
      <c r="C177" t="s">
        <v>19</v>
      </c>
      <c r="D177">
        <v>0.01</v>
      </c>
      <c r="E177">
        <v>0.1</v>
      </c>
      <c r="F177">
        <v>1.0000000000000001E-5</v>
      </c>
      <c r="G177" t="s">
        <v>16</v>
      </c>
      <c r="H177" t="s">
        <v>15</v>
      </c>
      <c r="I177">
        <v>1000</v>
      </c>
      <c r="J177">
        <v>2000</v>
      </c>
      <c r="K177" t="s">
        <v>21</v>
      </c>
      <c r="L177">
        <v>53</v>
      </c>
      <c r="M177">
        <v>17054</v>
      </c>
      <c r="N177">
        <v>11.587999999999999</v>
      </c>
      <c r="O177">
        <v>17413</v>
      </c>
    </row>
    <row r="178" spans="2:15" x14ac:dyDescent="0.25">
      <c r="B178" t="s">
        <v>1435</v>
      </c>
      <c r="C178" t="s">
        <v>19</v>
      </c>
      <c r="D178">
        <v>0.01</v>
      </c>
      <c r="E178">
        <v>0.1</v>
      </c>
      <c r="F178">
        <v>1E-4</v>
      </c>
      <c r="G178" t="s">
        <v>16</v>
      </c>
      <c r="H178" t="s">
        <v>15</v>
      </c>
      <c r="I178">
        <v>1000</v>
      </c>
      <c r="J178">
        <v>2000</v>
      </c>
      <c r="K178" t="s">
        <v>21</v>
      </c>
      <c r="L178">
        <v>53</v>
      </c>
      <c r="M178">
        <v>17065</v>
      </c>
      <c r="N178">
        <v>21.129000000000001</v>
      </c>
      <c r="O178">
        <v>17327</v>
      </c>
    </row>
    <row r="179" spans="2:15" x14ac:dyDescent="0.25">
      <c r="B179" t="s">
        <v>1436</v>
      </c>
      <c r="C179" t="s">
        <v>19</v>
      </c>
      <c r="D179">
        <v>0.01</v>
      </c>
      <c r="E179">
        <v>0.1</v>
      </c>
      <c r="F179">
        <v>1E-3</v>
      </c>
      <c r="G179" t="s">
        <v>16</v>
      </c>
      <c r="H179" t="s">
        <v>15</v>
      </c>
      <c r="I179">
        <v>1000</v>
      </c>
      <c r="J179">
        <v>2000</v>
      </c>
      <c r="K179" t="s">
        <v>21</v>
      </c>
      <c r="L179">
        <v>469.05</v>
      </c>
      <c r="M179">
        <v>13766</v>
      </c>
      <c r="N179">
        <v>433.19</v>
      </c>
      <c r="O179">
        <v>13767</v>
      </c>
    </row>
    <row r="180" spans="2:15" x14ac:dyDescent="0.25">
      <c r="B180" t="s">
        <v>1509</v>
      </c>
      <c r="C180" t="s">
        <v>19</v>
      </c>
      <c r="D180">
        <v>0.01</v>
      </c>
      <c r="E180">
        <v>0.1</v>
      </c>
      <c r="F180">
        <v>1E-8</v>
      </c>
      <c r="G180" t="s">
        <v>16</v>
      </c>
      <c r="H180" t="s">
        <v>15</v>
      </c>
      <c r="I180">
        <v>2000</v>
      </c>
      <c r="J180">
        <v>4000</v>
      </c>
      <c r="K180" t="s">
        <v>21</v>
      </c>
      <c r="L180">
        <v>110</v>
      </c>
      <c r="M180">
        <v>46000</v>
      </c>
      <c r="N180">
        <v>80.778000000000006</v>
      </c>
      <c r="O180">
        <v>46223</v>
      </c>
    </row>
    <row r="181" spans="2:15" x14ac:dyDescent="0.25">
      <c r="B181" t="s">
        <v>1437</v>
      </c>
      <c r="C181" t="s">
        <v>19</v>
      </c>
      <c r="D181">
        <v>0.01</v>
      </c>
      <c r="E181">
        <v>0.1</v>
      </c>
      <c r="F181">
        <v>1.0000000000000001E-7</v>
      </c>
      <c r="G181" t="s">
        <v>16</v>
      </c>
      <c r="H181" t="s">
        <v>15</v>
      </c>
      <c r="I181">
        <v>2000</v>
      </c>
      <c r="J181">
        <v>4000</v>
      </c>
      <c r="K181" t="s">
        <v>21</v>
      </c>
      <c r="L181">
        <v>110</v>
      </c>
      <c r="M181">
        <v>46000</v>
      </c>
      <c r="N181">
        <v>80.778000000000006</v>
      </c>
      <c r="O181">
        <v>46223</v>
      </c>
    </row>
    <row r="182" spans="2:15" x14ac:dyDescent="0.25">
      <c r="B182" t="s">
        <v>1438</v>
      </c>
      <c r="C182" t="s">
        <v>19</v>
      </c>
      <c r="D182">
        <v>0.01</v>
      </c>
      <c r="E182">
        <v>0.1</v>
      </c>
      <c r="F182">
        <v>9.9999999999999995E-7</v>
      </c>
      <c r="G182" t="s">
        <v>16</v>
      </c>
      <c r="H182" t="s">
        <v>15</v>
      </c>
      <c r="I182">
        <v>2000</v>
      </c>
      <c r="J182">
        <v>4000</v>
      </c>
      <c r="K182" t="s">
        <v>21</v>
      </c>
      <c r="L182">
        <v>110</v>
      </c>
      <c r="M182">
        <v>46000</v>
      </c>
      <c r="N182">
        <v>80.779000000000011</v>
      </c>
      <c r="O182">
        <v>46223</v>
      </c>
    </row>
    <row r="183" spans="2:15" x14ac:dyDescent="0.25">
      <c r="B183" t="s">
        <v>1439</v>
      </c>
      <c r="C183" t="s">
        <v>19</v>
      </c>
      <c r="D183">
        <v>0.01</v>
      </c>
      <c r="E183">
        <v>0.1</v>
      </c>
      <c r="F183">
        <v>1.0000000000000001E-5</v>
      </c>
      <c r="G183" t="s">
        <v>16</v>
      </c>
      <c r="H183" t="s">
        <v>15</v>
      </c>
      <c r="I183">
        <v>2000</v>
      </c>
      <c r="J183">
        <v>4000</v>
      </c>
      <c r="K183" t="s">
        <v>21</v>
      </c>
      <c r="L183">
        <v>110</v>
      </c>
      <c r="M183">
        <v>46000</v>
      </c>
      <c r="N183">
        <v>80.809000000000012</v>
      </c>
      <c r="O183">
        <v>46223</v>
      </c>
    </row>
    <row r="184" spans="2:15" x14ac:dyDescent="0.25">
      <c r="B184" t="s">
        <v>1440</v>
      </c>
      <c r="C184" t="s">
        <v>19</v>
      </c>
      <c r="D184">
        <v>0.01</v>
      </c>
      <c r="E184">
        <v>0.1</v>
      </c>
      <c r="F184">
        <v>1E-4</v>
      </c>
      <c r="G184" t="s">
        <v>16</v>
      </c>
      <c r="H184" t="s">
        <v>15</v>
      </c>
      <c r="I184">
        <v>2000</v>
      </c>
      <c r="J184">
        <v>4000</v>
      </c>
      <c r="K184" t="s">
        <v>21</v>
      </c>
      <c r="L184">
        <v>110</v>
      </c>
      <c r="M184">
        <v>46000</v>
      </c>
      <c r="N184">
        <v>84.13900000000001</v>
      </c>
      <c r="O184">
        <v>46193</v>
      </c>
    </row>
    <row r="185" spans="2:15" x14ac:dyDescent="0.25">
      <c r="B185" t="s">
        <v>1441</v>
      </c>
      <c r="C185" t="s">
        <v>19</v>
      </c>
      <c r="D185">
        <v>0.01</v>
      </c>
      <c r="E185">
        <v>0.1</v>
      </c>
      <c r="F185">
        <v>1E-3</v>
      </c>
      <c r="G185" t="s">
        <v>16</v>
      </c>
      <c r="H185" t="s">
        <v>15</v>
      </c>
      <c r="I185">
        <v>2000</v>
      </c>
      <c r="J185">
        <v>4000</v>
      </c>
      <c r="K185" t="s">
        <v>21</v>
      </c>
      <c r="L185">
        <v>354.53999999999996</v>
      </c>
      <c r="M185">
        <v>43842</v>
      </c>
      <c r="N185">
        <v>330.65999999999997</v>
      </c>
      <c r="O185">
        <v>43842</v>
      </c>
    </row>
    <row r="186" spans="2:15" x14ac:dyDescent="0.25">
      <c r="B186" t="s">
        <v>1510</v>
      </c>
      <c r="C186" t="s">
        <v>19</v>
      </c>
      <c r="D186">
        <v>0.01</v>
      </c>
      <c r="E186">
        <v>0.1</v>
      </c>
      <c r="F186">
        <v>1E-8</v>
      </c>
      <c r="G186" t="s">
        <v>16</v>
      </c>
      <c r="H186" t="s">
        <v>15</v>
      </c>
      <c r="I186">
        <v>4000</v>
      </c>
      <c r="J186">
        <v>8000</v>
      </c>
      <c r="K186" t="s">
        <v>21</v>
      </c>
      <c r="L186">
        <v>120</v>
      </c>
      <c r="M186">
        <v>46000</v>
      </c>
      <c r="N186">
        <v>92.256</v>
      </c>
      <c r="O186">
        <v>46261</v>
      </c>
    </row>
    <row r="187" spans="2:15" x14ac:dyDescent="0.25">
      <c r="B187" t="s">
        <v>1442</v>
      </c>
      <c r="C187" t="s">
        <v>19</v>
      </c>
      <c r="D187">
        <v>0.01</v>
      </c>
      <c r="E187">
        <v>0.1</v>
      </c>
      <c r="F187">
        <v>1.0000000000000001E-7</v>
      </c>
      <c r="G187" t="s">
        <v>16</v>
      </c>
      <c r="H187" t="s">
        <v>15</v>
      </c>
      <c r="I187">
        <v>4000</v>
      </c>
      <c r="J187">
        <v>8000</v>
      </c>
      <c r="K187" t="s">
        <v>21</v>
      </c>
      <c r="L187">
        <v>120</v>
      </c>
      <c r="M187">
        <v>46000</v>
      </c>
      <c r="N187">
        <v>92.256</v>
      </c>
      <c r="O187">
        <v>46261</v>
      </c>
    </row>
    <row r="188" spans="2:15" x14ac:dyDescent="0.25">
      <c r="B188" t="s">
        <v>1443</v>
      </c>
      <c r="C188" t="s">
        <v>19</v>
      </c>
      <c r="D188">
        <v>0.01</v>
      </c>
      <c r="E188">
        <v>0.1</v>
      </c>
      <c r="F188">
        <v>9.9999999999999995E-7</v>
      </c>
      <c r="G188" t="s">
        <v>16</v>
      </c>
      <c r="H188" t="s">
        <v>15</v>
      </c>
      <c r="I188">
        <v>4000</v>
      </c>
      <c r="J188">
        <v>8000</v>
      </c>
      <c r="K188" t="s">
        <v>21</v>
      </c>
      <c r="L188">
        <v>120</v>
      </c>
      <c r="M188">
        <v>46000</v>
      </c>
      <c r="N188">
        <v>92.257000000000005</v>
      </c>
      <c r="O188">
        <v>46261</v>
      </c>
    </row>
    <row r="189" spans="2:15" x14ac:dyDescent="0.25">
      <c r="B189" t="s">
        <v>1444</v>
      </c>
      <c r="C189" t="s">
        <v>19</v>
      </c>
      <c r="D189">
        <v>0.01</v>
      </c>
      <c r="E189">
        <v>0.1</v>
      </c>
      <c r="F189">
        <v>1.0000000000000001E-5</v>
      </c>
      <c r="G189" t="s">
        <v>16</v>
      </c>
      <c r="H189" t="s">
        <v>15</v>
      </c>
      <c r="I189">
        <v>4000</v>
      </c>
      <c r="J189">
        <v>8000</v>
      </c>
      <c r="K189" t="s">
        <v>21</v>
      </c>
      <c r="L189">
        <v>120</v>
      </c>
      <c r="M189">
        <v>46000</v>
      </c>
      <c r="N189">
        <v>92.287000000000006</v>
      </c>
      <c r="O189">
        <v>46261</v>
      </c>
    </row>
    <row r="190" spans="2:15" x14ac:dyDescent="0.25">
      <c r="B190" t="s">
        <v>1445</v>
      </c>
      <c r="C190" t="s">
        <v>19</v>
      </c>
      <c r="D190">
        <v>0.01</v>
      </c>
      <c r="E190">
        <v>0.1</v>
      </c>
      <c r="F190">
        <v>1E-4</v>
      </c>
      <c r="G190" t="s">
        <v>16</v>
      </c>
      <c r="H190" t="s">
        <v>15</v>
      </c>
      <c r="I190">
        <v>4000</v>
      </c>
      <c r="J190">
        <v>8000</v>
      </c>
      <c r="K190" t="s">
        <v>21</v>
      </c>
      <c r="L190">
        <v>120</v>
      </c>
      <c r="M190">
        <v>46000</v>
      </c>
      <c r="N190">
        <v>95.542000000000002</v>
      </c>
      <c r="O190">
        <v>46232</v>
      </c>
    </row>
    <row r="191" spans="2:15" x14ac:dyDescent="0.25">
      <c r="B191" t="s">
        <v>1446</v>
      </c>
      <c r="C191" t="s">
        <v>19</v>
      </c>
      <c r="D191">
        <v>0.01</v>
      </c>
      <c r="E191">
        <v>0.1</v>
      </c>
      <c r="F191">
        <v>1E-3</v>
      </c>
      <c r="G191" t="s">
        <v>16</v>
      </c>
      <c r="H191" t="s">
        <v>15</v>
      </c>
      <c r="I191">
        <v>4000</v>
      </c>
      <c r="J191">
        <v>8000</v>
      </c>
      <c r="K191" t="s">
        <v>21</v>
      </c>
      <c r="L191">
        <v>363.53</v>
      </c>
      <c r="M191">
        <v>43909</v>
      </c>
      <c r="N191">
        <v>338.44</v>
      </c>
      <c r="O191">
        <v>43920</v>
      </c>
    </row>
    <row r="192" spans="2:15" x14ac:dyDescent="0.25">
      <c r="B192" t="s">
        <v>1511</v>
      </c>
      <c r="C192" t="s">
        <v>19</v>
      </c>
      <c r="D192">
        <v>0.01</v>
      </c>
      <c r="E192">
        <v>0.1</v>
      </c>
      <c r="F192">
        <v>1E-8</v>
      </c>
      <c r="G192" t="s">
        <v>16</v>
      </c>
      <c r="H192" t="s">
        <v>15</v>
      </c>
      <c r="I192">
        <v>8000</v>
      </c>
      <c r="J192">
        <v>10000</v>
      </c>
      <c r="K192" t="s">
        <v>21</v>
      </c>
      <c r="L192">
        <v>450</v>
      </c>
      <c r="M192">
        <v>170000</v>
      </c>
      <c r="N192">
        <v>115.4</v>
      </c>
      <c r="O192">
        <v>173280</v>
      </c>
    </row>
    <row r="193" spans="2:15" x14ac:dyDescent="0.25">
      <c r="B193" t="s">
        <v>1447</v>
      </c>
      <c r="C193" t="s">
        <v>19</v>
      </c>
      <c r="D193">
        <v>0.01</v>
      </c>
      <c r="E193">
        <v>0.1</v>
      </c>
      <c r="F193">
        <v>1.0000000000000001E-7</v>
      </c>
      <c r="G193" t="s">
        <v>16</v>
      </c>
      <c r="H193" t="s">
        <v>15</v>
      </c>
      <c r="I193">
        <v>8000</v>
      </c>
      <c r="J193">
        <v>10000</v>
      </c>
      <c r="K193" t="s">
        <v>21</v>
      </c>
      <c r="L193">
        <v>450</v>
      </c>
      <c r="M193">
        <v>170030</v>
      </c>
      <c r="N193">
        <v>115.4</v>
      </c>
      <c r="O193">
        <v>173280</v>
      </c>
    </row>
    <row r="194" spans="2:15" x14ac:dyDescent="0.25">
      <c r="B194" t="s">
        <v>1448</v>
      </c>
      <c r="C194" t="s">
        <v>19</v>
      </c>
      <c r="D194">
        <v>0.01</v>
      </c>
      <c r="E194">
        <v>0.1</v>
      </c>
      <c r="F194">
        <v>9.9999999999999995E-7</v>
      </c>
      <c r="G194" t="s">
        <v>16</v>
      </c>
      <c r="H194" t="s">
        <v>15</v>
      </c>
      <c r="I194">
        <v>8000</v>
      </c>
      <c r="J194">
        <v>10000</v>
      </c>
      <c r="K194" t="s">
        <v>21</v>
      </c>
      <c r="L194">
        <v>450</v>
      </c>
      <c r="M194">
        <v>170040</v>
      </c>
      <c r="N194">
        <v>115.4</v>
      </c>
      <c r="O194">
        <v>173280</v>
      </c>
    </row>
    <row r="195" spans="2:15" x14ac:dyDescent="0.25">
      <c r="B195" t="s">
        <v>1449</v>
      </c>
      <c r="C195" t="s">
        <v>19</v>
      </c>
      <c r="D195">
        <v>0.01</v>
      </c>
      <c r="E195">
        <v>0.1</v>
      </c>
      <c r="F195">
        <v>1.0000000000000001E-5</v>
      </c>
      <c r="G195" t="s">
        <v>16</v>
      </c>
      <c r="H195" t="s">
        <v>15</v>
      </c>
      <c r="I195">
        <v>8000</v>
      </c>
      <c r="J195">
        <v>10000</v>
      </c>
      <c r="K195" t="s">
        <v>21</v>
      </c>
      <c r="L195">
        <v>450</v>
      </c>
      <c r="M195">
        <v>170040</v>
      </c>
      <c r="N195">
        <v>115.41000000000001</v>
      </c>
      <c r="O195">
        <v>173280</v>
      </c>
    </row>
    <row r="196" spans="2:15" x14ac:dyDescent="0.25">
      <c r="B196" t="s">
        <v>1450</v>
      </c>
      <c r="C196" t="s">
        <v>19</v>
      </c>
      <c r="D196">
        <v>0.01</v>
      </c>
      <c r="E196">
        <v>0.1</v>
      </c>
      <c r="F196">
        <v>1E-4</v>
      </c>
      <c r="G196" t="s">
        <v>16</v>
      </c>
      <c r="H196" t="s">
        <v>15</v>
      </c>
      <c r="I196">
        <v>8000</v>
      </c>
      <c r="J196">
        <v>10000</v>
      </c>
      <c r="K196" t="s">
        <v>21</v>
      </c>
      <c r="L196">
        <v>450</v>
      </c>
      <c r="M196">
        <v>170040</v>
      </c>
      <c r="N196">
        <v>116.4</v>
      </c>
      <c r="O196">
        <v>173270</v>
      </c>
    </row>
    <row r="197" spans="2:15" x14ac:dyDescent="0.25">
      <c r="B197" t="s">
        <v>1451</v>
      </c>
      <c r="C197" t="s">
        <v>19</v>
      </c>
      <c r="D197">
        <v>0.01</v>
      </c>
      <c r="E197">
        <v>0.1</v>
      </c>
      <c r="F197">
        <v>1E-3</v>
      </c>
      <c r="G197" t="s">
        <v>16</v>
      </c>
      <c r="H197" t="s">
        <v>15</v>
      </c>
      <c r="I197">
        <v>8000</v>
      </c>
      <c r="J197">
        <v>10000</v>
      </c>
      <c r="K197" t="s">
        <v>21</v>
      </c>
      <c r="L197">
        <v>450</v>
      </c>
      <c r="M197">
        <v>170150</v>
      </c>
      <c r="N197">
        <v>203.57999999999998</v>
      </c>
      <c r="O197">
        <v>172400</v>
      </c>
    </row>
    <row r="198" spans="2:15" x14ac:dyDescent="0.25">
      <c r="B198" t="s">
        <v>1512</v>
      </c>
      <c r="C198" t="s">
        <v>19</v>
      </c>
      <c r="D198">
        <v>0.1</v>
      </c>
      <c r="E198">
        <v>1</v>
      </c>
      <c r="F198">
        <v>9.9999999999999995E-8</v>
      </c>
      <c r="G198" t="s">
        <v>16</v>
      </c>
      <c r="H198" t="s">
        <v>15</v>
      </c>
      <c r="I198">
        <v>1000</v>
      </c>
      <c r="J198">
        <v>2000</v>
      </c>
      <c r="K198" t="s">
        <v>21</v>
      </c>
      <c r="L198">
        <v>590</v>
      </c>
      <c r="M198">
        <v>17000</v>
      </c>
      <c r="N198">
        <v>108.37</v>
      </c>
      <c r="O198">
        <v>17479</v>
      </c>
    </row>
    <row r="199" spans="2:15" x14ac:dyDescent="0.25">
      <c r="B199" t="s">
        <v>1452</v>
      </c>
      <c r="C199" t="s">
        <v>19</v>
      </c>
      <c r="D199">
        <v>0.1</v>
      </c>
      <c r="E199">
        <v>1</v>
      </c>
      <c r="F199">
        <v>9.9999999999999995E-7</v>
      </c>
      <c r="G199" t="s">
        <v>16</v>
      </c>
      <c r="H199" t="s">
        <v>15</v>
      </c>
      <c r="I199">
        <v>1000</v>
      </c>
      <c r="J199">
        <v>2000</v>
      </c>
      <c r="K199" t="s">
        <v>21</v>
      </c>
      <c r="L199">
        <v>590</v>
      </c>
      <c r="M199">
        <v>17152</v>
      </c>
      <c r="N199">
        <v>108.37</v>
      </c>
      <c r="O199">
        <v>17479</v>
      </c>
    </row>
    <row r="200" spans="2:15" x14ac:dyDescent="0.25">
      <c r="B200" t="s">
        <v>1453</v>
      </c>
      <c r="C200" t="s">
        <v>19</v>
      </c>
      <c r="D200">
        <v>0.1</v>
      </c>
      <c r="E200">
        <v>1</v>
      </c>
      <c r="F200">
        <v>1.0000000000000001E-5</v>
      </c>
      <c r="G200" t="s">
        <v>16</v>
      </c>
      <c r="H200" t="s">
        <v>15</v>
      </c>
      <c r="I200">
        <v>1000</v>
      </c>
      <c r="J200">
        <v>2000</v>
      </c>
      <c r="K200" t="s">
        <v>21</v>
      </c>
      <c r="L200">
        <v>590</v>
      </c>
      <c r="M200">
        <v>17152</v>
      </c>
      <c r="N200">
        <v>108.38000000000001</v>
      </c>
      <c r="O200">
        <v>17479</v>
      </c>
    </row>
    <row r="201" spans="2:15" x14ac:dyDescent="0.25">
      <c r="B201" t="s">
        <v>1454</v>
      </c>
      <c r="C201" t="s">
        <v>19</v>
      </c>
      <c r="D201">
        <v>0.1</v>
      </c>
      <c r="E201">
        <v>1</v>
      </c>
      <c r="F201">
        <v>1E-4</v>
      </c>
      <c r="G201" t="s">
        <v>16</v>
      </c>
      <c r="H201" t="s">
        <v>15</v>
      </c>
      <c r="I201">
        <v>1000</v>
      </c>
      <c r="J201">
        <v>2000</v>
      </c>
      <c r="K201" t="s">
        <v>21</v>
      </c>
      <c r="L201">
        <v>590</v>
      </c>
      <c r="M201">
        <v>17152</v>
      </c>
      <c r="N201">
        <v>109.37</v>
      </c>
      <c r="O201">
        <v>17478</v>
      </c>
    </row>
    <row r="202" spans="2:15" x14ac:dyDescent="0.25">
      <c r="B202" t="s">
        <v>1455</v>
      </c>
      <c r="C202" t="s">
        <v>19</v>
      </c>
      <c r="D202">
        <v>0.1</v>
      </c>
      <c r="E202">
        <v>1</v>
      </c>
      <c r="F202">
        <v>1E-3</v>
      </c>
      <c r="G202" t="s">
        <v>16</v>
      </c>
      <c r="H202" t="s">
        <v>15</v>
      </c>
      <c r="I202">
        <v>1000</v>
      </c>
      <c r="J202">
        <v>2000</v>
      </c>
      <c r="K202" t="s">
        <v>21</v>
      </c>
      <c r="L202">
        <v>590</v>
      </c>
      <c r="M202">
        <v>17163</v>
      </c>
      <c r="N202">
        <v>204.79</v>
      </c>
      <c r="O202">
        <v>17392</v>
      </c>
    </row>
    <row r="203" spans="2:15" x14ac:dyDescent="0.25">
      <c r="B203" t="s">
        <v>1456</v>
      </c>
      <c r="C203" t="s">
        <v>19</v>
      </c>
      <c r="D203">
        <v>0.1</v>
      </c>
      <c r="E203">
        <v>1</v>
      </c>
      <c r="F203">
        <v>0.01</v>
      </c>
      <c r="G203" t="s">
        <v>16</v>
      </c>
      <c r="H203" t="s">
        <v>15</v>
      </c>
      <c r="I203">
        <v>1000</v>
      </c>
      <c r="J203">
        <v>2000</v>
      </c>
      <c r="K203" t="s">
        <v>21</v>
      </c>
      <c r="L203">
        <v>4683.4000000000005</v>
      </c>
      <c r="M203">
        <v>13828</v>
      </c>
      <c r="N203">
        <v>4325.4000000000005</v>
      </c>
      <c r="O203">
        <v>13829</v>
      </c>
    </row>
    <row r="204" spans="2:15" x14ac:dyDescent="0.25">
      <c r="B204" t="s">
        <v>1513</v>
      </c>
      <c r="C204" t="s">
        <v>19</v>
      </c>
      <c r="D204">
        <v>0.1</v>
      </c>
      <c r="E204">
        <v>1</v>
      </c>
      <c r="F204">
        <v>9.9999999999999995E-8</v>
      </c>
      <c r="G204" t="s">
        <v>16</v>
      </c>
      <c r="H204" t="s">
        <v>14</v>
      </c>
      <c r="I204">
        <v>2000</v>
      </c>
      <c r="J204">
        <v>4000</v>
      </c>
      <c r="K204" t="s">
        <v>21</v>
      </c>
      <c r="L204">
        <v>1.2</v>
      </c>
      <c r="M204">
        <v>46</v>
      </c>
      <c r="N204">
        <v>0.8007200000000001</v>
      </c>
      <c r="O204">
        <v>46.326000000000001</v>
      </c>
    </row>
    <row r="205" spans="2:15" x14ac:dyDescent="0.25">
      <c r="B205" t="s">
        <v>1457</v>
      </c>
      <c r="C205" t="s">
        <v>19</v>
      </c>
      <c r="D205">
        <v>0.1</v>
      </c>
      <c r="E205">
        <v>1</v>
      </c>
      <c r="F205">
        <v>9.9999999999999995E-7</v>
      </c>
      <c r="G205" t="s">
        <v>16</v>
      </c>
      <c r="H205" t="s">
        <v>14</v>
      </c>
      <c r="I205">
        <v>2000</v>
      </c>
      <c r="J205">
        <v>4000</v>
      </c>
      <c r="K205" t="s">
        <v>21</v>
      </c>
      <c r="L205">
        <v>1.2</v>
      </c>
      <c r="M205">
        <v>46.029000000000003</v>
      </c>
      <c r="N205">
        <v>0.8007200000000001</v>
      </c>
      <c r="O205">
        <v>46.326000000000001</v>
      </c>
    </row>
    <row r="206" spans="2:15" x14ac:dyDescent="0.25">
      <c r="B206" t="s">
        <v>1458</v>
      </c>
      <c r="C206" t="s">
        <v>19</v>
      </c>
      <c r="D206">
        <v>0.1</v>
      </c>
      <c r="E206">
        <v>1</v>
      </c>
      <c r="F206">
        <v>1.0000000000000001E-5</v>
      </c>
      <c r="G206" t="s">
        <v>16</v>
      </c>
      <c r="H206" t="s">
        <v>14</v>
      </c>
      <c r="I206">
        <v>2000</v>
      </c>
      <c r="J206">
        <v>4000</v>
      </c>
      <c r="K206" t="s">
        <v>21</v>
      </c>
      <c r="L206">
        <v>1.2</v>
      </c>
      <c r="M206">
        <v>46.029000000000003</v>
      </c>
      <c r="N206">
        <v>0.80073000000000005</v>
      </c>
      <c r="O206">
        <v>46.326000000000001</v>
      </c>
    </row>
    <row r="207" spans="2:15" x14ac:dyDescent="0.25">
      <c r="B207" t="s">
        <v>1459</v>
      </c>
      <c r="C207" t="s">
        <v>19</v>
      </c>
      <c r="D207">
        <v>0.1</v>
      </c>
      <c r="E207">
        <v>1</v>
      </c>
      <c r="F207">
        <v>1E-4</v>
      </c>
      <c r="G207" t="s">
        <v>16</v>
      </c>
      <c r="H207" t="s">
        <v>14</v>
      </c>
      <c r="I207">
        <v>2000</v>
      </c>
      <c r="J207">
        <v>4000</v>
      </c>
      <c r="K207" t="s">
        <v>21</v>
      </c>
      <c r="L207">
        <v>1.2</v>
      </c>
      <c r="M207">
        <v>46.03</v>
      </c>
      <c r="N207">
        <v>0.80149999999999999</v>
      </c>
      <c r="O207">
        <v>46.325000000000003</v>
      </c>
    </row>
    <row r="208" spans="2:15" x14ac:dyDescent="0.25">
      <c r="B208" t="s">
        <v>1460</v>
      </c>
      <c r="C208" t="s">
        <v>19</v>
      </c>
      <c r="D208">
        <v>0.1</v>
      </c>
      <c r="E208">
        <v>1</v>
      </c>
      <c r="F208">
        <v>1E-3</v>
      </c>
      <c r="G208" t="s">
        <v>16</v>
      </c>
      <c r="H208" t="s">
        <v>14</v>
      </c>
      <c r="I208">
        <v>2000</v>
      </c>
      <c r="J208">
        <v>4000</v>
      </c>
      <c r="K208" t="s">
        <v>21</v>
      </c>
      <c r="L208">
        <v>1.2</v>
      </c>
      <c r="M208">
        <v>46.033999999999999</v>
      </c>
      <c r="N208">
        <v>0.83431</v>
      </c>
      <c r="O208">
        <v>46.295999999999999</v>
      </c>
    </row>
    <row r="209" spans="2:15" x14ac:dyDescent="0.25">
      <c r="B209" t="s">
        <v>1461</v>
      </c>
      <c r="C209" t="s">
        <v>19</v>
      </c>
      <c r="D209">
        <v>0.1</v>
      </c>
      <c r="E209">
        <v>1</v>
      </c>
      <c r="F209">
        <v>0.01</v>
      </c>
      <c r="G209" t="s">
        <v>16</v>
      </c>
      <c r="H209" t="s">
        <v>14</v>
      </c>
      <c r="I209">
        <v>2000</v>
      </c>
      <c r="J209">
        <v>4000</v>
      </c>
      <c r="K209" t="s">
        <v>21</v>
      </c>
      <c r="L209">
        <v>3.5375000000000001</v>
      </c>
      <c r="M209">
        <v>43.944000000000003</v>
      </c>
      <c r="N209">
        <v>3.2985000000000002</v>
      </c>
      <c r="O209">
        <v>43.945</v>
      </c>
    </row>
    <row r="210" spans="2:15" x14ac:dyDescent="0.25">
      <c r="B210" t="s">
        <v>1514</v>
      </c>
      <c r="C210" t="s">
        <v>19</v>
      </c>
      <c r="D210">
        <v>0.1</v>
      </c>
      <c r="E210">
        <v>1</v>
      </c>
      <c r="F210">
        <v>9.9999999999999995E-8</v>
      </c>
      <c r="G210" t="s">
        <v>16</v>
      </c>
      <c r="H210" t="s">
        <v>14</v>
      </c>
      <c r="I210">
        <v>4000</v>
      </c>
      <c r="J210">
        <v>8000</v>
      </c>
      <c r="K210" t="s">
        <v>21</v>
      </c>
      <c r="L210">
        <v>1.3</v>
      </c>
      <c r="M210">
        <v>46</v>
      </c>
      <c r="N210">
        <v>0.91605999999999999</v>
      </c>
      <c r="O210">
        <v>46.326000000000001</v>
      </c>
    </row>
    <row r="211" spans="2:15" x14ac:dyDescent="0.25">
      <c r="B211" t="s">
        <v>1462</v>
      </c>
      <c r="C211" t="s">
        <v>19</v>
      </c>
      <c r="D211">
        <v>0.1</v>
      </c>
      <c r="E211">
        <v>1</v>
      </c>
      <c r="F211">
        <v>9.9999999999999995E-7</v>
      </c>
      <c r="G211" t="s">
        <v>16</v>
      </c>
      <c r="H211" t="s">
        <v>14</v>
      </c>
      <c r="I211">
        <v>4000</v>
      </c>
      <c r="J211">
        <v>8000</v>
      </c>
      <c r="K211" t="s">
        <v>21</v>
      </c>
      <c r="L211">
        <v>1.3</v>
      </c>
      <c r="M211">
        <v>46.045999999999999</v>
      </c>
      <c r="N211">
        <v>0.91605999999999999</v>
      </c>
      <c r="O211">
        <v>46.326000000000001</v>
      </c>
    </row>
    <row r="212" spans="2:15" x14ac:dyDescent="0.25">
      <c r="B212" t="s">
        <v>1463</v>
      </c>
      <c r="C212" t="s">
        <v>19</v>
      </c>
      <c r="D212">
        <v>0.1</v>
      </c>
      <c r="E212">
        <v>1</v>
      </c>
      <c r="F212">
        <v>1.0000000000000001E-5</v>
      </c>
      <c r="G212" t="s">
        <v>16</v>
      </c>
      <c r="H212" t="s">
        <v>14</v>
      </c>
      <c r="I212">
        <v>4000</v>
      </c>
      <c r="J212">
        <v>8000</v>
      </c>
      <c r="K212" t="s">
        <v>21</v>
      </c>
      <c r="L212">
        <v>1.3</v>
      </c>
      <c r="M212">
        <v>46.045999999999999</v>
      </c>
      <c r="N212">
        <v>0.91606999999999994</v>
      </c>
      <c r="O212">
        <v>46.326000000000001</v>
      </c>
    </row>
    <row r="213" spans="2:15" x14ac:dyDescent="0.25">
      <c r="B213" t="s">
        <v>1464</v>
      </c>
      <c r="C213" t="s">
        <v>19</v>
      </c>
      <c r="D213">
        <v>0.1</v>
      </c>
      <c r="E213">
        <v>1</v>
      </c>
      <c r="F213">
        <v>1E-4</v>
      </c>
      <c r="G213" t="s">
        <v>16</v>
      </c>
      <c r="H213" t="s">
        <v>14</v>
      </c>
      <c r="I213">
        <v>4000</v>
      </c>
      <c r="J213">
        <v>8000</v>
      </c>
      <c r="K213" t="s">
        <v>21</v>
      </c>
      <c r="L213">
        <v>1.3</v>
      </c>
      <c r="M213">
        <v>46.045999999999999</v>
      </c>
      <c r="N213">
        <v>0.91664999999999996</v>
      </c>
      <c r="O213">
        <v>46.325000000000003</v>
      </c>
    </row>
    <row r="214" spans="2:15" x14ac:dyDescent="0.25">
      <c r="B214" t="s">
        <v>1465</v>
      </c>
      <c r="C214" t="s">
        <v>19</v>
      </c>
      <c r="D214">
        <v>0.1</v>
      </c>
      <c r="E214">
        <v>1</v>
      </c>
      <c r="F214">
        <v>1E-3</v>
      </c>
      <c r="G214" t="s">
        <v>16</v>
      </c>
      <c r="H214" t="s">
        <v>14</v>
      </c>
      <c r="I214">
        <v>4000</v>
      </c>
      <c r="J214">
        <v>8000</v>
      </c>
      <c r="K214" t="s">
        <v>21</v>
      </c>
      <c r="L214">
        <v>1.3</v>
      </c>
      <c r="M214">
        <v>46.051000000000002</v>
      </c>
      <c r="N214">
        <v>0.94915000000000005</v>
      </c>
      <c r="O214">
        <v>46.295999999999999</v>
      </c>
    </row>
    <row r="215" spans="2:15" x14ac:dyDescent="0.25">
      <c r="B215" t="s">
        <v>1466</v>
      </c>
      <c r="C215" t="s">
        <v>19</v>
      </c>
      <c r="D215">
        <v>0.1</v>
      </c>
      <c r="E215">
        <v>1</v>
      </c>
      <c r="F215">
        <v>0.01</v>
      </c>
      <c r="G215" t="s">
        <v>16</v>
      </c>
      <c r="H215" t="s">
        <v>14</v>
      </c>
      <c r="I215">
        <v>4000</v>
      </c>
      <c r="J215">
        <v>8000</v>
      </c>
      <c r="K215" t="s">
        <v>21</v>
      </c>
      <c r="L215">
        <v>3.6131000000000002</v>
      </c>
      <c r="M215">
        <v>43.981999999999999</v>
      </c>
      <c r="N215">
        <v>3.3780000000000001</v>
      </c>
      <c r="O215">
        <v>43.984000000000002</v>
      </c>
    </row>
    <row r="216" spans="2:15" x14ac:dyDescent="0.25">
      <c r="B216" t="s">
        <v>1515</v>
      </c>
      <c r="C216" t="s">
        <v>19</v>
      </c>
      <c r="D216">
        <v>0.1</v>
      </c>
      <c r="E216">
        <v>1</v>
      </c>
      <c r="F216">
        <v>9.9999999999999995E-8</v>
      </c>
      <c r="G216" t="s">
        <v>16</v>
      </c>
      <c r="H216" t="s">
        <v>14</v>
      </c>
      <c r="I216">
        <v>8000</v>
      </c>
      <c r="J216">
        <v>10000</v>
      </c>
      <c r="K216" t="s">
        <v>21</v>
      </c>
      <c r="L216">
        <v>4.6000000000000005</v>
      </c>
      <c r="M216">
        <v>170</v>
      </c>
      <c r="N216">
        <v>1.1460000000000001</v>
      </c>
      <c r="O216">
        <v>173.36</v>
      </c>
    </row>
    <row r="217" spans="2:15" x14ac:dyDescent="0.25">
      <c r="B217" t="s">
        <v>1467</v>
      </c>
      <c r="C217" t="s">
        <v>19</v>
      </c>
      <c r="D217">
        <v>0.1</v>
      </c>
      <c r="E217">
        <v>1</v>
      </c>
      <c r="F217">
        <v>9.9999999999999995E-7</v>
      </c>
      <c r="G217" t="s">
        <v>16</v>
      </c>
      <c r="H217" t="s">
        <v>14</v>
      </c>
      <c r="I217">
        <v>8000</v>
      </c>
      <c r="J217">
        <v>10000</v>
      </c>
      <c r="K217" t="s">
        <v>21</v>
      </c>
      <c r="L217">
        <v>4.6000000000000005</v>
      </c>
      <c r="M217">
        <v>170.12</v>
      </c>
      <c r="N217">
        <v>1.1460000000000001</v>
      </c>
      <c r="O217">
        <v>173.36</v>
      </c>
    </row>
    <row r="218" spans="2:15" x14ac:dyDescent="0.25">
      <c r="B218" t="s">
        <v>1468</v>
      </c>
      <c r="C218" t="s">
        <v>19</v>
      </c>
      <c r="D218">
        <v>0.1</v>
      </c>
      <c r="E218">
        <v>1</v>
      </c>
      <c r="F218">
        <v>1.0000000000000001E-5</v>
      </c>
      <c r="G218" t="s">
        <v>16</v>
      </c>
      <c r="H218" t="s">
        <v>14</v>
      </c>
      <c r="I218">
        <v>8000</v>
      </c>
      <c r="J218">
        <v>10000</v>
      </c>
      <c r="K218" t="s">
        <v>21</v>
      </c>
      <c r="L218">
        <v>4.6000000000000005</v>
      </c>
      <c r="M218">
        <v>170.12</v>
      </c>
      <c r="N218">
        <v>1.1460000000000001</v>
      </c>
      <c r="O218">
        <v>173.36</v>
      </c>
    </row>
    <row r="219" spans="2:15" x14ac:dyDescent="0.25">
      <c r="B219" t="s">
        <v>1469</v>
      </c>
      <c r="C219" t="s">
        <v>19</v>
      </c>
      <c r="D219">
        <v>0.1</v>
      </c>
      <c r="E219">
        <v>1</v>
      </c>
      <c r="F219">
        <v>1E-4</v>
      </c>
      <c r="G219" t="s">
        <v>16</v>
      </c>
      <c r="H219" t="s">
        <v>14</v>
      </c>
      <c r="I219">
        <v>8000</v>
      </c>
      <c r="J219">
        <v>10000</v>
      </c>
      <c r="K219" t="s">
        <v>21</v>
      </c>
      <c r="L219">
        <v>4.6000000000000005</v>
      </c>
      <c r="M219">
        <v>170.12</v>
      </c>
      <c r="N219">
        <v>1.1460999999999999</v>
      </c>
      <c r="O219">
        <v>173.36</v>
      </c>
    </row>
    <row r="220" spans="2:15" x14ac:dyDescent="0.25">
      <c r="B220" t="s">
        <v>1470</v>
      </c>
      <c r="C220" t="s">
        <v>19</v>
      </c>
      <c r="D220">
        <v>0.1</v>
      </c>
      <c r="E220">
        <v>1</v>
      </c>
      <c r="F220">
        <v>1E-3</v>
      </c>
      <c r="G220" t="s">
        <v>16</v>
      </c>
      <c r="H220" t="s">
        <v>14</v>
      </c>
      <c r="I220">
        <v>8000</v>
      </c>
      <c r="J220">
        <v>10000</v>
      </c>
      <c r="K220" t="s">
        <v>21</v>
      </c>
      <c r="L220">
        <v>4.6000000000000005</v>
      </c>
      <c r="M220">
        <v>170.12</v>
      </c>
      <c r="N220">
        <v>1.1559999999999999</v>
      </c>
      <c r="O220">
        <v>173.35</v>
      </c>
    </row>
    <row r="221" spans="2:15" x14ac:dyDescent="0.25">
      <c r="B221" t="s">
        <v>1471</v>
      </c>
      <c r="C221" t="s">
        <v>19</v>
      </c>
      <c r="D221">
        <v>0.1</v>
      </c>
      <c r="E221">
        <v>1</v>
      </c>
      <c r="F221">
        <v>0.01</v>
      </c>
      <c r="G221" t="s">
        <v>16</v>
      </c>
      <c r="H221" t="s">
        <v>14</v>
      </c>
      <c r="I221">
        <v>8000</v>
      </c>
      <c r="J221">
        <v>10000</v>
      </c>
      <c r="K221" t="s">
        <v>21</v>
      </c>
      <c r="L221">
        <v>4.6000000000000005</v>
      </c>
      <c r="M221">
        <v>170.23</v>
      </c>
      <c r="N221">
        <v>2.0278</v>
      </c>
      <c r="O221">
        <v>172.49</v>
      </c>
    </row>
    <row r="222" spans="2:15" x14ac:dyDescent="0.25">
      <c r="B222" t="s">
        <v>1516</v>
      </c>
      <c r="C222" t="s">
        <v>19</v>
      </c>
      <c r="D222">
        <v>1</v>
      </c>
      <c r="E222">
        <v>10</v>
      </c>
      <c r="F222">
        <v>9.9999999999999995E-7</v>
      </c>
      <c r="G222" t="s">
        <v>16</v>
      </c>
      <c r="H222" t="s">
        <v>14</v>
      </c>
      <c r="I222">
        <v>1000</v>
      </c>
      <c r="J222">
        <v>2000</v>
      </c>
      <c r="K222" t="s">
        <v>21</v>
      </c>
      <c r="L222">
        <v>6.1</v>
      </c>
      <c r="M222">
        <v>17</v>
      </c>
      <c r="N222">
        <v>1.1337999999999999</v>
      </c>
      <c r="O222">
        <v>17.486999999999998</v>
      </c>
    </row>
    <row r="223" spans="2:15" x14ac:dyDescent="0.25">
      <c r="B223" t="s">
        <v>1517</v>
      </c>
      <c r="C223" t="s">
        <v>19</v>
      </c>
      <c r="D223">
        <v>1</v>
      </c>
      <c r="E223">
        <v>10</v>
      </c>
      <c r="F223">
        <v>1.0000000000000001E-5</v>
      </c>
      <c r="G223" t="s">
        <v>16</v>
      </c>
      <c r="H223" t="s">
        <v>14</v>
      </c>
      <c r="I223">
        <v>1000</v>
      </c>
      <c r="J223">
        <v>2000</v>
      </c>
      <c r="K223" t="s">
        <v>21</v>
      </c>
      <c r="L223">
        <v>6.1</v>
      </c>
      <c r="M223">
        <v>17.155999999999999</v>
      </c>
      <c r="N223">
        <v>1.1337999999999999</v>
      </c>
      <c r="O223">
        <v>17.486999999999998</v>
      </c>
    </row>
    <row r="224" spans="2:15" x14ac:dyDescent="0.25">
      <c r="B224" t="s">
        <v>1518</v>
      </c>
      <c r="C224" t="s">
        <v>19</v>
      </c>
      <c r="D224">
        <v>1</v>
      </c>
      <c r="E224">
        <v>10</v>
      </c>
      <c r="F224">
        <v>1E-4</v>
      </c>
      <c r="G224" t="s">
        <v>16</v>
      </c>
      <c r="H224" t="s">
        <v>14</v>
      </c>
      <c r="I224">
        <v>1000</v>
      </c>
      <c r="J224">
        <v>2000</v>
      </c>
      <c r="K224" t="s">
        <v>21</v>
      </c>
      <c r="L224">
        <v>6.1</v>
      </c>
      <c r="M224">
        <v>17.155999999999999</v>
      </c>
      <c r="N224">
        <v>1.1337999999999999</v>
      </c>
      <c r="O224">
        <v>17.486999999999998</v>
      </c>
    </row>
    <row r="225" spans="2:15" x14ac:dyDescent="0.25">
      <c r="B225" t="s">
        <v>1519</v>
      </c>
      <c r="C225" t="s">
        <v>19</v>
      </c>
      <c r="D225">
        <v>1</v>
      </c>
      <c r="E225">
        <v>10</v>
      </c>
      <c r="F225">
        <v>1E-3</v>
      </c>
      <c r="G225" t="s">
        <v>16</v>
      </c>
      <c r="H225" t="s">
        <v>14</v>
      </c>
      <c r="I225">
        <v>1000</v>
      </c>
      <c r="J225">
        <v>2000</v>
      </c>
      <c r="K225" t="s">
        <v>21</v>
      </c>
      <c r="L225">
        <v>6.1</v>
      </c>
      <c r="M225">
        <v>17.155999999999999</v>
      </c>
      <c r="N225">
        <v>1.1448</v>
      </c>
      <c r="O225">
        <v>17.486000000000001</v>
      </c>
    </row>
    <row r="226" spans="2:15" x14ac:dyDescent="0.25">
      <c r="B226" t="s">
        <v>1520</v>
      </c>
      <c r="C226" t="s">
        <v>19</v>
      </c>
      <c r="D226">
        <v>1</v>
      </c>
      <c r="E226">
        <v>10</v>
      </c>
      <c r="F226">
        <v>0.01</v>
      </c>
      <c r="G226" t="s">
        <v>16</v>
      </c>
      <c r="H226" t="s">
        <v>14</v>
      </c>
      <c r="I226">
        <v>1000</v>
      </c>
      <c r="J226">
        <v>2000</v>
      </c>
      <c r="K226" t="s">
        <v>21</v>
      </c>
      <c r="L226">
        <v>6.1</v>
      </c>
      <c r="M226">
        <v>17.167000000000002</v>
      </c>
      <c r="N226">
        <v>2.0915000000000004</v>
      </c>
      <c r="O226">
        <v>17.401</v>
      </c>
    </row>
    <row r="227" spans="2:15" x14ac:dyDescent="0.25">
      <c r="B227" t="s">
        <v>1521</v>
      </c>
      <c r="C227" t="s">
        <v>19</v>
      </c>
      <c r="D227">
        <v>1</v>
      </c>
      <c r="E227">
        <v>10</v>
      </c>
      <c r="F227">
        <v>0.1</v>
      </c>
      <c r="G227" t="s">
        <v>16</v>
      </c>
      <c r="H227" t="s">
        <v>14</v>
      </c>
      <c r="I227">
        <v>1000</v>
      </c>
      <c r="J227">
        <v>2000</v>
      </c>
      <c r="K227" t="s">
        <v>21</v>
      </c>
      <c r="L227">
        <v>46.846999999999994</v>
      </c>
      <c r="M227">
        <v>13.84</v>
      </c>
      <c r="N227">
        <v>43.262</v>
      </c>
      <c r="O227">
        <v>13.840999999999999</v>
      </c>
    </row>
    <row r="228" spans="2:15" x14ac:dyDescent="0.25">
      <c r="B228" t="s">
        <v>1522</v>
      </c>
      <c r="C228" t="s">
        <v>19</v>
      </c>
      <c r="D228">
        <v>1</v>
      </c>
      <c r="E228">
        <v>10</v>
      </c>
      <c r="F228">
        <v>9.9999999999999995E-7</v>
      </c>
      <c r="G228" t="s">
        <v>16</v>
      </c>
      <c r="H228" t="s">
        <v>14</v>
      </c>
      <c r="I228">
        <v>2000</v>
      </c>
      <c r="J228">
        <v>4000</v>
      </c>
      <c r="K228" t="s">
        <v>21</v>
      </c>
      <c r="L228">
        <v>12</v>
      </c>
      <c r="M228">
        <v>46</v>
      </c>
      <c r="N228">
        <v>8.0599000000000007</v>
      </c>
      <c r="O228">
        <v>46.328000000000003</v>
      </c>
    </row>
    <row r="229" spans="2:15" x14ac:dyDescent="0.25">
      <c r="B229" t="s">
        <v>1523</v>
      </c>
      <c r="C229" t="s">
        <v>19</v>
      </c>
      <c r="D229">
        <v>1</v>
      </c>
      <c r="E229">
        <v>10</v>
      </c>
      <c r="F229">
        <v>1.0000000000000001E-5</v>
      </c>
      <c r="G229" t="s">
        <v>16</v>
      </c>
      <c r="H229" t="s">
        <v>14</v>
      </c>
      <c r="I229">
        <v>2000</v>
      </c>
      <c r="J229">
        <v>4000</v>
      </c>
      <c r="K229" t="s">
        <v>21</v>
      </c>
      <c r="L229">
        <v>12</v>
      </c>
      <c r="M229">
        <v>46.037999999999997</v>
      </c>
      <c r="N229">
        <v>8.06</v>
      </c>
      <c r="O229">
        <v>46.328000000000003</v>
      </c>
    </row>
    <row r="230" spans="2:15" x14ac:dyDescent="0.25">
      <c r="B230" t="s">
        <v>1524</v>
      </c>
      <c r="C230" t="s">
        <v>19</v>
      </c>
      <c r="D230">
        <v>1</v>
      </c>
      <c r="E230">
        <v>10</v>
      </c>
      <c r="F230">
        <v>1E-4</v>
      </c>
      <c r="G230" t="s">
        <v>16</v>
      </c>
      <c r="H230" t="s">
        <v>14</v>
      </c>
      <c r="I230">
        <v>2000</v>
      </c>
      <c r="J230">
        <v>4000</v>
      </c>
      <c r="K230" t="s">
        <v>21</v>
      </c>
      <c r="L230">
        <v>12</v>
      </c>
      <c r="M230">
        <v>46.037999999999997</v>
      </c>
      <c r="N230">
        <v>8.06</v>
      </c>
      <c r="O230">
        <v>46.328000000000003</v>
      </c>
    </row>
    <row r="231" spans="2:15" x14ac:dyDescent="0.25">
      <c r="B231" t="s">
        <v>1525</v>
      </c>
      <c r="C231" t="s">
        <v>19</v>
      </c>
      <c r="D231">
        <v>1</v>
      </c>
      <c r="E231">
        <v>10</v>
      </c>
      <c r="F231">
        <v>1E-3</v>
      </c>
      <c r="G231" t="s">
        <v>16</v>
      </c>
      <c r="H231" t="s">
        <v>14</v>
      </c>
      <c r="I231">
        <v>2000</v>
      </c>
      <c r="J231">
        <v>4000</v>
      </c>
      <c r="K231" t="s">
        <v>21</v>
      </c>
      <c r="L231">
        <v>12</v>
      </c>
      <c r="M231">
        <v>46.037999999999997</v>
      </c>
      <c r="N231">
        <v>8.0602999999999998</v>
      </c>
      <c r="O231">
        <v>46.328000000000003</v>
      </c>
    </row>
    <row r="232" spans="2:15" x14ac:dyDescent="0.25">
      <c r="B232" t="s">
        <v>1526</v>
      </c>
      <c r="C232" t="s">
        <v>19</v>
      </c>
      <c r="D232">
        <v>1</v>
      </c>
      <c r="E232">
        <v>10</v>
      </c>
      <c r="F232">
        <v>0.01</v>
      </c>
      <c r="G232" t="s">
        <v>16</v>
      </c>
      <c r="H232" t="s">
        <v>14</v>
      </c>
      <c r="I232">
        <v>2000</v>
      </c>
      <c r="J232">
        <v>4000</v>
      </c>
      <c r="K232" t="s">
        <v>21</v>
      </c>
      <c r="L232">
        <v>12</v>
      </c>
      <c r="M232">
        <v>46.042000000000002</v>
      </c>
      <c r="N232">
        <v>8.3953000000000007</v>
      </c>
      <c r="O232">
        <v>46.298000000000002</v>
      </c>
    </row>
    <row r="233" spans="2:15" x14ac:dyDescent="0.25">
      <c r="B233" t="s">
        <v>1527</v>
      </c>
      <c r="C233" t="s">
        <v>19</v>
      </c>
      <c r="D233">
        <v>1</v>
      </c>
      <c r="E233">
        <v>10</v>
      </c>
      <c r="F233">
        <v>0.1</v>
      </c>
      <c r="G233" t="s">
        <v>16</v>
      </c>
      <c r="H233" t="s">
        <v>14</v>
      </c>
      <c r="I233">
        <v>2000</v>
      </c>
      <c r="J233">
        <v>4000</v>
      </c>
      <c r="K233" t="s">
        <v>21</v>
      </c>
      <c r="L233">
        <v>35.390999999999998</v>
      </c>
      <c r="M233">
        <v>43.95</v>
      </c>
      <c r="N233">
        <v>33.018000000000001</v>
      </c>
      <c r="O233">
        <v>43.95</v>
      </c>
    </row>
    <row r="234" spans="2:15" x14ac:dyDescent="0.25">
      <c r="B234" t="s">
        <v>1528</v>
      </c>
      <c r="C234" t="s">
        <v>19</v>
      </c>
      <c r="D234">
        <v>1</v>
      </c>
      <c r="E234">
        <v>10</v>
      </c>
      <c r="F234">
        <v>9.9999999999999995E-7</v>
      </c>
      <c r="G234" t="s">
        <v>16</v>
      </c>
      <c r="H234" t="s">
        <v>14</v>
      </c>
      <c r="I234">
        <v>4000</v>
      </c>
      <c r="J234">
        <v>8000</v>
      </c>
      <c r="K234" t="s">
        <v>21</v>
      </c>
      <c r="L234">
        <v>15</v>
      </c>
      <c r="M234">
        <v>46</v>
      </c>
      <c r="N234">
        <v>9.1631999999999998</v>
      </c>
      <c r="O234">
        <v>46.576000000000001</v>
      </c>
    </row>
    <row r="235" spans="2:15" x14ac:dyDescent="0.25">
      <c r="B235" t="s">
        <v>1529</v>
      </c>
      <c r="C235" t="s">
        <v>19</v>
      </c>
      <c r="D235">
        <v>1</v>
      </c>
      <c r="E235">
        <v>10</v>
      </c>
      <c r="F235">
        <v>1.0000000000000001E-5</v>
      </c>
      <c r="G235" t="s">
        <v>16</v>
      </c>
      <c r="H235" t="s">
        <v>14</v>
      </c>
      <c r="I235">
        <v>4000</v>
      </c>
      <c r="J235">
        <v>8000</v>
      </c>
      <c r="K235" t="s">
        <v>21</v>
      </c>
      <c r="L235">
        <v>15</v>
      </c>
      <c r="M235">
        <v>46.325000000000003</v>
      </c>
      <c r="N235">
        <v>9.1631999999999998</v>
      </c>
      <c r="O235">
        <v>46.576000000000001</v>
      </c>
    </row>
    <row r="236" spans="2:15" x14ac:dyDescent="0.25">
      <c r="B236" t="s">
        <v>1530</v>
      </c>
      <c r="C236" t="s">
        <v>19</v>
      </c>
      <c r="D236">
        <v>1</v>
      </c>
      <c r="E236">
        <v>10</v>
      </c>
      <c r="F236">
        <v>1E-4</v>
      </c>
      <c r="G236" t="s">
        <v>16</v>
      </c>
      <c r="H236" t="s">
        <v>14</v>
      </c>
      <c r="I236">
        <v>4000</v>
      </c>
      <c r="J236">
        <v>8000</v>
      </c>
      <c r="K236" t="s">
        <v>21</v>
      </c>
      <c r="L236">
        <v>15</v>
      </c>
      <c r="M236">
        <v>46.325000000000003</v>
      </c>
      <c r="N236">
        <v>9.1631999999999998</v>
      </c>
      <c r="O236">
        <v>46.576000000000001</v>
      </c>
    </row>
    <row r="237" spans="2:15" x14ac:dyDescent="0.25">
      <c r="B237" t="s">
        <v>1531</v>
      </c>
      <c r="C237" t="s">
        <v>19</v>
      </c>
      <c r="D237">
        <v>1</v>
      </c>
      <c r="E237">
        <v>10</v>
      </c>
      <c r="F237">
        <v>1E-3</v>
      </c>
      <c r="G237" t="s">
        <v>16</v>
      </c>
      <c r="H237" t="s">
        <v>14</v>
      </c>
      <c r="I237">
        <v>4000</v>
      </c>
      <c r="J237">
        <v>8000</v>
      </c>
      <c r="K237" t="s">
        <v>21</v>
      </c>
      <c r="L237">
        <v>15</v>
      </c>
      <c r="M237">
        <v>46.325000000000003</v>
      </c>
      <c r="N237">
        <v>9.1657999999999991</v>
      </c>
      <c r="O237">
        <v>46.576000000000001</v>
      </c>
    </row>
    <row r="238" spans="2:15" x14ac:dyDescent="0.25">
      <c r="B238" t="s">
        <v>1532</v>
      </c>
      <c r="C238" t="s">
        <v>19</v>
      </c>
      <c r="D238">
        <v>1</v>
      </c>
      <c r="E238">
        <v>10</v>
      </c>
      <c r="F238">
        <v>0.01</v>
      </c>
      <c r="G238" t="s">
        <v>16</v>
      </c>
      <c r="H238" t="s">
        <v>14</v>
      </c>
      <c r="I238">
        <v>4000</v>
      </c>
      <c r="J238">
        <v>8000</v>
      </c>
      <c r="K238" t="s">
        <v>21</v>
      </c>
      <c r="L238">
        <v>15</v>
      </c>
      <c r="M238">
        <v>46.329000000000001</v>
      </c>
      <c r="N238">
        <v>9.49</v>
      </c>
      <c r="O238">
        <v>46.546999999999997</v>
      </c>
    </row>
    <row r="239" spans="2:15" x14ac:dyDescent="0.25">
      <c r="B239" t="s">
        <v>1533</v>
      </c>
      <c r="C239" t="s">
        <v>19</v>
      </c>
      <c r="D239">
        <v>1</v>
      </c>
      <c r="E239">
        <v>10</v>
      </c>
      <c r="F239">
        <v>0.1</v>
      </c>
      <c r="G239" t="s">
        <v>16</v>
      </c>
      <c r="H239" t="s">
        <v>14</v>
      </c>
      <c r="I239">
        <v>4000</v>
      </c>
      <c r="J239">
        <v>8000</v>
      </c>
      <c r="K239" t="s">
        <v>21</v>
      </c>
      <c r="L239">
        <v>36.033999999999999</v>
      </c>
      <c r="M239">
        <v>44.241</v>
      </c>
      <c r="N239">
        <v>33.704000000000001</v>
      </c>
      <c r="O239">
        <v>44.241</v>
      </c>
    </row>
    <row r="240" spans="2:15" x14ac:dyDescent="0.25">
      <c r="B240" t="s">
        <v>1534</v>
      </c>
      <c r="C240" t="s">
        <v>19</v>
      </c>
      <c r="D240">
        <v>1</v>
      </c>
      <c r="E240">
        <v>10</v>
      </c>
      <c r="F240">
        <v>9.9999999999999995E-7</v>
      </c>
      <c r="G240" t="s">
        <v>16</v>
      </c>
      <c r="H240" t="s">
        <v>14</v>
      </c>
      <c r="I240">
        <v>8000</v>
      </c>
      <c r="J240">
        <v>10000</v>
      </c>
      <c r="K240" t="s">
        <v>21</v>
      </c>
      <c r="L240">
        <v>46</v>
      </c>
      <c r="M240">
        <v>170</v>
      </c>
      <c r="N240">
        <v>11.528</v>
      </c>
      <c r="O240">
        <v>173.36</v>
      </c>
    </row>
    <row r="241" spans="2:15" x14ac:dyDescent="0.25">
      <c r="B241" t="s">
        <v>1535</v>
      </c>
      <c r="C241" t="s">
        <v>19</v>
      </c>
      <c r="D241">
        <v>1</v>
      </c>
      <c r="E241">
        <v>10</v>
      </c>
      <c r="F241">
        <v>1.0000000000000001E-5</v>
      </c>
      <c r="G241" t="s">
        <v>16</v>
      </c>
      <c r="H241" t="s">
        <v>14</v>
      </c>
      <c r="I241">
        <v>8000</v>
      </c>
      <c r="J241">
        <v>10000</v>
      </c>
      <c r="K241" t="s">
        <v>21</v>
      </c>
      <c r="L241">
        <v>46</v>
      </c>
      <c r="M241">
        <v>170.12</v>
      </c>
      <c r="N241">
        <v>11.529</v>
      </c>
      <c r="O241">
        <v>173.36</v>
      </c>
    </row>
    <row r="242" spans="2:15" x14ac:dyDescent="0.25">
      <c r="B242" t="s">
        <v>1536</v>
      </c>
      <c r="C242" t="s">
        <v>19</v>
      </c>
      <c r="D242">
        <v>1</v>
      </c>
      <c r="E242">
        <v>10</v>
      </c>
      <c r="F242">
        <v>1E-4</v>
      </c>
      <c r="G242" t="s">
        <v>16</v>
      </c>
      <c r="H242" t="s">
        <v>14</v>
      </c>
      <c r="I242">
        <v>8000</v>
      </c>
      <c r="J242">
        <v>10000</v>
      </c>
      <c r="K242" t="s">
        <v>21</v>
      </c>
      <c r="L242">
        <v>46</v>
      </c>
      <c r="M242">
        <v>170.12</v>
      </c>
      <c r="N242">
        <v>11.529</v>
      </c>
      <c r="O242">
        <v>173.36</v>
      </c>
    </row>
    <row r="243" spans="2:15" x14ac:dyDescent="0.25">
      <c r="B243" t="s">
        <v>1537</v>
      </c>
      <c r="C243" t="s">
        <v>19</v>
      </c>
      <c r="D243">
        <v>1</v>
      </c>
      <c r="E243">
        <v>10</v>
      </c>
      <c r="F243">
        <v>1E-3</v>
      </c>
      <c r="G243" t="s">
        <v>16</v>
      </c>
      <c r="H243" t="s">
        <v>14</v>
      </c>
      <c r="I243">
        <v>8000</v>
      </c>
      <c r="J243">
        <v>10000</v>
      </c>
      <c r="K243" t="s">
        <v>21</v>
      </c>
      <c r="L243">
        <v>46</v>
      </c>
      <c r="M243">
        <v>170.12</v>
      </c>
      <c r="N243">
        <v>11.584</v>
      </c>
      <c r="O243">
        <v>173.35</v>
      </c>
    </row>
    <row r="244" spans="2:15" x14ac:dyDescent="0.25">
      <c r="B244" t="s">
        <v>1538</v>
      </c>
      <c r="C244" t="s">
        <v>19</v>
      </c>
      <c r="D244">
        <v>1</v>
      </c>
      <c r="E244">
        <v>10</v>
      </c>
      <c r="F244">
        <v>0.01</v>
      </c>
      <c r="G244" t="s">
        <v>16</v>
      </c>
      <c r="H244" t="s">
        <v>14</v>
      </c>
      <c r="I244">
        <v>8000</v>
      </c>
      <c r="J244">
        <v>10000</v>
      </c>
      <c r="K244" t="s">
        <v>21</v>
      </c>
      <c r="L244">
        <v>46</v>
      </c>
      <c r="M244">
        <v>170.12</v>
      </c>
      <c r="N244">
        <v>11.629</v>
      </c>
      <c r="O244">
        <v>173.35</v>
      </c>
    </row>
    <row r="245" spans="2:15" x14ac:dyDescent="0.25">
      <c r="B245" t="s">
        <v>1539</v>
      </c>
      <c r="C245" t="s">
        <v>19</v>
      </c>
      <c r="D245">
        <v>1</v>
      </c>
      <c r="E245">
        <v>10</v>
      </c>
      <c r="F245">
        <v>0.1</v>
      </c>
      <c r="G245" t="s">
        <v>16</v>
      </c>
      <c r="H245" t="s">
        <v>14</v>
      </c>
      <c r="I245">
        <v>8000</v>
      </c>
      <c r="J245">
        <v>10000</v>
      </c>
      <c r="K245" t="s">
        <v>21</v>
      </c>
      <c r="L245">
        <v>46</v>
      </c>
      <c r="M245">
        <v>170.24</v>
      </c>
      <c r="N245">
        <v>20.344000000000001</v>
      </c>
      <c r="O245">
        <v>172.48</v>
      </c>
    </row>
    <row r="246" spans="2:15" x14ac:dyDescent="0.25">
      <c r="B246" t="s">
        <v>1540</v>
      </c>
      <c r="C246" t="s">
        <v>19</v>
      </c>
      <c r="D246">
        <v>10</v>
      </c>
      <c r="E246">
        <v>100</v>
      </c>
      <c r="F246">
        <v>1.0000000000000001E-5</v>
      </c>
      <c r="G246" t="s">
        <v>16</v>
      </c>
      <c r="H246" t="s">
        <v>14</v>
      </c>
      <c r="I246">
        <v>100</v>
      </c>
      <c r="J246">
        <v>300</v>
      </c>
      <c r="K246" t="s">
        <v>21</v>
      </c>
      <c r="L246">
        <v>15</v>
      </c>
      <c r="M246">
        <v>4.5999999999999996</v>
      </c>
      <c r="N246">
        <v>11.574999999999999</v>
      </c>
      <c r="O246">
        <v>4.6268000000000002</v>
      </c>
    </row>
    <row r="247" spans="2:15" x14ac:dyDescent="0.25">
      <c r="B247" t="s">
        <v>1472</v>
      </c>
      <c r="C247" t="s">
        <v>19</v>
      </c>
      <c r="D247">
        <v>10</v>
      </c>
      <c r="E247">
        <v>100</v>
      </c>
      <c r="F247">
        <v>1E-4</v>
      </c>
      <c r="G247" t="s">
        <v>16</v>
      </c>
      <c r="H247" t="s">
        <v>14</v>
      </c>
      <c r="I247">
        <v>100</v>
      </c>
      <c r="J247">
        <v>300</v>
      </c>
      <c r="K247" t="s">
        <v>21</v>
      </c>
      <c r="L247">
        <v>15</v>
      </c>
      <c r="M247">
        <v>4.6028000000000002</v>
      </c>
      <c r="N247">
        <v>11.574999999999999</v>
      </c>
      <c r="O247">
        <v>4.6268000000000002</v>
      </c>
    </row>
    <row r="248" spans="2:15" x14ac:dyDescent="0.25">
      <c r="B248" t="s">
        <v>1473</v>
      </c>
      <c r="C248" t="s">
        <v>19</v>
      </c>
      <c r="D248">
        <v>10</v>
      </c>
      <c r="E248">
        <v>100</v>
      </c>
      <c r="F248">
        <v>1E-3</v>
      </c>
      <c r="G248" t="s">
        <v>16</v>
      </c>
      <c r="H248" t="s">
        <v>14</v>
      </c>
      <c r="I248">
        <v>100</v>
      </c>
      <c r="J248">
        <v>300</v>
      </c>
      <c r="K248" t="s">
        <v>21</v>
      </c>
      <c r="L248">
        <v>15</v>
      </c>
      <c r="M248">
        <v>4.6028000000000002</v>
      </c>
      <c r="N248">
        <v>11.575999999999999</v>
      </c>
      <c r="O248">
        <v>4.6268000000000002</v>
      </c>
    </row>
    <row r="249" spans="2:15" x14ac:dyDescent="0.25">
      <c r="B249" t="s">
        <v>1474</v>
      </c>
      <c r="C249" t="s">
        <v>19</v>
      </c>
      <c r="D249">
        <v>10</v>
      </c>
      <c r="E249">
        <v>100</v>
      </c>
      <c r="F249">
        <v>0.01</v>
      </c>
      <c r="G249" t="s">
        <v>16</v>
      </c>
      <c r="H249" t="s">
        <v>14</v>
      </c>
      <c r="I249">
        <v>100</v>
      </c>
      <c r="J249">
        <v>300</v>
      </c>
      <c r="K249" t="s">
        <v>21</v>
      </c>
      <c r="L249">
        <v>15</v>
      </c>
      <c r="M249">
        <v>4.6032999999999999</v>
      </c>
      <c r="N249">
        <v>11.889999999999999</v>
      </c>
      <c r="O249">
        <v>4.6239999999999997</v>
      </c>
    </row>
    <row r="250" spans="2:15" x14ac:dyDescent="0.25">
      <c r="B250" t="s">
        <v>1475</v>
      </c>
      <c r="C250" t="s">
        <v>19</v>
      </c>
      <c r="D250">
        <v>10</v>
      </c>
      <c r="E250">
        <v>100</v>
      </c>
      <c r="F250">
        <v>0.1</v>
      </c>
      <c r="G250" t="s">
        <v>16</v>
      </c>
      <c r="H250" t="s">
        <v>14</v>
      </c>
      <c r="I250">
        <v>100</v>
      </c>
      <c r="J250">
        <v>300</v>
      </c>
      <c r="K250" t="s">
        <v>21</v>
      </c>
      <c r="L250">
        <v>37.774999999999999</v>
      </c>
      <c r="M250">
        <v>4.4000000000000004</v>
      </c>
      <c r="N250">
        <v>37.725999999999999</v>
      </c>
      <c r="O250">
        <v>4.4002999999999997</v>
      </c>
    </row>
    <row r="251" spans="2:15" x14ac:dyDescent="0.25">
      <c r="B251" t="s">
        <v>1476</v>
      </c>
      <c r="C251" t="s">
        <v>19</v>
      </c>
      <c r="D251">
        <v>10</v>
      </c>
      <c r="E251">
        <v>100</v>
      </c>
      <c r="F251">
        <v>1</v>
      </c>
      <c r="G251" t="s">
        <v>16</v>
      </c>
      <c r="H251" t="s">
        <v>14</v>
      </c>
      <c r="I251">
        <v>100</v>
      </c>
      <c r="J251">
        <v>300</v>
      </c>
      <c r="K251" t="s">
        <v>21</v>
      </c>
      <c r="L251">
        <v>561.72</v>
      </c>
      <c r="M251">
        <v>1.8549</v>
      </c>
      <c r="N251">
        <v>536.24</v>
      </c>
      <c r="O251">
        <v>1.8547</v>
      </c>
    </row>
    <row r="252" spans="2:15" x14ac:dyDescent="0.25">
      <c r="B252" t="s">
        <v>1541</v>
      </c>
      <c r="C252" t="s">
        <v>19</v>
      </c>
      <c r="D252">
        <v>10</v>
      </c>
      <c r="E252">
        <v>100</v>
      </c>
      <c r="F252">
        <v>1.0000000000000001E-5</v>
      </c>
      <c r="G252" t="s">
        <v>16</v>
      </c>
      <c r="H252" t="s">
        <v>14</v>
      </c>
      <c r="I252">
        <v>300</v>
      </c>
      <c r="J252">
        <v>1000</v>
      </c>
      <c r="K252" t="s">
        <v>21</v>
      </c>
      <c r="L252">
        <v>46</v>
      </c>
      <c r="M252">
        <v>17</v>
      </c>
      <c r="N252">
        <v>12.317</v>
      </c>
      <c r="O252">
        <v>17.334</v>
      </c>
    </row>
    <row r="253" spans="2:15" x14ac:dyDescent="0.25">
      <c r="B253" t="s">
        <v>1477</v>
      </c>
      <c r="C253" t="s">
        <v>19</v>
      </c>
      <c r="D253">
        <v>10</v>
      </c>
      <c r="E253">
        <v>100</v>
      </c>
      <c r="F253">
        <v>1E-4</v>
      </c>
      <c r="G253" t="s">
        <v>16</v>
      </c>
      <c r="H253" t="s">
        <v>14</v>
      </c>
      <c r="I253">
        <v>300</v>
      </c>
      <c r="J253">
        <v>1000</v>
      </c>
      <c r="K253" t="s">
        <v>21</v>
      </c>
      <c r="L253">
        <v>46</v>
      </c>
      <c r="M253">
        <v>17.018999999999998</v>
      </c>
      <c r="N253">
        <v>12.318</v>
      </c>
      <c r="O253">
        <v>17.334</v>
      </c>
    </row>
    <row r="254" spans="2:15" x14ac:dyDescent="0.25">
      <c r="B254" t="s">
        <v>1478</v>
      </c>
      <c r="C254" t="s">
        <v>19</v>
      </c>
      <c r="D254">
        <v>10</v>
      </c>
      <c r="E254">
        <v>100</v>
      </c>
      <c r="F254">
        <v>1E-3</v>
      </c>
      <c r="G254" t="s">
        <v>16</v>
      </c>
      <c r="H254" t="s">
        <v>14</v>
      </c>
      <c r="I254">
        <v>300</v>
      </c>
      <c r="J254">
        <v>1000</v>
      </c>
      <c r="K254" t="s">
        <v>21</v>
      </c>
      <c r="L254">
        <v>46</v>
      </c>
      <c r="M254">
        <v>17.018999999999998</v>
      </c>
      <c r="N254">
        <v>12.318</v>
      </c>
      <c r="O254">
        <v>17.334</v>
      </c>
    </row>
    <row r="255" spans="2:15" x14ac:dyDescent="0.25">
      <c r="B255" t="s">
        <v>1479</v>
      </c>
      <c r="C255" t="s">
        <v>19</v>
      </c>
      <c r="D255">
        <v>10</v>
      </c>
      <c r="E255">
        <v>100</v>
      </c>
      <c r="F255">
        <v>0.01</v>
      </c>
      <c r="G255" t="s">
        <v>16</v>
      </c>
      <c r="H255" t="s">
        <v>14</v>
      </c>
      <c r="I255">
        <v>300</v>
      </c>
      <c r="J255">
        <v>1000</v>
      </c>
      <c r="K255" t="s">
        <v>21</v>
      </c>
      <c r="L255">
        <v>46</v>
      </c>
      <c r="M255">
        <v>17.018999999999998</v>
      </c>
      <c r="N255">
        <v>12.427</v>
      </c>
      <c r="O255">
        <v>17.332999999999998</v>
      </c>
    </row>
    <row r="256" spans="2:15" x14ac:dyDescent="0.25">
      <c r="B256" t="s">
        <v>1480</v>
      </c>
      <c r="C256" t="s">
        <v>19</v>
      </c>
      <c r="D256">
        <v>10</v>
      </c>
      <c r="E256">
        <v>100</v>
      </c>
      <c r="F256">
        <v>0.1</v>
      </c>
      <c r="G256" t="s">
        <v>16</v>
      </c>
      <c r="H256" t="s">
        <v>14</v>
      </c>
      <c r="I256">
        <v>300</v>
      </c>
      <c r="J256">
        <v>1000</v>
      </c>
      <c r="K256" t="s">
        <v>21</v>
      </c>
      <c r="L256">
        <v>46</v>
      </c>
      <c r="M256">
        <v>17.03</v>
      </c>
      <c r="N256">
        <v>21.972000000000001</v>
      </c>
      <c r="O256">
        <v>17.247</v>
      </c>
    </row>
    <row r="257" spans="2:15" x14ac:dyDescent="0.25">
      <c r="B257" t="s">
        <v>1481</v>
      </c>
      <c r="C257" t="s">
        <v>19</v>
      </c>
      <c r="D257">
        <v>10</v>
      </c>
      <c r="E257">
        <v>100</v>
      </c>
      <c r="F257">
        <v>1</v>
      </c>
      <c r="G257" t="s">
        <v>16</v>
      </c>
      <c r="H257" t="s">
        <v>14</v>
      </c>
      <c r="I257">
        <v>300</v>
      </c>
      <c r="J257">
        <v>1000</v>
      </c>
      <c r="K257" t="s">
        <v>21</v>
      </c>
      <c r="L257">
        <v>469.61</v>
      </c>
      <c r="M257">
        <v>13.691000000000001</v>
      </c>
      <c r="N257">
        <v>433.99</v>
      </c>
      <c r="O257">
        <v>13.692</v>
      </c>
    </row>
    <row r="258" spans="2:15" x14ac:dyDescent="0.25">
      <c r="B258" t="str">
        <f t="shared" ref="B258:B321" si="0">IF(I258="",CONCATENATE(C258,F258,D258),CONCATENATE(C258,F258,D258,I258))</f>
        <v>ACV0.00011001</v>
      </c>
      <c r="C258" t="s">
        <v>19</v>
      </c>
      <c r="D258">
        <v>100</v>
      </c>
      <c r="E258">
        <v>1000</v>
      </c>
      <c r="F258">
        <v>1E-4</v>
      </c>
      <c r="G258" s="212" t="s">
        <v>16</v>
      </c>
      <c r="H258" s="212" t="s">
        <v>14</v>
      </c>
      <c r="I258">
        <v>1</v>
      </c>
      <c r="J258">
        <v>20</v>
      </c>
      <c r="K258" t="s">
        <v>21</v>
      </c>
      <c r="L258">
        <f>[1]Formula!$AC$3</f>
        <v>23</v>
      </c>
      <c r="M258">
        <f>[1]Formula!$AD$3</f>
        <v>0.7</v>
      </c>
      <c r="N258">
        <f>[1]Formula!$AE$3</f>
        <v>23.055</v>
      </c>
      <c r="O258">
        <f>[1]Formula!$AF$3</f>
        <v>0.69386999999999999</v>
      </c>
    </row>
    <row r="259" spans="2:15" x14ac:dyDescent="0.25">
      <c r="B259" t="str">
        <f t="shared" si="0"/>
        <v>ACV0.0011001</v>
      </c>
      <c r="C259" t="s">
        <v>19</v>
      </c>
      <c r="D259">
        <v>100</v>
      </c>
      <c r="E259">
        <v>1000</v>
      </c>
      <c r="F259">
        <v>1E-3</v>
      </c>
      <c r="G259" s="212" t="s">
        <v>16</v>
      </c>
      <c r="H259" s="212" t="s">
        <v>14</v>
      </c>
      <c r="I259">
        <v>1</v>
      </c>
      <c r="J259">
        <v>20</v>
      </c>
      <c r="K259" t="s">
        <v>21</v>
      </c>
      <c r="L259">
        <f>[1]Formula!$AC$4</f>
        <v>23</v>
      </c>
      <c r="M259">
        <f>[1]Formula!$AD$4</f>
        <v>0.7</v>
      </c>
      <c r="N259">
        <f>[1]Formula!$AE$4</f>
        <v>23.063000000000002</v>
      </c>
      <c r="O259">
        <f>[1]Formula!$AF$4</f>
        <v>0.69386000000000003</v>
      </c>
    </row>
    <row r="260" spans="2:15" x14ac:dyDescent="0.25">
      <c r="B260" t="str">
        <f t="shared" si="0"/>
        <v>ACV0.011001</v>
      </c>
      <c r="C260" t="s">
        <v>19</v>
      </c>
      <c r="D260">
        <v>100</v>
      </c>
      <c r="E260">
        <v>1000</v>
      </c>
      <c r="F260">
        <v>0.01</v>
      </c>
      <c r="G260" s="212" t="s">
        <v>16</v>
      </c>
      <c r="H260" s="212" t="s">
        <v>14</v>
      </c>
      <c r="I260">
        <v>1</v>
      </c>
      <c r="J260">
        <v>20</v>
      </c>
      <c r="K260" t="s">
        <v>21</v>
      </c>
      <c r="L260">
        <f>[1]Formula!$AC$5</f>
        <v>23</v>
      </c>
      <c r="M260">
        <f>[1]Formula!$AD$5</f>
        <v>0.7</v>
      </c>
      <c r="N260">
        <f>[1]Formula!$AE$5</f>
        <v>23.256</v>
      </c>
      <c r="O260">
        <f>[1]Formula!$AF$5</f>
        <v>0.69369000000000003</v>
      </c>
    </row>
    <row r="261" spans="2:15" x14ac:dyDescent="0.25">
      <c r="B261" t="str">
        <f t="shared" si="0"/>
        <v>ACV0.11001</v>
      </c>
      <c r="C261" t="s">
        <v>19</v>
      </c>
      <c r="D261">
        <v>100</v>
      </c>
      <c r="E261">
        <v>1000</v>
      </c>
      <c r="F261">
        <v>0.1</v>
      </c>
      <c r="G261" s="212" t="s">
        <v>16</v>
      </c>
      <c r="H261" s="212" t="s">
        <v>14</v>
      </c>
      <c r="I261">
        <v>1</v>
      </c>
      <c r="J261">
        <v>20</v>
      </c>
      <c r="K261" t="s">
        <v>21</v>
      </c>
      <c r="L261">
        <f>[1]Formula!$AC$6</f>
        <v>40.882999999999996</v>
      </c>
      <c r="M261">
        <f>[1]Formula!$AD$6</f>
        <v>0.68211999999999995</v>
      </c>
      <c r="N261">
        <f>[1]Formula!$AE$6</f>
        <v>41.184999999999995</v>
      </c>
      <c r="O261">
        <f>[1]Formula!$AF$6</f>
        <v>0.67806</v>
      </c>
    </row>
    <row r="262" spans="2:15" x14ac:dyDescent="0.25">
      <c r="B262" t="str">
        <f t="shared" si="0"/>
        <v>ACV11001</v>
      </c>
      <c r="C262" t="s">
        <v>19</v>
      </c>
      <c r="D262">
        <v>100</v>
      </c>
      <c r="E262">
        <v>1000</v>
      </c>
      <c r="F262">
        <v>1</v>
      </c>
      <c r="G262" s="212" t="s">
        <v>16</v>
      </c>
      <c r="H262" s="212" t="s">
        <v>14</v>
      </c>
      <c r="I262">
        <v>1</v>
      </c>
      <c r="J262">
        <v>20</v>
      </c>
      <c r="K262" t="s">
        <v>21</v>
      </c>
      <c r="L262">
        <f>[1]Formula!$AC$7</f>
        <v>547.47</v>
      </c>
      <c r="M262">
        <f>[1]Formula!$AD$7</f>
        <v>0.37317</v>
      </c>
      <c r="N262">
        <f>[1]Formula!$AE$7</f>
        <v>547.4</v>
      </c>
      <c r="O262">
        <f>[1]Formula!$AF$7</f>
        <v>0.37309999999999999</v>
      </c>
    </row>
    <row r="263" spans="2:15" x14ac:dyDescent="0.25">
      <c r="B263" t="str">
        <f t="shared" si="0"/>
        <v>ACV0.000110020</v>
      </c>
      <c r="C263" t="s">
        <v>19</v>
      </c>
      <c r="D263">
        <v>100</v>
      </c>
      <c r="E263">
        <v>1000</v>
      </c>
      <c r="F263">
        <v>1E-4</v>
      </c>
      <c r="G263" s="212" t="s">
        <v>16</v>
      </c>
      <c r="H263" s="212" t="s">
        <v>14</v>
      </c>
      <c r="I263">
        <v>20</v>
      </c>
      <c r="J263">
        <v>50</v>
      </c>
      <c r="K263" t="s">
        <v>21</v>
      </c>
      <c r="L263">
        <f>[2]Formula!$AC$3</f>
        <v>23</v>
      </c>
      <c r="M263">
        <f>[2]Formula!$AD$3</f>
        <v>1.4</v>
      </c>
      <c r="N263">
        <f>[2]Formula!$AE$3</f>
        <v>22.895</v>
      </c>
      <c r="O263">
        <f>[2]Formula!$AF$3</f>
        <v>1.3895999999999999</v>
      </c>
    </row>
    <row r="264" spans="2:15" x14ac:dyDescent="0.25">
      <c r="B264" t="str">
        <f t="shared" si="0"/>
        <v>ACV0.00110020</v>
      </c>
      <c r="C264" t="s">
        <v>19</v>
      </c>
      <c r="D264">
        <v>100</v>
      </c>
      <c r="E264">
        <v>1000</v>
      </c>
      <c r="F264">
        <v>1E-3</v>
      </c>
      <c r="G264" s="212" t="s">
        <v>16</v>
      </c>
      <c r="H264" s="212" t="s">
        <v>14</v>
      </c>
      <c r="I264">
        <v>20</v>
      </c>
      <c r="J264">
        <v>50</v>
      </c>
      <c r="K264" t="s">
        <v>21</v>
      </c>
      <c r="L264">
        <f>[2]Formula!$AC$4</f>
        <v>23</v>
      </c>
      <c r="M264">
        <f>[2]Formula!$AD$4</f>
        <v>1.4</v>
      </c>
      <c r="N264">
        <f>[2]Formula!$AE$4</f>
        <v>22.896000000000001</v>
      </c>
      <c r="O264">
        <f>[2]Formula!$AF$4</f>
        <v>1.3895999999999999</v>
      </c>
    </row>
    <row r="265" spans="2:15" x14ac:dyDescent="0.25">
      <c r="B265" t="str">
        <f t="shared" si="0"/>
        <v>ACV0.0110020</v>
      </c>
      <c r="C265" t="s">
        <v>19</v>
      </c>
      <c r="D265">
        <v>100</v>
      </c>
      <c r="E265">
        <v>1000</v>
      </c>
      <c r="F265">
        <v>0.01</v>
      </c>
      <c r="G265" s="212" t="s">
        <v>16</v>
      </c>
      <c r="H265" s="212" t="s">
        <v>14</v>
      </c>
      <c r="I265">
        <v>20</v>
      </c>
      <c r="J265">
        <v>50</v>
      </c>
      <c r="K265" t="s">
        <v>21</v>
      </c>
      <c r="L265">
        <f>[2]Formula!$AC$5</f>
        <v>23</v>
      </c>
      <c r="M265">
        <f>[2]Formula!$AD$5</f>
        <v>1.4</v>
      </c>
      <c r="N265">
        <f>[2]Formula!$AE$5</f>
        <v>23.007000000000001</v>
      </c>
      <c r="O265">
        <f>[2]Formula!$AF$5</f>
        <v>1.3895</v>
      </c>
    </row>
    <row r="266" spans="2:15" x14ac:dyDescent="0.25">
      <c r="B266" t="str">
        <f t="shared" si="0"/>
        <v>ACV0.110020</v>
      </c>
      <c r="C266" t="s">
        <v>19</v>
      </c>
      <c r="D266">
        <v>100</v>
      </c>
      <c r="E266">
        <v>1000</v>
      </c>
      <c r="F266">
        <v>0.1</v>
      </c>
      <c r="G266" s="212" t="s">
        <v>16</v>
      </c>
      <c r="H266" s="212" t="s">
        <v>14</v>
      </c>
      <c r="I266">
        <v>20</v>
      </c>
      <c r="J266">
        <v>50</v>
      </c>
      <c r="K266" t="s">
        <v>21</v>
      </c>
      <c r="L266">
        <f>[2]Formula!$AC$6</f>
        <v>33.01</v>
      </c>
      <c r="M266">
        <f>[2]Formula!$AD$6</f>
        <v>1.39</v>
      </c>
      <c r="N266">
        <f>[2]Formula!$AE$6</f>
        <v>33.875</v>
      </c>
      <c r="O266">
        <f>[2]Formula!$AF$6</f>
        <v>1.3797999999999999</v>
      </c>
    </row>
    <row r="267" spans="2:15" x14ac:dyDescent="0.25">
      <c r="B267" t="str">
        <f t="shared" si="0"/>
        <v>ACV110020</v>
      </c>
      <c r="C267" t="s">
        <v>19</v>
      </c>
      <c r="D267">
        <v>100</v>
      </c>
      <c r="E267">
        <v>1000</v>
      </c>
      <c r="F267">
        <v>1</v>
      </c>
      <c r="G267" s="212" t="s">
        <v>16</v>
      </c>
      <c r="H267" s="212" t="s">
        <v>14</v>
      </c>
      <c r="I267">
        <v>20</v>
      </c>
      <c r="J267">
        <v>50</v>
      </c>
      <c r="K267" t="s">
        <v>21</v>
      </c>
      <c r="L267">
        <f>[2]Formula!$AC$7</f>
        <v>496.92</v>
      </c>
      <c r="M267">
        <f>[2]Formula!$AD$7</f>
        <v>1.0291999999999999</v>
      </c>
      <c r="N267">
        <f>[2]Formula!$AE$7</f>
        <v>496.68</v>
      </c>
      <c r="O267">
        <f>[2]Formula!$AF$7</f>
        <v>1.0293000000000001</v>
      </c>
    </row>
    <row r="268" spans="2:15" x14ac:dyDescent="0.25">
      <c r="B268" t="str">
        <f t="shared" si="0"/>
        <v>ACV0.000110050</v>
      </c>
      <c r="C268" t="s">
        <v>19</v>
      </c>
      <c r="D268">
        <v>100</v>
      </c>
      <c r="E268">
        <v>1000</v>
      </c>
      <c r="F268">
        <v>1E-4</v>
      </c>
      <c r="G268" s="212" t="s">
        <v>16</v>
      </c>
      <c r="H268" s="212" t="s">
        <v>14</v>
      </c>
      <c r="I268">
        <v>50</v>
      </c>
      <c r="J268">
        <v>100</v>
      </c>
      <c r="K268" t="s">
        <v>21</v>
      </c>
      <c r="L268">
        <f>[3]Formula!$AC$3</f>
        <v>23</v>
      </c>
      <c r="M268">
        <f>[3]Formula!$AD$3</f>
        <v>3.5</v>
      </c>
      <c r="N268">
        <f>[3]Formula!$AE$3</f>
        <v>23.116</v>
      </c>
      <c r="O268">
        <f>[3]Formula!$AF$3</f>
        <v>3.4655999999999998</v>
      </c>
    </row>
    <row r="269" spans="2:15" x14ac:dyDescent="0.25">
      <c r="B269" t="str">
        <f t="shared" si="0"/>
        <v>ACV0.00110050</v>
      </c>
      <c r="C269" t="s">
        <v>19</v>
      </c>
      <c r="D269">
        <v>100</v>
      </c>
      <c r="E269">
        <v>1000</v>
      </c>
      <c r="F269">
        <v>1E-3</v>
      </c>
      <c r="G269" s="212" t="s">
        <v>16</v>
      </c>
      <c r="H269" s="212" t="s">
        <v>14</v>
      </c>
      <c r="I269">
        <v>50</v>
      </c>
      <c r="J269">
        <v>100</v>
      </c>
      <c r="K269" t="s">
        <v>21</v>
      </c>
      <c r="L269">
        <f>[3]Formula!$AC$4</f>
        <v>23</v>
      </c>
      <c r="M269">
        <f>[3]Formula!$AD$4</f>
        <v>3.5</v>
      </c>
      <c r="N269">
        <f>[3]Formula!$AE$4</f>
        <v>23.117000000000001</v>
      </c>
      <c r="O269">
        <f>[3]Formula!$AF$4</f>
        <v>3.4655999999999998</v>
      </c>
    </row>
    <row r="270" spans="2:15" x14ac:dyDescent="0.25">
      <c r="B270" t="str">
        <f t="shared" si="0"/>
        <v>ACV0.0110050</v>
      </c>
      <c r="C270" t="s">
        <v>19</v>
      </c>
      <c r="D270">
        <v>100</v>
      </c>
      <c r="E270">
        <v>1000</v>
      </c>
      <c r="F270">
        <v>0.01</v>
      </c>
      <c r="G270" s="212" t="s">
        <v>16</v>
      </c>
      <c r="H270" s="212" t="s">
        <v>14</v>
      </c>
      <c r="I270">
        <v>50</v>
      </c>
      <c r="J270">
        <v>100</v>
      </c>
      <c r="K270" t="s">
        <v>21</v>
      </c>
      <c r="L270">
        <f>[3]Formula!$AC$5</f>
        <v>23</v>
      </c>
      <c r="M270">
        <f>[3]Formula!$AD$5</f>
        <v>3.5</v>
      </c>
      <c r="N270">
        <f>[3]Formula!$AE$5</f>
        <v>23.153000000000002</v>
      </c>
      <c r="O270">
        <f>[3]Formula!$AF$5</f>
        <v>3.4655999999999998</v>
      </c>
    </row>
    <row r="271" spans="2:15" x14ac:dyDescent="0.25">
      <c r="B271" t="str">
        <f t="shared" si="0"/>
        <v>ACV0.110050</v>
      </c>
      <c r="C271" t="s">
        <v>19</v>
      </c>
      <c r="D271">
        <v>100</v>
      </c>
      <c r="E271">
        <v>1000</v>
      </c>
      <c r="F271">
        <v>0.1</v>
      </c>
      <c r="G271" s="212" t="s">
        <v>16</v>
      </c>
      <c r="H271" s="212" t="s">
        <v>14</v>
      </c>
      <c r="I271">
        <v>50</v>
      </c>
      <c r="J271">
        <v>100</v>
      </c>
      <c r="K271" t="s">
        <v>21</v>
      </c>
      <c r="L271">
        <f>[3]Formula!$AC$6</f>
        <v>24.483000000000001</v>
      </c>
      <c r="M271">
        <f>[3]Formula!$AD$6</f>
        <v>3.4984999999999999</v>
      </c>
      <c r="N271">
        <f>[3]Formula!$AE$6</f>
        <v>28.03</v>
      </c>
      <c r="O271">
        <f>[3]Formula!$AF$6</f>
        <v>3.4611999999999998</v>
      </c>
    </row>
    <row r="272" spans="2:15" x14ac:dyDescent="0.25">
      <c r="B272" t="str">
        <f t="shared" si="0"/>
        <v>ACV110050</v>
      </c>
      <c r="C272" t="s">
        <v>19</v>
      </c>
      <c r="D272">
        <v>100</v>
      </c>
      <c r="E272">
        <v>1000</v>
      </c>
      <c r="F272">
        <v>1</v>
      </c>
      <c r="G272" s="212" t="s">
        <v>16</v>
      </c>
      <c r="H272" s="212" t="s">
        <v>14</v>
      </c>
      <c r="I272">
        <v>50</v>
      </c>
      <c r="J272">
        <v>100</v>
      </c>
      <c r="K272" t="s">
        <v>21</v>
      </c>
      <c r="L272">
        <f>[3]Formula!$AC$7</f>
        <v>369.25</v>
      </c>
      <c r="M272">
        <f>[3]Formula!$AD$7</f>
        <v>3.1671</v>
      </c>
      <c r="N272">
        <f>[3]Formula!$AE$7</f>
        <v>368.87</v>
      </c>
      <c r="O272">
        <f>[3]Formula!$AF$7</f>
        <v>3.1673</v>
      </c>
    </row>
    <row r="273" spans="2:15" x14ac:dyDescent="0.25">
      <c r="B273" t="str">
        <f t="shared" si="0"/>
        <v>ACV0.0000000100.001</v>
      </c>
      <c r="C273" t="s">
        <v>19</v>
      </c>
      <c r="D273">
        <v>0</v>
      </c>
      <c r="E273">
        <v>0.01</v>
      </c>
      <c r="F273">
        <v>1E-8</v>
      </c>
      <c r="G273" s="212" t="s">
        <v>16</v>
      </c>
      <c r="H273" s="212" t="s">
        <v>15</v>
      </c>
      <c r="I273">
        <v>1E-3</v>
      </c>
      <c r="J273">
        <v>0.04</v>
      </c>
      <c r="K273" t="s">
        <v>21</v>
      </c>
      <c r="L273">
        <f>[4]Formula!$AC$3</f>
        <v>4.5</v>
      </c>
      <c r="M273">
        <f>[4]Formula!$AN$3</f>
        <v>310</v>
      </c>
      <c r="N273">
        <f>[4]Formula!$AE$3</f>
        <v>4.3849</v>
      </c>
      <c r="O273">
        <f>[4]Formula!$AO$3</f>
        <v>312.12</v>
      </c>
    </row>
    <row r="274" spans="2:15" x14ac:dyDescent="0.25">
      <c r="B274" t="str">
        <f t="shared" si="0"/>
        <v>ACV0.000000100.001</v>
      </c>
      <c r="C274" t="s">
        <v>19</v>
      </c>
      <c r="D274">
        <v>0</v>
      </c>
      <c r="E274">
        <v>0.01</v>
      </c>
      <c r="F274">
        <v>1.0000000000000001E-7</v>
      </c>
      <c r="G274" s="212" t="s">
        <v>16</v>
      </c>
      <c r="H274" s="212" t="s">
        <v>15</v>
      </c>
      <c r="I274">
        <v>1E-3</v>
      </c>
      <c r="J274">
        <v>0.04</v>
      </c>
      <c r="K274" t="s">
        <v>21</v>
      </c>
      <c r="L274">
        <f>[4]Formula!$AC$4</f>
        <v>4.5</v>
      </c>
      <c r="M274">
        <f>[4]Formula!$AN$4</f>
        <v>312.15999999999997</v>
      </c>
      <c r="N274">
        <f>[4]Formula!$AE$4</f>
        <v>4.3853</v>
      </c>
      <c r="O274">
        <f>[4]Formula!$AO$4</f>
        <v>312.11</v>
      </c>
    </row>
    <row r="275" spans="2:15" x14ac:dyDescent="0.25">
      <c r="B275" t="str">
        <f t="shared" si="0"/>
        <v>ACV0.00000100.001</v>
      </c>
      <c r="C275" t="s">
        <v>19</v>
      </c>
      <c r="D275">
        <v>0</v>
      </c>
      <c r="E275">
        <v>0.01</v>
      </c>
      <c r="F275">
        <v>9.9999999999999995E-7</v>
      </c>
      <c r="G275" s="212" t="s">
        <v>16</v>
      </c>
      <c r="H275" s="212" t="s">
        <v>15</v>
      </c>
      <c r="I275">
        <v>1E-3</v>
      </c>
      <c r="J275">
        <v>0.04</v>
      </c>
      <c r="K275" t="s">
        <v>21</v>
      </c>
      <c r="L275">
        <f>[4]Formula!$AC$5</f>
        <v>4.5</v>
      </c>
      <c r="M275">
        <f>[4]Formula!$AN$5</f>
        <v>310.77</v>
      </c>
      <c r="N275">
        <f>[4]Formula!$AE$5</f>
        <v>4.4226000000000001</v>
      </c>
      <c r="O275">
        <f>[4]Formula!$AO$5</f>
        <v>310.57</v>
      </c>
    </row>
    <row r="276" spans="2:15" x14ac:dyDescent="0.25">
      <c r="B276" t="str">
        <f t="shared" si="0"/>
        <v>ACV0.0000100.001</v>
      </c>
      <c r="C276" t="s">
        <v>19</v>
      </c>
      <c r="D276">
        <v>0</v>
      </c>
      <c r="E276">
        <v>0.01</v>
      </c>
      <c r="F276">
        <v>1.0000000000000001E-5</v>
      </c>
      <c r="G276" s="212" t="s">
        <v>16</v>
      </c>
      <c r="H276" s="212" t="s">
        <v>15</v>
      </c>
      <c r="I276">
        <v>1E-3</v>
      </c>
      <c r="J276">
        <v>0.04</v>
      </c>
      <c r="K276" t="s">
        <v>21</v>
      </c>
      <c r="L276">
        <f>[4]Formula!$AC$6</f>
        <v>7.2505999999999995</v>
      </c>
      <c r="M276">
        <f>[4]Formula!$AN$6</f>
        <v>223.08</v>
      </c>
      <c r="N276">
        <f>[4]Formula!$AE$6</f>
        <v>7.2465999999999999</v>
      </c>
      <c r="O276">
        <f>[4]Formula!$AO$6</f>
        <v>222.31</v>
      </c>
    </row>
    <row r="277" spans="2:15" x14ac:dyDescent="0.25">
      <c r="B277" t="str">
        <f t="shared" si="0"/>
        <v>ACV0.000100.001</v>
      </c>
      <c r="C277" t="s">
        <v>19</v>
      </c>
      <c r="D277">
        <v>0</v>
      </c>
      <c r="E277">
        <v>0.01</v>
      </c>
      <c r="F277">
        <v>1E-4</v>
      </c>
      <c r="G277" s="212" t="s">
        <v>16</v>
      </c>
      <c r="H277" s="212" t="s">
        <v>15</v>
      </c>
      <c r="I277">
        <v>1E-3</v>
      </c>
      <c r="J277">
        <v>0.04</v>
      </c>
      <c r="K277" t="s">
        <v>21</v>
      </c>
      <c r="L277">
        <f>[4]Formula!$AC$7</f>
        <v>57.902999999999999</v>
      </c>
      <c r="M277">
        <f>[4]Formula!$AN$7</f>
        <v>32.603000000000002</v>
      </c>
      <c r="N277">
        <f>[4]Formula!$AE$7</f>
        <v>57.900999999999996</v>
      </c>
      <c r="O277">
        <f>[4]Formula!$AO$7</f>
        <v>32.044999999999995</v>
      </c>
    </row>
    <row r="278" spans="2:15" x14ac:dyDescent="0.25">
      <c r="B278" t="str">
        <f t="shared" si="0"/>
        <v>ACV0.00100.001</v>
      </c>
      <c r="C278" t="s">
        <v>19</v>
      </c>
      <c r="D278">
        <v>0</v>
      </c>
      <c r="E278">
        <v>0.01</v>
      </c>
      <c r="F278">
        <v>1E-3</v>
      </c>
      <c r="G278" s="212" t="s">
        <v>16</v>
      </c>
      <c r="H278" s="212" t="s">
        <v>15</v>
      </c>
      <c r="I278">
        <v>1E-3</v>
      </c>
      <c r="J278">
        <v>0.04</v>
      </c>
      <c r="K278" t="s">
        <v>21</v>
      </c>
      <c r="L278">
        <f>[4]Formula!$AC$8</f>
        <v>577.37</v>
      </c>
      <c r="M278">
        <f>[4]Formula!$AN$8</f>
        <v>3.4481000000000002</v>
      </c>
      <c r="N278">
        <f>[4]Formula!$AE$8</f>
        <v>577.37</v>
      </c>
      <c r="O278">
        <f>[4]Formula!$AO$8</f>
        <v>3.2223999999999999</v>
      </c>
    </row>
    <row r="279" spans="2:15" x14ac:dyDescent="0.25">
      <c r="B279" t="str">
        <f t="shared" si="0"/>
        <v>ACV0.0000000100.04</v>
      </c>
      <c r="C279" t="s">
        <v>19</v>
      </c>
      <c r="D279">
        <v>0</v>
      </c>
      <c r="E279">
        <v>0.01</v>
      </c>
      <c r="F279">
        <v>1E-8</v>
      </c>
      <c r="G279" s="212" t="s">
        <v>16</v>
      </c>
      <c r="H279" s="212" t="s">
        <v>15</v>
      </c>
      <c r="I279">
        <v>0.04</v>
      </c>
      <c r="J279">
        <v>1</v>
      </c>
      <c r="K279" t="s">
        <v>21</v>
      </c>
      <c r="L279">
        <f>[5]Formula!$AC$3</f>
        <v>3</v>
      </c>
      <c r="M279">
        <f>[5]Formula!$AN$3</f>
        <v>160</v>
      </c>
      <c r="N279">
        <f>[5]Formula!$AE$3</f>
        <v>2.9725000000000001</v>
      </c>
      <c r="O279">
        <f>[5]Formula!$AO$3</f>
        <v>162.69</v>
      </c>
    </row>
    <row r="280" spans="2:15" x14ac:dyDescent="0.25">
      <c r="B280" t="str">
        <f t="shared" si="0"/>
        <v>ACV0.000000100.04</v>
      </c>
      <c r="C280" t="s">
        <v>19</v>
      </c>
      <c r="D280">
        <v>0</v>
      </c>
      <c r="E280">
        <v>0.01</v>
      </c>
      <c r="F280">
        <v>1.0000000000000001E-7</v>
      </c>
      <c r="G280" s="212" t="s">
        <v>16</v>
      </c>
      <c r="H280" s="212" t="s">
        <v>15</v>
      </c>
      <c r="I280">
        <v>0.04</v>
      </c>
      <c r="J280">
        <v>1</v>
      </c>
      <c r="K280" t="s">
        <v>21</v>
      </c>
      <c r="L280">
        <f>[5]Formula!$AC$4</f>
        <v>3</v>
      </c>
      <c r="M280">
        <f>[5]Formula!$AN$4</f>
        <v>162.76</v>
      </c>
      <c r="N280">
        <f>[5]Formula!$AE$4</f>
        <v>2.9731000000000001</v>
      </c>
      <c r="O280">
        <f>[5]Formula!$AO$4</f>
        <v>162.67000000000002</v>
      </c>
    </row>
    <row r="281" spans="2:15" x14ac:dyDescent="0.25">
      <c r="B281" t="str">
        <f t="shared" si="0"/>
        <v>ACV0.00000100.04</v>
      </c>
      <c r="C281" t="s">
        <v>19</v>
      </c>
      <c r="D281">
        <v>0</v>
      </c>
      <c r="E281">
        <v>0.01</v>
      </c>
      <c r="F281">
        <v>9.9999999999999995E-7</v>
      </c>
      <c r="G281" s="212" t="s">
        <v>16</v>
      </c>
      <c r="H281" s="212" t="s">
        <v>15</v>
      </c>
      <c r="I281">
        <v>0.04</v>
      </c>
      <c r="J281">
        <v>1</v>
      </c>
      <c r="K281" t="s">
        <v>21</v>
      </c>
      <c r="L281">
        <f>[5]Formula!$AC$5</f>
        <v>3.0304000000000002</v>
      </c>
      <c r="M281">
        <f>[5]Formula!$AN$5</f>
        <v>161.11000000000001</v>
      </c>
      <c r="N281">
        <f>[5]Formula!$AE$5</f>
        <v>3.028</v>
      </c>
      <c r="O281">
        <f>[5]Formula!$AO$5</f>
        <v>160.75</v>
      </c>
    </row>
    <row r="282" spans="2:15" x14ac:dyDescent="0.25">
      <c r="B282" t="str">
        <f t="shared" si="0"/>
        <v>ACV0.0000100.04</v>
      </c>
      <c r="C282" t="s">
        <v>19</v>
      </c>
      <c r="D282">
        <v>0</v>
      </c>
      <c r="E282">
        <v>0.01</v>
      </c>
      <c r="F282">
        <v>1.0000000000000001E-5</v>
      </c>
      <c r="G282" s="212" t="s">
        <v>16</v>
      </c>
      <c r="H282" s="212" t="s">
        <v>15</v>
      </c>
      <c r="I282">
        <v>0.04</v>
      </c>
      <c r="J282">
        <v>1</v>
      </c>
      <c r="K282" t="s">
        <v>21</v>
      </c>
      <c r="L282">
        <f>[5]Formula!$AC$6</f>
        <v>6.4967999999999995</v>
      </c>
      <c r="M282">
        <f>[5]Formula!$AN$6</f>
        <v>89.968999999999994</v>
      </c>
      <c r="N282">
        <f>[5]Formula!$AE$6</f>
        <v>6.4923999999999999</v>
      </c>
      <c r="O282">
        <f>[5]Formula!$AO$6</f>
        <v>88.921999999999997</v>
      </c>
    </row>
    <row r="283" spans="2:15" x14ac:dyDescent="0.25">
      <c r="B283" t="str">
        <f t="shared" si="0"/>
        <v>ACV0.000100.04</v>
      </c>
      <c r="C283" t="s">
        <v>19</v>
      </c>
      <c r="D283">
        <v>0</v>
      </c>
      <c r="E283">
        <v>0.01</v>
      </c>
      <c r="F283">
        <v>1E-4</v>
      </c>
      <c r="G283" s="212" t="s">
        <v>16</v>
      </c>
      <c r="H283" s="212" t="s">
        <v>15</v>
      </c>
      <c r="I283">
        <v>0.04</v>
      </c>
      <c r="J283">
        <v>1</v>
      </c>
      <c r="K283" t="s">
        <v>21</v>
      </c>
      <c r="L283">
        <f>[5]Formula!$AC$7</f>
        <v>57.814</v>
      </c>
      <c r="M283">
        <f>[5]Formula!$AN$7</f>
        <v>11.228999999999999</v>
      </c>
      <c r="N283">
        <f>[5]Formula!$AE$7</f>
        <v>57.811999999999998</v>
      </c>
      <c r="O283">
        <f>[5]Formula!$AO$7</f>
        <v>10.667</v>
      </c>
    </row>
    <row r="284" spans="2:15" x14ac:dyDescent="0.25">
      <c r="B284" t="str">
        <f t="shared" si="0"/>
        <v>ACV0.00100.04</v>
      </c>
      <c r="C284" t="s">
        <v>19</v>
      </c>
      <c r="D284">
        <v>0</v>
      </c>
      <c r="E284">
        <v>0.01</v>
      </c>
      <c r="F284">
        <v>1E-3</v>
      </c>
      <c r="G284" s="212" t="s">
        <v>16</v>
      </c>
      <c r="H284" s="212" t="s">
        <v>15</v>
      </c>
      <c r="I284">
        <v>0.04</v>
      </c>
      <c r="J284">
        <v>1</v>
      </c>
      <c r="K284" t="s">
        <v>21</v>
      </c>
      <c r="L284">
        <f>[5]Formula!$AC$8</f>
        <v>577.36</v>
      </c>
      <c r="M284">
        <f>[5]Formula!$AN$8</f>
        <v>1.2948</v>
      </c>
      <c r="N284">
        <f>[5]Formula!$AE$8</f>
        <v>577.36</v>
      </c>
      <c r="O284">
        <f>[5]Formula!$AO$8</f>
        <v>1.0690999999999999</v>
      </c>
    </row>
    <row r="285" spans="2:15" x14ac:dyDescent="0.25">
      <c r="B285" t="str">
        <f t="shared" si="0"/>
        <v>ACV0.000000101</v>
      </c>
      <c r="C285" t="s">
        <v>19</v>
      </c>
      <c r="D285">
        <v>0</v>
      </c>
      <c r="E285">
        <v>0.01</v>
      </c>
      <c r="F285">
        <v>1.0000000000000001E-7</v>
      </c>
      <c r="G285" s="212" t="s">
        <v>16</v>
      </c>
      <c r="H285" s="212" t="s">
        <v>15</v>
      </c>
      <c r="I285">
        <v>1</v>
      </c>
      <c r="J285">
        <v>20</v>
      </c>
      <c r="K285" t="s">
        <v>21</v>
      </c>
      <c r="L285">
        <f>[6]Formula!$AC$3</f>
        <v>3.1</v>
      </c>
      <c r="M285">
        <f>[6]Formula!$AN$3</f>
        <v>250</v>
      </c>
      <c r="N285">
        <f>[6]Formula!$AE$3</f>
        <v>3.0556000000000001</v>
      </c>
      <c r="O285">
        <f>[6]Formula!$AO$3</f>
        <v>254.12</v>
      </c>
    </row>
    <row r="286" spans="2:15" x14ac:dyDescent="0.25">
      <c r="B286" t="str">
        <f t="shared" si="0"/>
        <v>ACV0.0000000101</v>
      </c>
      <c r="C286" t="s">
        <v>19</v>
      </c>
      <c r="D286">
        <v>0</v>
      </c>
      <c r="E286">
        <v>0.01</v>
      </c>
      <c r="F286">
        <v>1E-8</v>
      </c>
      <c r="G286" s="212" t="s">
        <v>16</v>
      </c>
      <c r="H286" s="212" t="s">
        <v>15</v>
      </c>
      <c r="I286">
        <v>1</v>
      </c>
      <c r="J286">
        <v>20</v>
      </c>
      <c r="K286" t="s">
        <v>21</v>
      </c>
      <c r="L286">
        <f>[6]Formula!$AC$4</f>
        <v>3.1</v>
      </c>
      <c r="M286">
        <f>[6]Formula!$AN$4</f>
        <v>254.16</v>
      </c>
      <c r="N286">
        <f>[6]Formula!$AE$4</f>
        <v>3.0563000000000002</v>
      </c>
      <c r="O286">
        <f>[6]Formula!$AO$4</f>
        <v>254.08999999999997</v>
      </c>
    </row>
    <row r="287" spans="2:15" x14ac:dyDescent="0.25">
      <c r="B287" t="str">
        <f t="shared" si="0"/>
        <v>ACV0.00000101</v>
      </c>
      <c r="C287" t="s">
        <v>19</v>
      </c>
      <c r="D287">
        <v>0</v>
      </c>
      <c r="E287">
        <v>0.01</v>
      </c>
      <c r="F287">
        <v>9.9999999999999995E-7</v>
      </c>
      <c r="G287" s="212" t="s">
        <v>16</v>
      </c>
      <c r="H287" s="212" t="s">
        <v>15</v>
      </c>
      <c r="I287">
        <v>1</v>
      </c>
      <c r="J287">
        <v>20</v>
      </c>
      <c r="K287" t="s">
        <v>21</v>
      </c>
      <c r="L287">
        <f>[6]Formula!$AC$5</f>
        <v>3.1119000000000003</v>
      </c>
      <c r="M287">
        <f>[6]Formula!$AN$5</f>
        <v>251.96</v>
      </c>
      <c r="N287">
        <f>[6]Formula!$AE$5</f>
        <v>3.1096000000000004</v>
      </c>
      <c r="O287">
        <f>[6]Formula!$AO$5</f>
        <v>251.7</v>
      </c>
    </row>
    <row r="288" spans="2:15" x14ac:dyDescent="0.25">
      <c r="B288" t="str">
        <f t="shared" si="0"/>
        <v>ACV0.0000101</v>
      </c>
      <c r="C288" t="s">
        <v>19</v>
      </c>
      <c r="D288">
        <v>0</v>
      </c>
      <c r="E288">
        <v>0.01</v>
      </c>
      <c r="F288">
        <v>1.0000000000000001E-5</v>
      </c>
      <c r="G288" s="212" t="s">
        <v>16</v>
      </c>
      <c r="H288" s="212" t="s">
        <v>15</v>
      </c>
      <c r="I288">
        <v>1</v>
      </c>
      <c r="J288">
        <v>20</v>
      </c>
      <c r="K288" t="s">
        <v>21</v>
      </c>
      <c r="L288">
        <f>[6]Formula!$AC$6</f>
        <v>6.5335000000000001</v>
      </c>
      <c r="M288">
        <f>[6]Formula!$AN$6</f>
        <v>152.12</v>
      </c>
      <c r="N288">
        <f>[6]Formula!$AE$6</f>
        <v>6.5290999999999997</v>
      </c>
      <c r="O288">
        <f>[6]Formula!$AO$6</f>
        <v>151.19</v>
      </c>
    </row>
    <row r="289" spans="2:15" x14ac:dyDescent="0.25">
      <c r="B289" t="str">
        <f t="shared" si="0"/>
        <v>ACV0.000101</v>
      </c>
      <c r="C289" t="s">
        <v>19</v>
      </c>
      <c r="D289">
        <v>0</v>
      </c>
      <c r="E289">
        <v>0.01</v>
      </c>
      <c r="F289">
        <v>1E-4</v>
      </c>
      <c r="G289" s="212" t="s">
        <v>16</v>
      </c>
      <c r="H289" s="212" t="s">
        <v>15</v>
      </c>
      <c r="I289">
        <v>1</v>
      </c>
      <c r="J289">
        <v>20</v>
      </c>
      <c r="K289" t="s">
        <v>21</v>
      </c>
      <c r="L289">
        <f>[6]Formula!$AC$7</f>
        <v>57.817999999999998</v>
      </c>
      <c r="M289">
        <f>[6]Formula!$AN$7</f>
        <v>19.599999999999998</v>
      </c>
      <c r="N289">
        <f>[6]Formula!$AE$7</f>
        <v>57.815999999999995</v>
      </c>
      <c r="O289">
        <f>[6]Formula!$AO$7</f>
        <v>19.039000000000001</v>
      </c>
    </row>
    <row r="290" spans="2:15" x14ac:dyDescent="0.25">
      <c r="B290" t="str">
        <f t="shared" si="0"/>
        <v>ACV0.00101</v>
      </c>
      <c r="C290" t="s">
        <v>19</v>
      </c>
      <c r="D290">
        <v>0</v>
      </c>
      <c r="E290">
        <v>0.01</v>
      </c>
      <c r="F290">
        <v>1E-3</v>
      </c>
      <c r="G290" s="212" t="s">
        <v>16</v>
      </c>
      <c r="H290" s="212" t="s">
        <v>15</v>
      </c>
      <c r="I290">
        <v>1</v>
      </c>
      <c r="J290">
        <v>20</v>
      </c>
      <c r="K290" t="s">
        <v>21</v>
      </c>
      <c r="L290">
        <f>[6]Formula!$AC$8</f>
        <v>577.36</v>
      </c>
      <c r="M290">
        <f>[6]Formula!$AN$8</f>
        <v>2.1354000000000002</v>
      </c>
      <c r="N290">
        <f>[6]Formula!$AE$8</f>
        <v>577.36</v>
      </c>
      <c r="O290">
        <f>[6]Formula!$AO$8</f>
        <v>1.9097000000000002</v>
      </c>
    </row>
    <row r="291" spans="2:15" x14ac:dyDescent="0.25">
      <c r="B291" t="str">
        <f t="shared" si="0"/>
        <v>ACV0.00000001020</v>
      </c>
      <c r="C291" t="s">
        <v>19</v>
      </c>
      <c r="D291">
        <v>0</v>
      </c>
      <c r="E291">
        <v>0.01</v>
      </c>
      <c r="F291">
        <v>1E-8</v>
      </c>
      <c r="G291" s="212" t="s">
        <v>16</v>
      </c>
      <c r="H291" s="212" t="s">
        <v>15</v>
      </c>
      <c r="I291">
        <v>20</v>
      </c>
      <c r="J291">
        <v>50</v>
      </c>
      <c r="K291" t="s">
        <v>21</v>
      </c>
      <c r="L291">
        <f>[7]Formula!$AC$3</f>
        <v>5.6</v>
      </c>
      <c r="M291">
        <f>[7]Formula!$AN$3</f>
        <v>840</v>
      </c>
      <c r="N291">
        <f>[7]Formula!$AE$3</f>
        <v>5.5358000000000001</v>
      </c>
      <c r="O291">
        <f>[7]Formula!$AO$3</f>
        <v>839.05</v>
      </c>
    </row>
    <row r="292" spans="2:15" x14ac:dyDescent="0.25">
      <c r="B292" t="str">
        <f t="shared" si="0"/>
        <v>ACV0.0000001020</v>
      </c>
      <c r="C292" t="s">
        <v>19</v>
      </c>
      <c r="D292">
        <v>0</v>
      </c>
      <c r="E292">
        <v>0.01</v>
      </c>
      <c r="F292">
        <v>1.0000000000000001E-7</v>
      </c>
      <c r="G292" s="212" t="s">
        <v>16</v>
      </c>
      <c r="H292" s="212" t="s">
        <v>15</v>
      </c>
      <c r="I292">
        <v>20</v>
      </c>
      <c r="J292">
        <v>50</v>
      </c>
      <c r="K292" t="s">
        <v>21</v>
      </c>
      <c r="L292">
        <f>[7]Formula!$AC$4</f>
        <v>5.6</v>
      </c>
      <c r="M292">
        <f>[7]Formula!$AN$4</f>
        <v>839.02</v>
      </c>
      <c r="N292">
        <f>[7]Formula!$AE$4</f>
        <v>5.5362</v>
      </c>
      <c r="O292">
        <f>[7]Formula!$AO$4</f>
        <v>839.03000000000009</v>
      </c>
    </row>
    <row r="293" spans="2:15" x14ac:dyDescent="0.25">
      <c r="B293" t="str">
        <f t="shared" si="0"/>
        <v>ACV0.000001020</v>
      </c>
      <c r="C293" t="s">
        <v>19</v>
      </c>
      <c r="D293">
        <v>0</v>
      </c>
      <c r="E293">
        <v>0.01</v>
      </c>
      <c r="F293">
        <v>9.9999999999999995E-7</v>
      </c>
      <c r="G293" s="212" t="s">
        <v>16</v>
      </c>
      <c r="H293" s="212" t="s">
        <v>15</v>
      </c>
      <c r="I293">
        <v>20</v>
      </c>
      <c r="J293">
        <v>50</v>
      </c>
      <c r="K293" t="s">
        <v>21</v>
      </c>
      <c r="L293">
        <f>[7]Formula!$AC$5</f>
        <v>5.6</v>
      </c>
      <c r="M293">
        <f>[7]Formula!$AN$5</f>
        <v>837.24</v>
      </c>
      <c r="N293">
        <f>[7]Formula!$AE$5</f>
        <v>5.5655999999999999</v>
      </c>
      <c r="O293">
        <f>[7]Formula!$AO$5</f>
        <v>837.27</v>
      </c>
    </row>
    <row r="294" spans="2:15" x14ac:dyDescent="0.25">
      <c r="B294" t="str">
        <f t="shared" si="0"/>
        <v>ACV0.00001020</v>
      </c>
      <c r="C294" t="s">
        <v>19</v>
      </c>
      <c r="D294">
        <v>0</v>
      </c>
      <c r="E294">
        <v>0.01</v>
      </c>
      <c r="F294">
        <v>1.0000000000000001E-5</v>
      </c>
      <c r="G294" s="212" t="s">
        <v>16</v>
      </c>
      <c r="H294" s="212" t="s">
        <v>15</v>
      </c>
      <c r="I294">
        <v>20</v>
      </c>
      <c r="J294">
        <v>50</v>
      </c>
      <c r="K294" t="s">
        <v>21</v>
      </c>
      <c r="L294">
        <f>[7]Formula!$AC$6</f>
        <v>7.9955999999999996</v>
      </c>
      <c r="M294">
        <f>[7]Formula!$AN$6</f>
        <v>709.13</v>
      </c>
      <c r="N294">
        <f>[7]Formula!$AE$6</f>
        <v>7.9860999999999995</v>
      </c>
      <c r="O294">
        <f>[7]Formula!$AO$6</f>
        <v>708.96</v>
      </c>
    </row>
    <row r="295" spans="2:15" x14ac:dyDescent="0.25">
      <c r="B295" t="str">
        <f t="shared" si="0"/>
        <v>ACV0.0001020</v>
      </c>
      <c r="C295" t="s">
        <v>19</v>
      </c>
      <c r="D295">
        <v>0</v>
      </c>
      <c r="E295">
        <v>0.01</v>
      </c>
      <c r="F295">
        <v>1E-4</v>
      </c>
      <c r="G295" s="212" t="s">
        <v>16</v>
      </c>
      <c r="H295" s="212" t="s">
        <v>15</v>
      </c>
      <c r="I295">
        <v>20</v>
      </c>
      <c r="J295">
        <v>50</v>
      </c>
      <c r="K295" t="s">
        <v>21</v>
      </c>
      <c r="L295">
        <f>[7]Formula!$AC$7</f>
        <v>58</v>
      </c>
      <c r="M295">
        <f>[7]Formula!$AN$7</f>
        <v>140.31</v>
      </c>
      <c r="N295">
        <f>[7]Formula!$AE$7</f>
        <v>57.994</v>
      </c>
      <c r="O295">
        <f>[7]Formula!$AO$7</f>
        <v>139.69999999999999</v>
      </c>
    </row>
    <row r="296" spans="2:15" x14ac:dyDescent="0.25">
      <c r="B296" t="str">
        <f t="shared" si="0"/>
        <v>ACV0.001020</v>
      </c>
      <c r="C296" t="s">
        <v>19</v>
      </c>
      <c r="D296">
        <v>0</v>
      </c>
      <c r="E296">
        <v>0.01</v>
      </c>
      <c r="F296">
        <v>1E-3</v>
      </c>
      <c r="G296" s="212" t="s">
        <v>16</v>
      </c>
      <c r="H296" s="212" t="s">
        <v>15</v>
      </c>
      <c r="I296">
        <v>20</v>
      </c>
      <c r="J296">
        <v>50</v>
      </c>
      <c r="K296" t="s">
        <v>21</v>
      </c>
      <c r="L296">
        <f>[7]Formula!$AC$8</f>
        <v>577.38</v>
      </c>
      <c r="M296">
        <f>[7]Formula!$AN$8</f>
        <v>14.459</v>
      </c>
      <c r="N296">
        <f>[7]Formula!$AE$8</f>
        <v>577.37</v>
      </c>
      <c r="O296">
        <f>[7]Formula!$AO$8</f>
        <v>14.200000000000001</v>
      </c>
    </row>
    <row r="297" spans="2:15" x14ac:dyDescent="0.25">
      <c r="B297" t="str">
        <f t="shared" si="0"/>
        <v>ACV0.00000001050</v>
      </c>
      <c r="C297" t="s">
        <v>19</v>
      </c>
      <c r="D297">
        <v>0</v>
      </c>
      <c r="E297">
        <v>0.01</v>
      </c>
      <c r="F297">
        <v>1E-8</v>
      </c>
      <c r="G297" s="212" t="s">
        <v>16</v>
      </c>
      <c r="H297" s="212" t="s">
        <v>15</v>
      </c>
      <c r="I297">
        <v>50</v>
      </c>
      <c r="J297">
        <v>100</v>
      </c>
      <c r="K297" t="s">
        <v>21</v>
      </c>
      <c r="L297">
        <f>[8]Formula!$AC$3</f>
        <v>8.7999999999999989</v>
      </c>
      <c r="M297">
        <f>[8]Formula!$AN$3</f>
        <v>5100</v>
      </c>
      <c r="N297">
        <f>[8]Formula!$AE$3</f>
        <v>8.3102999999999998</v>
      </c>
      <c r="O297">
        <f>[8]Formula!$AO$3</f>
        <v>5147.5</v>
      </c>
    </row>
    <row r="298" spans="2:15" x14ac:dyDescent="0.25">
      <c r="B298" t="str">
        <f t="shared" si="0"/>
        <v>ACV0.0000001050</v>
      </c>
      <c r="C298" t="s">
        <v>19</v>
      </c>
      <c r="D298">
        <v>0</v>
      </c>
      <c r="E298">
        <v>0.01</v>
      </c>
      <c r="F298">
        <v>1.0000000000000001E-7</v>
      </c>
      <c r="G298" s="212" t="s">
        <v>16</v>
      </c>
      <c r="H298" s="212" t="s">
        <v>15</v>
      </c>
      <c r="I298">
        <v>50</v>
      </c>
      <c r="J298">
        <v>100</v>
      </c>
      <c r="K298" t="s">
        <v>21</v>
      </c>
      <c r="L298">
        <f>[8]Formula!$AC$4</f>
        <v>8.7999999999999989</v>
      </c>
      <c r="M298">
        <f>[8]Formula!$AN$4</f>
        <v>5147.5</v>
      </c>
      <c r="N298">
        <f>[8]Formula!$AE$4</f>
        <v>8.3102999999999998</v>
      </c>
      <c r="O298">
        <f>[8]Formula!$AO$4</f>
        <v>5147.5</v>
      </c>
    </row>
    <row r="299" spans="2:15" x14ac:dyDescent="0.25">
      <c r="B299" t="str">
        <f t="shared" si="0"/>
        <v>ACV0.000001050</v>
      </c>
      <c r="C299" t="s">
        <v>19</v>
      </c>
      <c r="D299">
        <v>0</v>
      </c>
      <c r="E299">
        <v>0.01</v>
      </c>
      <c r="F299">
        <v>9.9999999999999995E-7</v>
      </c>
      <c r="G299" s="212" t="s">
        <v>16</v>
      </c>
      <c r="H299" s="212" t="s">
        <v>15</v>
      </c>
      <c r="I299">
        <v>50</v>
      </c>
      <c r="J299">
        <v>100</v>
      </c>
      <c r="K299" t="s">
        <v>21</v>
      </c>
      <c r="L299">
        <f>[8]Formula!$AC$5</f>
        <v>8.7999999999999989</v>
      </c>
      <c r="M299">
        <f>[8]Formula!$AN$5</f>
        <v>5145.7</v>
      </c>
      <c r="N299">
        <f>[8]Formula!$AE$5</f>
        <v>8.3291000000000004</v>
      </c>
      <c r="O299">
        <f>[8]Formula!$AO$5</f>
        <v>5145.9000000000005</v>
      </c>
    </row>
    <row r="300" spans="2:15" x14ac:dyDescent="0.25">
      <c r="B300" t="str">
        <f t="shared" si="0"/>
        <v>ACV0.00001050</v>
      </c>
      <c r="C300" t="s">
        <v>19</v>
      </c>
      <c r="D300">
        <v>0</v>
      </c>
      <c r="E300">
        <v>0.01</v>
      </c>
      <c r="F300">
        <v>1.0000000000000001E-5</v>
      </c>
      <c r="G300" s="212" t="s">
        <v>16</v>
      </c>
      <c r="H300" s="212" t="s">
        <v>15</v>
      </c>
      <c r="I300">
        <v>50</v>
      </c>
      <c r="J300">
        <v>100</v>
      </c>
      <c r="K300" t="s">
        <v>21</v>
      </c>
      <c r="L300">
        <f>[8]Formula!$AC$6</f>
        <v>10.061999999999999</v>
      </c>
      <c r="M300">
        <f>[8]Formula!$AN$6</f>
        <v>5001.2999999999993</v>
      </c>
      <c r="N300">
        <f>[8]Formula!$AE$6</f>
        <v>10.045999999999999</v>
      </c>
      <c r="O300">
        <f>[8]Formula!$AO$6</f>
        <v>5001.8</v>
      </c>
    </row>
    <row r="301" spans="2:15" x14ac:dyDescent="0.25">
      <c r="B301" t="str">
        <f t="shared" si="0"/>
        <v>ACV0.0001050</v>
      </c>
      <c r="C301" t="s">
        <v>19</v>
      </c>
      <c r="D301">
        <v>0</v>
      </c>
      <c r="E301">
        <v>0.01</v>
      </c>
      <c r="F301">
        <v>1E-4</v>
      </c>
      <c r="G301" s="212" t="s">
        <v>16</v>
      </c>
      <c r="H301" s="212" t="s">
        <v>15</v>
      </c>
      <c r="I301">
        <v>50</v>
      </c>
      <c r="J301">
        <v>100</v>
      </c>
      <c r="K301" t="s">
        <v>21</v>
      </c>
      <c r="L301">
        <f>[8]Formula!$AC$7</f>
        <v>58.167999999999999</v>
      </c>
      <c r="M301">
        <f>[8]Formula!$AN$7</f>
        <v>2497.6999999999998</v>
      </c>
      <c r="N301">
        <f>[8]Formula!$AE$7</f>
        <v>58.156999999999996</v>
      </c>
      <c r="O301">
        <f>[8]Formula!$AO$7</f>
        <v>2495.6</v>
      </c>
    </row>
    <row r="302" spans="2:15" x14ac:dyDescent="0.25">
      <c r="B302" t="str">
        <f t="shared" si="0"/>
        <v>ACV0.001050</v>
      </c>
      <c r="C302" t="s">
        <v>19</v>
      </c>
      <c r="D302">
        <v>0</v>
      </c>
      <c r="E302">
        <v>0.01</v>
      </c>
      <c r="F302">
        <v>1E-3</v>
      </c>
      <c r="G302" s="212" t="s">
        <v>16</v>
      </c>
      <c r="H302" s="212" t="s">
        <v>15</v>
      </c>
      <c r="I302">
        <v>50</v>
      </c>
      <c r="J302">
        <v>100</v>
      </c>
      <c r="K302" t="s">
        <v>21</v>
      </c>
      <c r="L302">
        <f>[8]Formula!$AC$8</f>
        <v>577.4</v>
      </c>
      <c r="M302">
        <f>[8]Formula!$AN$8</f>
        <v>306.39</v>
      </c>
      <c r="N302">
        <f>[8]Formula!$AE$8</f>
        <v>577.16999999999996</v>
      </c>
      <c r="O302">
        <f>[8]Formula!$AO$8</f>
        <v>305.02000000000004</v>
      </c>
    </row>
    <row r="303" spans="2:15" x14ac:dyDescent="0.25">
      <c r="B303" t="str">
        <f t="shared" si="0"/>
        <v>ACV0.000000010100</v>
      </c>
      <c r="C303" t="s">
        <v>19</v>
      </c>
      <c r="D303">
        <v>0</v>
      </c>
      <c r="E303">
        <v>0.01</v>
      </c>
      <c r="F303">
        <v>1E-8</v>
      </c>
      <c r="G303" s="212" t="s">
        <v>16</v>
      </c>
      <c r="H303" s="212" t="s">
        <v>15</v>
      </c>
      <c r="I303">
        <v>100</v>
      </c>
      <c r="J303">
        <v>300</v>
      </c>
      <c r="K303" t="s">
        <v>21</v>
      </c>
      <c r="L303">
        <f>[9]Formula!$AC$3</f>
        <v>4.2</v>
      </c>
      <c r="M303">
        <f>[9]Formula!$AN$3</f>
        <v>46000</v>
      </c>
      <c r="N303">
        <f>[9]Formula!$AE$3</f>
        <v>2.8932000000000002</v>
      </c>
      <c r="O303">
        <f>[9]Formula!$AO$3</f>
        <v>46131</v>
      </c>
    </row>
    <row r="304" spans="2:15" x14ac:dyDescent="0.25">
      <c r="B304" t="str">
        <f t="shared" si="0"/>
        <v>ACV0.00000010100</v>
      </c>
      <c r="C304" t="s">
        <v>19</v>
      </c>
      <c r="D304">
        <v>0</v>
      </c>
      <c r="E304">
        <v>0.01</v>
      </c>
      <c r="F304">
        <v>1.0000000000000001E-7</v>
      </c>
      <c r="G304" s="212" t="s">
        <v>16</v>
      </c>
      <c r="H304" s="212" t="s">
        <v>15</v>
      </c>
      <c r="I304">
        <v>100</v>
      </c>
      <c r="J304">
        <v>300</v>
      </c>
      <c r="K304" t="s">
        <v>21</v>
      </c>
      <c r="L304">
        <f>[9]Formula!$AC$4</f>
        <v>4.2</v>
      </c>
      <c r="M304">
        <f>[9]Formula!$AN$4</f>
        <v>46000</v>
      </c>
      <c r="N304">
        <f>[9]Formula!$AE$4</f>
        <v>2.8935000000000004</v>
      </c>
      <c r="O304">
        <f>[9]Formula!$AO$4</f>
        <v>46131</v>
      </c>
    </row>
    <row r="305" spans="2:15" x14ac:dyDescent="0.25">
      <c r="B305" t="str">
        <f t="shared" si="0"/>
        <v>ACV0.0000010100</v>
      </c>
      <c r="C305" t="s">
        <v>19</v>
      </c>
      <c r="D305">
        <v>0</v>
      </c>
      <c r="E305">
        <v>0.01</v>
      </c>
      <c r="F305">
        <v>9.9999999999999995E-7</v>
      </c>
      <c r="G305" s="212" t="s">
        <v>16</v>
      </c>
      <c r="H305" s="212" t="s">
        <v>15</v>
      </c>
      <c r="I305">
        <v>100</v>
      </c>
      <c r="J305">
        <v>300</v>
      </c>
      <c r="K305" t="s">
        <v>21</v>
      </c>
      <c r="L305">
        <f>[9]Formula!$AC$5</f>
        <v>4.2004999999999999</v>
      </c>
      <c r="M305">
        <f>[9]Formula!$AN$5</f>
        <v>46000</v>
      </c>
      <c r="N305">
        <f>[9]Formula!$AE$5</f>
        <v>2.919</v>
      </c>
      <c r="O305">
        <f>[9]Formula!$AO$5</f>
        <v>46128</v>
      </c>
    </row>
    <row r="306" spans="2:15" x14ac:dyDescent="0.25">
      <c r="B306" t="str">
        <f t="shared" si="0"/>
        <v>ACV0.000010100</v>
      </c>
      <c r="C306" t="s">
        <v>19</v>
      </c>
      <c r="D306">
        <v>0</v>
      </c>
      <c r="E306">
        <v>0.01</v>
      </c>
      <c r="F306">
        <v>1.0000000000000001E-5</v>
      </c>
      <c r="G306" s="212" t="s">
        <v>16</v>
      </c>
      <c r="H306" s="212" t="s">
        <v>15</v>
      </c>
      <c r="I306">
        <v>100</v>
      </c>
      <c r="J306">
        <v>300</v>
      </c>
      <c r="K306" t="s">
        <v>21</v>
      </c>
      <c r="L306">
        <f>[9]Formula!$AC$6</f>
        <v>4.9502999999999995</v>
      </c>
      <c r="M306">
        <f>[9]Formula!$AN$6</f>
        <v>45929</v>
      </c>
      <c r="N306">
        <f>[9]Formula!$AE$6</f>
        <v>4.8762999999999996</v>
      </c>
      <c r="O306">
        <f>[9]Formula!$AO$6</f>
        <v>45936</v>
      </c>
    </row>
    <row r="307" spans="2:15" x14ac:dyDescent="0.25">
      <c r="B307" t="str">
        <f t="shared" si="0"/>
        <v>ACV0.00010100</v>
      </c>
      <c r="C307" t="s">
        <v>19</v>
      </c>
      <c r="D307">
        <v>0</v>
      </c>
      <c r="E307">
        <v>0.01</v>
      </c>
      <c r="F307">
        <v>1E-4</v>
      </c>
      <c r="G307" s="212" t="s">
        <v>16</v>
      </c>
      <c r="H307" s="212" t="s">
        <v>15</v>
      </c>
      <c r="I307">
        <v>100</v>
      </c>
      <c r="J307">
        <v>300</v>
      </c>
      <c r="K307" t="s">
        <v>21</v>
      </c>
      <c r="L307">
        <f>[9]Formula!$AC$7</f>
        <v>54.129999999999995</v>
      </c>
      <c r="M307">
        <f>[9]Formula!$AN$7</f>
        <v>41367</v>
      </c>
      <c r="N307">
        <f>[9]Formula!$AE$7</f>
        <v>54.085999999999999</v>
      </c>
      <c r="O307">
        <f>[9]Formula!$AO$7</f>
        <v>41369</v>
      </c>
    </row>
    <row r="308" spans="2:15" x14ac:dyDescent="0.25">
      <c r="B308" t="str">
        <f t="shared" si="0"/>
        <v>ACV0.0010100</v>
      </c>
      <c r="C308" t="s">
        <v>19</v>
      </c>
      <c r="D308">
        <v>0</v>
      </c>
      <c r="E308">
        <v>0.01</v>
      </c>
      <c r="F308">
        <v>1E-3</v>
      </c>
      <c r="G308" s="212" t="s">
        <v>16</v>
      </c>
      <c r="H308" s="212" t="s">
        <v>15</v>
      </c>
      <c r="I308">
        <v>100</v>
      </c>
      <c r="J308">
        <v>300</v>
      </c>
      <c r="K308" t="s">
        <v>21</v>
      </c>
      <c r="L308">
        <f>[9]Formula!$AC$8</f>
        <v>575.77</v>
      </c>
      <c r="M308">
        <f>[9]Formula!$AN$8</f>
        <v>16511</v>
      </c>
      <c r="N308">
        <f>[9]Formula!$AE$8</f>
        <v>573.27</v>
      </c>
      <c r="O308">
        <f>[9]Formula!$AO$8</f>
        <v>16507</v>
      </c>
    </row>
    <row r="309" spans="2:15" x14ac:dyDescent="0.25">
      <c r="B309" t="str">
        <f t="shared" si="0"/>
        <v>ACV0.000000010300</v>
      </c>
      <c r="C309" t="s">
        <v>19</v>
      </c>
      <c r="D309">
        <v>0</v>
      </c>
      <c r="E309">
        <v>0.01</v>
      </c>
      <c r="F309">
        <v>1E-8</v>
      </c>
      <c r="G309" s="212" t="s">
        <v>16</v>
      </c>
      <c r="H309" s="212" t="s">
        <v>15</v>
      </c>
      <c r="I309">
        <v>300</v>
      </c>
      <c r="J309">
        <v>1000</v>
      </c>
      <c r="K309" t="s">
        <v>21</v>
      </c>
      <c r="L309">
        <f>[10]Formula!$AC$3</f>
        <v>18</v>
      </c>
      <c r="M309">
        <f>[10]Formula!$AN$3</f>
        <v>45000</v>
      </c>
      <c r="N309">
        <f>[10]Formula!$AE$3</f>
        <v>12.904</v>
      </c>
      <c r="O309">
        <f>[10]Formula!$AO$3</f>
        <v>45496</v>
      </c>
    </row>
    <row r="310" spans="2:15" x14ac:dyDescent="0.25">
      <c r="B310" t="str">
        <f t="shared" si="0"/>
        <v>ACV0.00000010300</v>
      </c>
      <c r="C310" t="s">
        <v>19</v>
      </c>
      <c r="D310">
        <v>0</v>
      </c>
      <c r="E310">
        <v>0.01</v>
      </c>
      <c r="F310">
        <v>1.0000000000000001E-7</v>
      </c>
      <c r="G310" s="212" t="s">
        <v>16</v>
      </c>
      <c r="H310" s="212" t="s">
        <v>15</v>
      </c>
      <c r="I310">
        <v>300</v>
      </c>
      <c r="J310">
        <v>1000</v>
      </c>
      <c r="K310" t="s">
        <v>21</v>
      </c>
      <c r="L310">
        <f>[10]Formula!$AC$4</f>
        <v>18</v>
      </c>
      <c r="M310">
        <f>[10]Formula!$AN$4</f>
        <v>45496</v>
      </c>
      <c r="N310">
        <f>[10]Formula!$AE$4</f>
        <v>12.904</v>
      </c>
      <c r="O310">
        <f>[10]Formula!$AO$4</f>
        <v>45496</v>
      </c>
    </row>
    <row r="311" spans="2:15" x14ac:dyDescent="0.25">
      <c r="B311" t="str">
        <f t="shared" si="0"/>
        <v>ACV0.0000010300</v>
      </c>
      <c r="C311" t="s">
        <v>19</v>
      </c>
      <c r="D311">
        <v>0</v>
      </c>
      <c r="E311">
        <v>0.01</v>
      </c>
      <c r="F311">
        <v>9.9999999999999995E-7</v>
      </c>
      <c r="G311" s="212" t="s">
        <v>16</v>
      </c>
      <c r="H311" s="212" t="s">
        <v>15</v>
      </c>
      <c r="I311">
        <v>300</v>
      </c>
      <c r="J311">
        <v>1000</v>
      </c>
      <c r="K311" t="s">
        <v>21</v>
      </c>
      <c r="L311">
        <f>[10]Formula!$AC$5</f>
        <v>18</v>
      </c>
      <c r="M311">
        <f>[10]Formula!$AN$5</f>
        <v>45495</v>
      </c>
      <c r="N311">
        <f>[10]Formula!$AE$5</f>
        <v>12.914999999999999</v>
      </c>
      <c r="O311">
        <f>[10]Formula!$AO$5</f>
        <v>45495</v>
      </c>
    </row>
    <row r="312" spans="2:15" x14ac:dyDescent="0.25">
      <c r="B312" t="str">
        <f t="shared" si="0"/>
        <v>ACV0.000010300</v>
      </c>
      <c r="C312" t="s">
        <v>19</v>
      </c>
      <c r="D312">
        <v>0</v>
      </c>
      <c r="E312">
        <v>0.01</v>
      </c>
      <c r="F312">
        <v>1.0000000000000001E-5</v>
      </c>
      <c r="G312" s="212" t="s">
        <v>16</v>
      </c>
      <c r="H312" s="212" t="s">
        <v>15</v>
      </c>
      <c r="I312">
        <v>300</v>
      </c>
      <c r="J312">
        <v>1000</v>
      </c>
      <c r="K312" t="s">
        <v>21</v>
      </c>
      <c r="L312">
        <f>[10]Formula!$AC$6</f>
        <v>18</v>
      </c>
      <c r="M312">
        <f>[10]Formula!$AN$6</f>
        <v>45403</v>
      </c>
      <c r="N312">
        <f>[10]Formula!$AE$6</f>
        <v>13.84</v>
      </c>
      <c r="O312">
        <f>[10]Formula!$AO$6</f>
        <v>45406</v>
      </c>
    </row>
    <row r="313" spans="2:15" x14ac:dyDescent="0.25">
      <c r="B313" t="str">
        <f t="shared" si="0"/>
        <v>ACV0.00010300</v>
      </c>
      <c r="C313" t="s">
        <v>19</v>
      </c>
      <c r="D313">
        <v>0</v>
      </c>
      <c r="E313">
        <v>0.01</v>
      </c>
      <c r="F313">
        <v>1E-4</v>
      </c>
      <c r="G313" s="212" t="s">
        <v>16</v>
      </c>
      <c r="H313" s="212" t="s">
        <v>15</v>
      </c>
      <c r="I313">
        <v>300</v>
      </c>
      <c r="J313">
        <v>1000</v>
      </c>
      <c r="K313" t="s">
        <v>21</v>
      </c>
      <c r="L313">
        <f>[10]Formula!$AC$7</f>
        <v>56.207000000000001</v>
      </c>
      <c r="M313">
        <f>[10]Formula!$AN$7</f>
        <v>41523</v>
      </c>
      <c r="N313">
        <f>[10]Formula!$AE$7</f>
        <v>56.162999999999997</v>
      </c>
      <c r="O313">
        <f>[10]Formula!$AO$7</f>
        <v>41525</v>
      </c>
    </row>
    <row r="314" spans="2:15" x14ac:dyDescent="0.25">
      <c r="B314" t="str">
        <f t="shared" si="0"/>
        <v>ACV0.0010300</v>
      </c>
      <c r="C314" t="s">
        <v>19</v>
      </c>
      <c r="D314">
        <v>0</v>
      </c>
      <c r="E314">
        <v>0.01</v>
      </c>
      <c r="F314">
        <v>1E-3</v>
      </c>
      <c r="G314" s="212" t="s">
        <v>16</v>
      </c>
      <c r="H314" s="212" t="s">
        <v>15</v>
      </c>
      <c r="I314">
        <v>300</v>
      </c>
      <c r="J314">
        <v>1000</v>
      </c>
      <c r="K314" t="s">
        <v>21</v>
      </c>
      <c r="L314">
        <f>[10]Formula!$AC$8</f>
        <v>575.97</v>
      </c>
      <c r="M314">
        <f>[10]Formula!$AN$8</f>
        <v>16722</v>
      </c>
      <c r="N314">
        <f>[10]Formula!$AE$8</f>
        <v>573.47</v>
      </c>
      <c r="O314">
        <f>[10]Formula!$AO$8</f>
        <v>16718</v>
      </c>
    </row>
    <row r="315" spans="2:15" x14ac:dyDescent="0.25">
      <c r="B315" t="str">
        <f t="shared" si="0"/>
        <v>ACV0.000000010.010.001</v>
      </c>
      <c r="C315" t="s">
        <v>19</v>
      </c>
      <c r="D315">
        <v>0.01</v>
      </c>
      <c r="E315">
        <v>0.1</v>
      </c>
      <c r="F315">
        <v>1E-8</v>
      </c>
      <c r="G315" s="212" t="s">
        <v>16</v>
      </c>
      <c r="H315" s="212" t="s">
        <v>15</v>
      </c>
      <c r="I315">
        <v>1E-3</v>
      </c>
      <c r="J315">
        <v>0.04</v>
      </c>
      <c r="K315" t="s">
        <v>21</v>
      </c>
      <c r="L315">
        <f>[11]Formula!$AC$3</f>
        <v>5.3999999999999995</v>
      </c>
      <c r="M315">
        <f>[11]Formula!$AN$3</f>
        <v>83</v>
      </c>
      <c r="N315">
        <f>[11]Formula!$AE$3</f>
        <v>5.3159999999999998</v>
      </c>
      <c r="O315">
        <f>[11]Formula!$AO$3</f>
        <v>83.165000000000006</v>
      </c>
    </row>
    <row r="316" spans="2:15" x14ac:dyDescent="0.25">
      <c r="B316" t="str">
        <f t="shared" si="0"/>
        <v>ACV0.00000010.010.001</v>
      </c>
      <c r="C316" t="s">
        <v>19</v>
      </c>
      <c r="D316">
        <v>0.01</v>
      </c>
      <c r="E316">
        <v>0.1</v>
      </c>
      <c r="F316">
        <v>1.0000000000000001E-7</v>
      </c>
      <c r="G316" s="212" t="s">
        <v>16</v>
      </c>
      <c r="H316" s="212" t="s">
        <v>15</v>
      </c>
      <c r="I316">
        <v>1E-3</v>
      </c>
      <c r="J316">
        <v>0.04</v>
      </c>
      <c r="K316" t="s">
        <v>21</v>
      </c>
      <c r="L316">
        <f>[11]Formula!$AC$4</f>
        <v>5.3999999999999995</v>
      </c>
      <c r="M316">
        <f>[11]Formula!$AN$4</f>
        <v>83.165999999999997</v>
      </c>
      <c r="N316">
        <f>[11]Formula!$AE$4</f>
        <v>5.3163</v>
      </c>
      <c r="O316">
        <f>[11]Formula!$AO$4</f>
        <v>83.162999999999997</v>
      </c>
    </row>
    <row r="317" spans="2:15" x14ac:dyDescent="0.25">
      <c r="B317" t="str">
        <f t="shared" si="0"/>
        <v>ACV0.0000010.010.001</v>
      </c>
      <c r="C317" t="s">
        <v>19</v>
      </c>
      <c r="D317">
        <v>0.01</v>
      </c>
      <c r="E317">
        <v>0.1</v>
      </c>
      <c r="F317">
        <v>9.9999999999999995E-7</v>
      </c>
      <c r="G317" s="212" t="s">
        <v>16</v>
      </c>
      <c r="H317" s="212" t="s">
        <v>15</v>
      </c>
      <c r="I317">
        <v>1E-3</v>
      </c>
      <c r="J317">
        <v>0.04</v>
      </c>
      <c r="K317" t="s">
        <v>21</v>
      </c>
      <c r="L317">
        <f>[11]Formula!$AC$5</f>
        <v>5.3999999999999995</v>
      </c>
      <c r="M317">
        <f>[11]Formula!$AN$5</f>
        <v>83.01</v>
      </c>
      <c r="N317">
        <f>[11]Formula!$AE$5</f>
        <v>5.3446999999999996</v>
      </c>
      <c r="O317">
        <f>[11]Formula!$AO$5</f>
        <v>83</v>
      </c>
    </row>
    <row r="318" spans="2:15" x14ac:dyDescent="0.25">
      <c r="B318" t="str">
        <f t="shared" si="0"/>
        <v>ACV0.000010.010.001</v>
      </c>
      <c r="C318" t="s">
        <v>19</v>
      </c>
      <c r="D318">
        <v>0.01</v>
      </c>
      <c r="E318">
        <v>0.1</v>
      </c>
      <c r="F318">
        <v>1.0000000000000001E-5</v>
      </c>
      <c r="G318" s="212" t="s">
        <v>16</v>
      </c>
      <c r="H318" s="212" t="s">
        <v>15</v>
      </c>
      <c r="I318">
        <v>1E-3</v>
      </c>
      <c r="J318">
        <v>0.04</v>
      </c>
      <c r="K318" t="s">
        <v>21</v>
      </c>
      <c r="L318">
        <f>[11]Formula!$AC$6</f>
        <v>7.7286000000000001</v>
      </c>
      <c r="M318">
        <f>[11]Formula!$AN$6</f>
        <v>70.834999999999994</v>
      </c>
      <c r="N318">
        <f>[11]Formula!$AE$6</f>
        <v>7.7257999999999996</v>
      </c>
      <c r="O318">
        <f>[11]Formula!$AO$6</f>
        <v>70.789000000000001</v>
      </c>
    </row>
    <row r="319" spans="2:15" x14ac:dyDescent="0.25">
      <c r="B319" t="str">
        <f t="shared" si="0"/>
        <v>ACV0.00010.010.001</v>
      </c>
      <c r="C319" t="s">
        <v>19</v>
      </c>
      <c r="D319">
        <v>0.01</v>
      </c>
      <c r="E319">
        <v>0.1</v>
      </c>
      <c r="F319">
        <v>1E-4</v>
      </c>
      <c r="G319" s="212" t="s">
        <v>16</v>
      </c>
      <c r="H319" s="212" t="s">
        <v>15</v>
      </c>
      <c r="I319">
        <v>1E-3</v>
      </c>
      <c r="J319">
        <v>0.04</v>
      </c>
      <c r="K319" t="s">
        <v>21</v>
      </c>
      <c r="L319">
        <f>[11]Formula!$AC$7</f>
        <v>57.922999999999995</v>
      </c>
      <c r="M319">
        <f>[11]Formula!$AN$7</f>
        <v>14.075000000000001</v>
      </c>
      <c r="N319">
        <f>[11]Formula!$AE$7</f>
        <v>57.921999999999997</v>
      </c>
      <c r="O319">
        <f>[11]Formula!$AO$7</f>
        <v>14.014000000000001</v>
      </c>
    </row>
    <row r="320" spans="2:15" x14ac:dyDescent="0.25">
      <c r="B320" t="str">
        <f t="shared" si="0"/>
        <v>ACV0.0010.010.001</v>
      </c>
      <c r="C320" t="s">
        <v>19</v>
      </c>
      <c r="D320">
        <v>0.01</v>
      </c>
      <c r="E320">
        <v>0.1</v>
      </c>
      <c r="F320">
        <v>1E-3</v>
      </c>
      <c r="G320" s="212" t="s">
        <v>16</v>
      </c>
      <c r="H320" s="212" t="s">
        <v>15</v>
      </c>
      <c r="I320">
        <v>1E-3</v>
      </c>
      <c r="J320">
        <v>0.04</v>
      </c>
      <c r="K320" t="s">
        <v>21</v>
      </c>
      <c r="L320">
        <f>[11]Formula!$AC$8</f>
        <v>577.37</v>
      </c>
      <c r="M320">
        <f>[11]Formula!$AN$8</f>
        <v>1.4498</v>
      </c>
      <c r="N320">
        <f>[11]Formula!$AE$8</f>
        <v>577.25</v>
      </c>
      <c r="O320">
        <f>[11]Formula!$AO$8</f>
        <v>1.4243999999999999</v>
      </c>
    </row>
    <row r="321" spans="2:15" x14ac:dyDescent="0.25">
      <c r="B321" t="str">
        <f t="shared" si="0"/>
        <v>ACV0.000000010.010.04</v>
      </c>
      <c r="C321" t="s">
        <v>19</v>
      </c>
      <c r="D321">
        <v>0.01</v>
      </c>
      <c r="E321">
        <v>0.1</v>
      </c>
      <c r="F321">
        <v>1E-8</v>
      </c>
      <c r="G321" s="212" t="s">
        <v>16</v>
      </c>
      <c r="H321" s="212" t="s">
        <v>15</v>
      </c>
      <c r="I321">
        <v>0.04</v>
      </c>
      <c r="J321">
        <v>1</v>
      </c>
      <c r="K321" t="s">
        <v>21</v>
      </c>
      <c r="L321">
        <f>[12]Formula!$AC$3</f>
        <v>3.5</v>
      </c>
      <c r="M321">
        <f>[12]Formula!$AN$3</f>
        <v>81</v>
      </c>
      <c r="N321">
        <f>[12]Formula!$AE$3</f>
        <v>3.4428999999999998</v>
      </c>
      <c r="O321">
        <f>[12]Formula!$AO$3</f>
        <v>80.684000000000012</v>
      </c>
    </row>
    <row r="322" spans="2:15" x14ac:dyDescent="0.25">
      <c r="B322" t="str">
        <f t="shared" ref="B322:B385" si="1">IF(I322="",CONCATENATE(C322,F322,D322),CONCATENATE(C322,F322,D322,I322))</f>
        <v>ACV0.00000010.010.04</v>
      </c>
      <c r="C322" t="s">
        <v>19</v>
      </c>
      <c r="D322">
        <v>0.01</v>
      </c>
      <c r="E322">
        <v>0.1</v>
      </c>
      <c r="F322">
        <v>1.0000000000000001E-7</v>
      </c>
      <c r="G322" s="212" t="s">
        <v>16</v>
      </c>
      <c r="H322" s="212" t="s">
        <v>15</v>
      </c>
      <c r="I322">
        <v>0.04</v>
      </c>
      <c r="J322">
        <v>1</v>
      </c>
      <c r="K322" t="s">
        <v>21</v>
      </c>
      <c r="L322">
        <f>[12]Formula!$AC$4</f>
        <v>3.5</v>
      </c>
      <c r="M322">
        <f>[12]Formula!$AN$4</f>
        <v>80.684000000000012</v>
      </c>
      <c r="N322">
        <f>[12]Formula!$AE$4</f>
        <v>3.4434</v>
      </c>
      <c r="O322">
        <f>[12]Formula!$AO$4</f>
        <v>80.682000000000002</v>
      </c>
    </row>
    <row r="323" spans="2:15" x14ac:dyDescent="0.25">
      <c r="B323" t="str">
        <f t="shared" si="1"/>
        <v>ACV0.0000010.010.04</v>
      </c>
      <c r="C323" t="s">
        <v>19</v>
      </c>
      <c r="D323">
        <v>0.01</v>
      </c>
      <c r="E323">
        <v>0.1</v>
      </c>
      <c r="F323">
        <v>9.9999999999999995E-7</v>
      </c>
      <c r="G323" s="212" t="s">
        <v>16</v>
      </c>
      <c r="H323" s="212" t="s">
        <v>15</v>
      </c>
      <c r="I323">
        <v>0.04</v>
      </c>
      <c r="J323">
        <v>1</v>
      </c>
      <c r="K323" t="s">
        <v>21</v>
      </c>
      <c r="L323">
        <f>[12]Formula!$AC$5</f>
        <v>3.5</v>
      </c>
      <c r="M323">
        <f>[12]Formula!$AN$5</f>
        <v>80.42</v>
      </c>
      <c r="N323">
        <f>[12]Formula!$AE$5</f>
        <v>3.4848000000000003</v>
      </c>
      <c r="O323">
        <f>[12]Formula!$AO$5</f>
        <v>80.411000000000001</v>
      </c>
    </row>
    <row r="324" spans="2:15" x14ac:dyDescent="0.25">
      <c r="B324" t="str">
        <f t="shared" si="1"/>
        <v>ACV0.000010.010.04</v>
      </c>
      <c r="C324" t="s">
        <v>19</v>
      </c>
      <c r="D324">
        <v>0.01</v>
      </c>
      <c r="E324">
        <v>0.1</v>
      </c>
      <c r="F324">
        <v>1.0000000000000001E-5</v>
      </c>
      <c r="G324" s="212" t="s">
        <v>16</v>
      </c>
      <c r="H324" s="212" t="s">
        <v>15</v>
      </c>
      <c r="I324">
        <v>0.04</v>
      </c>
      <c r="J324">
        <v>1</v>
      </c>
      <c r="K324" t="s">
        <v>21</v>
      </c>
      <c r="L324">
        <f>[12]Formula!$AC$6</f>
        <v>6.5379999999999994</v>
      </c>
      <c r="M324">
        <f>[12]Formula!$AN$6</f>
        <v>63.487000000000002</v>
      </c>
      <c r="N324">
        <f>[12]Formula!$AE$6</f>
        <v>6.5346000000000002</v>
      </c>
      <c r="O324">
        <f>[12]Formula!$AO$6</f>
        <v>63.435000000000002</v>
      </c>
    </row>
    <row r="325" spans="2:15" x14ac:dyDescent="0.25">
      <c r="B325" t="str">
        <f t="shared" si="1"/>
        <v>ACV0.00010.010.04</v>
      </c>
      <c r="C325" t="s">
        <v>19</v>
      </c>
      <c r="D325">
        <v>0.01</v>
      </c>
      <c r="E325">
        <v>0.1</v>
      </c>
      <c r="F325">
        <v>1E-4</v>
      </c>
      <c r="G325" s="212" t="s">
        <v>16</v>
      </c>
      <c r="H325" s="212" t="s">
        <v>15</v>
      </c>
      <c r="I325">
        <v>0.04</v>
      </c>
      <c r="J325">
        <v>1</v>
      </c>
      <c r="K325" t="s">
        <v>21</v>
      </c>
      <c r="L325">
        <f>[12]Formula!$AC$7</f>
        <v>57.783999999999999</v>
      </c>
      <c r="M325">
        <f>[12]Formula!$AN$7</f>
        <v>10.952999999999999</v>
      </c>
      <c r="N325">
        <f>[12]Formula!$AE$7</f>
        <v>57.782999999999994</v>
      </c>
      <c r="O325">
        <f>[12]Formula!$AO$7</f>
        <v>10.891</v>
      </c>
    </row>
    <row r="326" spans="2:15" x14ac:dyDescent="0.25">
      <c r="B326" t="str">
        <f t="shared" si="1"/>
        <v>ACV0.0010.010.04</v>
      </c>
      <c r="C326" t="s">
        <v>19</v>
      </c>
      <c r="D326">
        <v>0.01</v>
      </c>
      <c r="E326">
        <v>0.1</v>
      </c>
      <c r="F326">
        <v>1E-3</v>
      </c>
      <c r="G326" s="212" t="s">
        <v>16</v>
      </c>
      <c r="H326" s="212" t="s">
        <v>15</v>
      </c>
      <c r="I326">
        <v>0.04</v>
      </c>
      <c r="J326">
        <v>1</v>
      </c>
      <c r="K326" t="s">
        <v>21</v>
      </c>
      <c r="L326">
        <f>[12]Formula!$AC$8</f>
        <v>577.36</v>
      </c>
      <c r="M326">
        <f>[12]Formula!$AN$8</f>
        <v>1.1266</v>
      </c>
      <c r="N326">
        <f>[12]Formula!$AE$8</f>
        <v>577.26</v>
      </c>
      <c r="O326">
        <f>[12]Formula!$AO$8</f>
        <v>1.1012000000000002</v>
      </c>
    </row>
    <row r="327" spans="2:15" x14ac:dyDescent="0.25">
      <c r="B327" t="str">
        <f t="shared" si="1"/>
        <v>ACV0.000000010.011</v>
      </c>
      <c r="C327" t="s">
        <v>19</v>
      </c>
      <c r="D327">
        <v>0.01</v>
      </c>
      <c r="E327">
        <v>0.1</v>
      </c>
      <c r="F327">
        <v>1E-8</v>
      </c>
      <c r="G327" s="212" t="s">
        <v>16</v>
      </c>
      <c r="H327" s="212" t="s">
        <v>15</v>
      </c>
      <c r="I327">
        <v>1</v>
      </c>
      <c r="J327">
        <v>20</v>
      </c>
      <c r="K327" t="s">
        <v>21</v>
      </c>
      <c r="L327">
        <f>[13]Formula!$AC$3</f>
        <v>3.4</v>
      </c>
      <c r="M327">
        <f>[13]Formula!$AN$3</f>
        <v>160</v>
      </c>
      <c r="N327">
        <f>[13]Formula!$AE$3</f>
        <v>3.3551000000000002</v>
      </c>
      <c r="O327">
        <f>[13]Formula!$AO$3</f>
        <v>157.72</v>
      </c>
    </row>
    <row r="328" spans="2:15" x14ac:dyDescent="0.25">
      <c r="B328" t="str">
        <f t="shared" si="1"/>
        <v>ACV0.00000010.011</v>
      </c>
      <c r="C328" t="s">
        <v>19</v>
      </c>
      <c r="D328">
        <v>0.01</v>
      </c>
      <c r="E328">
        <v>0.1</v>
      </c>
      <c r="F328">
        <v>1.0000000000000001E-7</v>
      </c>
      <c r="G328" s="212" t="s">
        <v>16</v>
      </c>
      <c r="H328" s="212" t="s">
        <v>15</v>
      </c>
      <c r="I328">
        <v>1</v>
      </c>
      <c r="J328">
        <v>20</v>
      </c>
      <c r="K328" t="s">
        <v>21</v>
      </c>
      <c r="L328">
        <f>[13]Formula!$AC$4</f>
        <v>3.4</v>
      </c>
      <c r="M328">
        <f>[13]Formula!$AN$4</f>
        <v>157.72</v>
      </c>
      <c r="N328">
        <f>[13]Formula!$AE$4</f>
        <v>3.3552000000000004</v>
      </c>
      <c r="O328">
        <f>[13]Formula!$AO$4</f>
        <v>157.72</v>
      </c>
    </row>
    <row r="329" spans="2:15" x14ac:dyDescent="0.25">
      <c r="B329" t="str">
        <f t="shared" si="1"/>
        <v>ACV0.0000010.011</v>
      </c>
      <c r="C329" t="s">
        <v>19</v>
      </c>
      <c r="D329">
        <v>0.01</v>
      </c>
      <c r="E329">
        <v>0.1</v>
      </c>
      <c r="F329">
        <v>9.9999999999999995E-7</v>
      </c>
      <c r="G329" s="212" t="s">
        <v>16</v>
      </c>
      <c r="H329" s="212" t="s">
        <v>15</v>
      </c>
      <c r="I329">
        <v>1</v>
      </c>
      <c r="J329">
        <v>20</v>
      </c>
      <c r="K329" t="s">
        <v>21</v>
      </c>
      <c r="L329">
        <f>[13]Formula!$AC$5</f>
        <v>3.4</v>
      </c>
      <c r="M329">
        <f>[13]Formula!$AN$5</f>
        <v>157.45000000000002</v>
      </c>
      <c r="N329">
        <f>[13]Formula!$AE$5</f>
        <v>3.3911000000000002</v>
      </c>
      <c r="O329">
        <f>[13]Formula!$AO$5</f>
        <v>157.45000000000002</v>
      </c>
    </row>
    <row r="330" spans="2:15" x14ac:dyDescent="0.25">
      <c r="B330" t="str">
        <f t="shared" si="1"/>
        <v>ACV0.000010.011</v>
      </c>
      <c r="C330" t="s">
        <v>19</v>
      </c>
      <c r="D330">
        <v>0.01</v>
      </c>
      <c r="E330">
        <v>0.1</v>
      </c>
      <c r="F330">
        <v>1.0000000000000001E-5</v>
      </c>
      <c r="G330" s="212" t="s">
        <v>16</v>
      </c>
      <c r="H330" s="212" t="s">
        <v>15</v>
      </c>
      <c r="I330">
        <v>1</v>
      </c>
      <c r="J330">
        <v>20</v>
      </c>
      <c r="K330" t="s">
        <v>21</v>
      </c>
      <c r="L330">
        <f>[13]Formula!$AC$6</f>
        <v>6.2203999999999997</v>
      </c>
      <c r="M330">
        <f>[13]Formula!$AN$6</f>
        <v>137.65</v>
      </c>
      <c r="N330">
        <f>[13]Formula!$AE$6</f>
        <v>6.2174999999999994</v>
      </c>
      <c r="O330">
        <f>[13]Formula!$AO$6</f>
        <v>137.62</v>
      </c>
    </row>
    <row r="331" spans="2:15" x14ac:dyDescent="0.25">
      <c r="B331" t="str">
        <f t="shared" si="1"/>
        <v>ACV0.00010.011</v>
      </c>
      <c r="C331" t="s">
        <v>19</v>
      </c>
      <c r="D331">
        <v>0.01</v>
      </c>
      <c r="E331">
        <v>0.1</v>
      </c>
      <c r="F331">
        <v>1E-4</v>
      </c>
      <c r="G331" s="212" t="s">
        <v>16</v>
      </c>
      <c r="H331" s="212" t="s">
        <v>15</v>
      </c>
      <c r="I331">
        <v>1</v>
      </c>
      <c r="J331">
        <v>20</v>
      </c>
      <c r="K331" t="s">
        <v>21</v>
      </c>
      <c r="L331">
        <f>[13]Formula!$AC$7</f>
        <v>57.628</v>
      </c>
      <c r="M331">
        <f>[13]Formula!$AN$7</f>
        <v>32.01</v>
      </c>
      <c r="N331">
        <f>[13]Formula!$AE$7</f>
        <v>57.625999999999998</v>
      </c>
      <c r="O331">
        <f>[13]Formula!$AO$7</f>
        <v>31.951000000000001</v>
      </c>
    </row>
    <row r="332" spans="2:15" x14ac:dyDescent="0.25">
      <c r="B332" t="str">
        <f t="shared" si="1"/>
        <v>ACV0.0010.011</v>
      </c>
      <c r="C332" t="s">
        <v>19</v>
      </c>
      <c r="D332">
        <v>0.01</v>
      </c>
      <c r="E332">
        <v>0.1</v>
      </c>
      <c r="F332">
        <v>1E-3</v>
      </c>
      <c r="G332" s="212" t="s">
        <v>16</v>
      </c>
      <c r="H332" s="212" t="s">
        <v>15</v>
      </c>
      <c r="I332">
        <v>1</v>
      </c>
      <c r="J332">
        <v>20</v>
      </c>
      <c r="K332" t="s">
        <v>21</v>
      </c>
      <c r="L332">
        <f>[13]Formula!$AC$8</f>
        <v>577.34</v>
      </c>
      <c r="M332">
        <f>[13]Formula!$AN$8</f>
        <v>3.3107000000000002</v>
      </c>
      <c r="N332">
        <f>[13]Formula!$AE$8</f>
        <v>577.05999999999995</v>
      </c>
      <c r="O332">
        <f>[13]Formula!$AO$8</f>
        <v>3.2853000000000003</v>
      </c>
    </row>
    <row r="333" spans="2:15" x14ac:dyDescent="0.25">
      <c r="B333" t="str">
        <f t="shared" si="1"/>
        <v>ACV0.000000010.0120</v>
      </c>
      <c r="C333" t="s">
        <v>19</v>
      </c>
      <c r="D333">
        <v>0.01</v>
      </c>
      <c r="E333">
        <v>0.1</v>
      </c>
      <c r="F333">
        <v>1E-8</v>
      </c>
      <c r="G333" s="212" t="s">
        <v>16</v>
      </c>
      <c r="H333" s="212" t="s">
        <v>15</v>
      </c>
      <c r="I333">
        <v>20</v>
      </c>
      <c r="J333">
        <v>50</v>
      </c>
      <c r="K333" t="s">
        <v>21</v>
      </c>
      <c r="L333">
        <f>[14]Formula!$AC$3</f>
        <v>4.6999999999999993</v>
      </c>
      <c r="M333">
        <f>[14]Formula!$AN$3</f>
        <v>330</v>
      </c>
      <c r="N333">
        <f>[14]Formula!$AE$3</f>
        <v>4.6688000000000001</v>
      </c>
      <c r="O333">
        <f>[14]Formula!$AO$3</f>
        <v>326.81</v>
      </c>
    </row>
    <row r="334" spans="2:15" x14ac:dyDescent="0.25">
      <c r="B334" t="str">
        <f t="shared" si="1"/>
        <v>ACV0.00000010.0120</v>
      </c>
      <c r="C334" t="s">
        <v>19</v>
      </c>
      <c r="D334">
        <v>0.01</v>
      </c>
      <c r="E334">
        <v>0.1</v>
      </c>
      <c r="F334">
        <v>1.0000000000000001E-7</v>
      </c>
      <c r="G334" s="212" t="s">
        <v>16</v>
      </c>
      <c r="H334" s="212" t="s">
        <v>15</v>
      </c>
      <c r="I334">
        <v>20</v>
      </c>
      <c r="J334">
        <v>50</v>
      </c>
      <c r="K334" t="s">
        <v>21</v>
      </c>
      <c r="L334">
        <f>[14]Formula!$AC$4</f>
        <v>4.6999999999999993</v>
      </c>
      <c r="M334">
        <f>[14]Formula!$AN$4</f>
        <v>327.35999999999996</v>
      </c>
      <c r="N334">
        <f>[14]Formula!$AE$4</f>
        <v>4.6690999999999994</v>
      </c>
      <c r="O334">
        <f>[14]Formula!$AO$4</f>
        <v>326.81</v>
      </c>
    </row>
    <row r="335" spans="2:15" x14ac:dyDescent="0.25">
      <c r="B335" t="str">
        <f t="shared" si="1"/>
        <v>ACV0.0000010.0120</v>
      </c>
      <c r="C335" t="s">
        <v>19</v>
      </c>
      <c r="D335">
        <v>0.01</v>
      </c>
      <c r="E335">
        <v>0.1</v>
      </c>
      <c r="F335">
        <v>9.9999999999999995E-7</v>
      </c>
      <c r="G335" s="212" t="s">
        <v>16</v>
      </c>
      <c r="H335" s="212" t="s">
        <v>15</v>
      </c>
      <c r="I335">
        <v>20</v>
      </c>
      <c r="J335">
        <v>50</v>
      </c>
      <c r="K335" t="s">
        <v>21</v>
      </c>
      <c r="L335">
        <f>[14]Formula!$AC$5</f>
        <v>4.6999999999999993</v>
      </c>
      <c r="M335">
        <f>[14]Formula!$AN$5</f>
        <v>327.10000000000002</v>
      </c>
      <c r="N335">
        <f>[14]Formula!$AE$5</f>
        <v>4.6915999999999993</v>
      </c>
      <c r="O335">
        <f>[14]Formula!$AO$5</f>
        <v>326.63</v>
      </c>
    </row>
    <row r="336" spans="2:15" x14ac:dyDescent="0.25">
      <c r="B336" t="str">
        <f t="shared" si="1"/>
        <v>ACV0.000010.0120</v>
      </c>
      <c r="C336" t="s">
        <v>19</v>
      </c>
      <c r="D336">
        <v>0.01</v>
      </c>
      <c r="E336">
        <v>0.1</v>
      </c>
      <c r="F336">
        <v>1.0000000000000001E-5</v>
      </c>
      <c r="G336" s="212" t="s">
        <v>16</v>
      </c>
      <c r="H336" s="212" t="s">
        <v>15</v>
      </c>
      <c r="I336">
        <v>20</v>
      </c>
      <c r="J336">
        <v>50</v>
      </c>
      <c r="K336" t="s">
        <v>21</v>
      </c>
      <c r="L336">
        <f>[14]Formula!$AC$6</f>
        <v>6.7172000000000001</v>
      </c>
      <c r="M336">
        <f>[14]Formula!$AN$6</f>
        <v>310.87</v>
      </c>
      <c r="N336">
        <f>[14]Formula!$AE$6</f>
        <v>6.7062999999999997</v>
      </c>
      <c r="O336">
        <f>[14]Formula!$AO$6</f>
        <v>310.87</v>
      </c>
    </row>
    <row r="337" spans="2:15" x14ac:dyDescent="0.25">
      <c r="B337" t="str">
        <f t="shared" si="1"/>
        <v>ACV0.00010.0120</v>
      </c>
      <c r="C337" t="s">
        <v>19</v>
      </c>
      <c r="D337">
        <v>0.01</v>
      </c>
      <c r="E337">
        <v>0.1</v>
      </c>
      <c r="F337">
        <v>1E-4</v>
      </c>
      <c r="G337" s="212" t="s">
        <v>16</v>
      </c>
      <c r="H337" s="212" t="s">
        <v>15</v>
      </c>
      <c r="I337">
        <v>20</v>
      </c>
      <c r="J337">
        <v>50</v>
      </c>
      <c r="K337" t="s">
        <v>21</v>
      </c>
      <c r="L337">
        <f>[14]Formula!$AC$7</f>
        <v>57.119</v>
      </c>
      <c r="M337">
        <f>[14]Formula!$AN$7</f>
        <v>116.68</v>
      </c>
      <c r="N337">
        <f>[14]Formula!$AE$7</f>
        <v>57.113999999999997</v>
      </c>
      <c r="O337">
        <f>[14]Formula!$AO$7</f>
        <v>116.5</v>
      </c>
    </row>
    <row r="338" spans="2:15" x14ac:dyDescent="0.25">
      <c r="B338" t="str">
        <f t="shared" si="1"/>
        <v>ACV0.0010.0120</v>
      </c>
      <c r="C338" t="s">
        <v>19</v>
      </c>
      <c r="D338">
        <v>0.01</v>
      </c>
      <c r="E338">
        <v>0.1</v>
      </c>
      <c r="F338">
        <v>1E-3</v>
      </c>
      <c r="G338" s="212" t="s">
        <v>16</v>
      </c>
      <c r="H338" s="212" t="s">
        <v>15</v>
      </c>
      <c r="I338">
        <v>20</v>
      </c>
      <c r="J338">
        <v>50</v>
      </c>
      <c r="K338" t="s">
        <v>21</v>
      </c>
      <c r="L338">
        <f>[14]Formula!$AC$8</f>
        <v>577.28</v>
      </c>
      <c r="M338">
        <f>[14]Formula!$AN$8</f>
        <v>12.895999999999999</v>
      </c>
      <c r="N338">
        <f>[14]Formula!$AE$8</f>
        <v>576.24</v>
      </c>
      <c r="O338">
        <f>[14]Formula!$AO$8</f>
        <v>12.803000000000001</v>
      </c>
    </row>
    <row r="339" spans="2:15" x14ac:dyDescent="0.25">
      <c r="B339" t="str">
        <f t="shared" si="1"/>
        <v>ACV0.000000010.0150</v>
      </c>
      <c r="C339" t="s">
        <v>19</v>
      </c>
      <c r="D339">
        <v>0.01</v>
      </c>
      <c r="E339">
        <v>0.1</v>
      </c>
      <c r="F339">
        <v>1E-8</v>
      </c>
      <c r="G339" s="212" t="s">
        <v>16</v>
      </c>
      <c r="H339" s="212" t="s">
        <v>15</v>
      </c>
      <c r="I339">
        <v>50</v>
      </c>
      <c r="J339">
        <v>100</v>
      </c>
      <c r="K339" t="s">
        <v>21</v>
      </c>
      <c r="L339">
        <f>[15]Formula!$AC$3</f>
        <v>6</v>
      </c>
      <c r="M339">
        <f>[15]Formula!$AN$3</f>
        <v>910</v>
      </c>
      <c r="N339">
        <f>[15]Formula!$AE$3</f>
        <v>5.9729000000000001</v>
      </c>
      <c r="O339">
        <f>[15]Formula!$AO$3</f>
        <v>906.03</v>
      </c>
    </row>
    <row r="340" spans="2:15" x14ac:dyDescent="0.25">
      <c r="B340" t="str">
        <f t="shared" si="1"/>
        <v>ACV0.00000010.0150</v>
      </c>
      <c r="C340" t="s">
        <v>19</v>
      </c>
      <c r="D340">
        <v>0.01</v>
      </c>
      <c r="E340">
        <v>0.1</v>
      </c>
      <c r="F340">
        <v>1.0000000000000001E-7</v>
      </c>
      <c r="G340" s="212" t="s">
        <v>16</v>
      </c>
      <c r="H340" s="212" t="s">
        <v>15</v>
      </c>
      <c r="I340">
        <v>50</v>
      </c>
      <c r="J340">
        <v>100</v>
      </c>
      <c r="K340" t="s">
        <v>21</v>
      </c>
      <c r="L340">
        <f>[15]Formula!$AC$4</f>
        <v>6</v>
      </c>
      <c r="M340">
        <f>[15]Formula!$AN$4</f>
        <v>906.0200000000001</v>
      </c>
      <c r="N340">
        <f>[15]Formula!$AE$4</f>
        <v>5.9729999999999999</v>
      </c>
      <c r="O340">
        <f>[15]Formula!$AO$4</f>
        <v>906.03</v>
      </c>
    </row>
    <row r="341" spans="2:15" x14ac:dyDescent="0.25">
      <c r="B341" t="str">
        <f t="shared" si="1"/>
        <v>ACV0.0000010.0150</v>
      </c>
      <c r="C341" t="s">
        <v>19</v>
      </c>
      <c r="D341">
        <v>0.01</v>
      </c>
      <c r="E341">
        <v>0.1</v>
      </c>
      <c r="F341">
        <v>9.9999999999999995E-7</v>
      </c>
      <c r="G341" s="212" t="s">
        <v>16</v>
      </c>
      <c r="H341" s="212" t="s">
        <v>15</v>
      </c>
      <c r="I341">
        <v>50</v>
      </c>
      <c r="J341">
        <v>100</v>
      </c>
      <c r="K341" t="s">
        <v>21</v>
      </c>
      <c r="L341">
        <f>[15]Formula!$AC$5</f>
        <v>6</v>
      </c>
      <c r="M341">
        <f>[15]Formula!$AN$5</f>
        <v>905.89</v>
      </c>
      <c r="N341">
        <f>[15]Formula!$AE$5</f>
        <v>5.9853999999999994</v>
      </c>
      <c r="O341">
        <f>[15]Formula!$AO$5</f>
        <v>905.92</v>
      </c>
    </row>
    <row r="342" spans="2:15" x14ac:dyDescent="0.25">
      <c r="B342" t="str">
        <f t="shared" si="1"/>
        <v>ACV0.000010.0150</v>
      </c>
      <c r="C342" t="s">
        <v>19</v>
      </c>
      <c r="D342">
        <v>0.01</v>
      </c>
      <c r="E342">
        <v>0.1</v>
      </c>
      <c r="F342">
        <v>1.0000000000000001E-5</v>
      </c>
      <c r="G342" s="212" t="s">
        <v>16</v>
      </c>
      <c r="H342" s="212" t="s">
        <v>15</v>
      </c>
      <c r="I342">
        <v>50</v>
      </c>
      <c r="J342">
        <v>100</v>
      </c>
      <c r="K342" t="s">
        <v>21</v>
      </c>
      <c r="L342">
        <f>[15]Formula!$AC$6</f>
        <v>7.1697999999999995</v>
      </c>
      <c r="M342">
        <f>[15]Formula!$AN$6</f>
        <v>895.95</v>
      </c>
      <c r="N342">
        <f>[15]Formula!$AE$6</f>
        <v>7.1433</v>
      </c>
      <c r="O342">
        <f>[15]Formula!$AO$6</f>
        <v>896.05000000000007</v>
      </c>
    </row>
    <row r="343" spans="2:15" x14ac:dyDescent="0.25">
      <c r="B343" t="str">
        <f t="shared" si="1"/>
        <v>ACV0.00010.0150</v>
      </c>
      <c r="C343" t="s">
        <v>19</v>
      </c>
      <c r="D343">
        <v>0.01</v>
      </c>
      <c r="E343">
        <v>0.1</v>
      </c>
      <c r="F343">
        <v>1E-4</v>
      </c>
      <c r="G343" s="212" t="s">
        <v>16</v>
      </c>
      <c r="H343" s="212" t="s">
        <v>15</v>
      </c>
      <c r="I343">
        <v>50</v>
      </c>
      <c r="J343">
        <v>100</v>
      </c>
      <c r="K343" t="s">
        <v>21</v>
      </c>
      <c r="L343">
        <f>[15]Formula!$AC$7</f>
        <v>53.811999999999998</v>
      </c>
      <c r="M343">
        <f>[15]Formula!$AN$7</f>
        <v>587.62</v>
      </c>
      <c r="N343">
        <f>[15]Formula!$AE$7</f>
        <v>53.787999999999997</v>
      </c>
      <c r="O343">
        <f>[15]Formula!$AO$7</f>
        <v>587.30000000000007</v>
      </c>
    </row>
    <row r="344" spans="2:15" x14ac:dyDescent="0.25">
      <c r="B344" t="str">
        <f t="shared" si="1"/>
        <v>ACV0.0010.0150</v>
      </c>
      <c r="C344" t="s">
        <v>19</v>
      </c>
      <c r="D344">
        <v>0.01</v>
      </c>
      <c r="E344">
        <v>0.1</v>
      </c>
      <c r="F344">
        <v>1E-3</v>
      </c>
      <c r="G344" s="212" t="s">
        <v>16</v>
      </c>
      <c r="H344" s="212" t="s">
        <v>15</v>
      </c>
      <c r="I344">
        <v>50</v>
      </c>
      <c r="J344">
        <v>100</v>
      </c>
      <c r="K344" t="s">
        <v>21</v>
      </c>
      <c r="L344">
        <f>[15]Formula!$AC$8</f>
        <v>576.68999999999994</v>
      </c>
      <c r="M344">
        <f>[15]Formula!$AN$8</f>
        <v>87.305999999999997</v>
      </c>
      <c r="N344">
        <f>[15]Formula!$AE$8</f>
        <v>571.67999999999995</v>
      </c>
      <c r="O344">
        <f>[15]Formula!$AO$8</f>
        <v>86.954000000000008</v>
      </c>
    </row>
    <row r="345" spans="2:15" x14ac:dyDescent="0.25">
      <c r="B345" t="str">
        <f t="shared" si="1"/>
        <v>ACV0.000000010.01100</v>
      </c>
      <c r="C345" t="s">
        <v>19</v>
      </c>
      <c r="D345">
        <v>0.01</v>
      </c>
      <c r="E345">
        <v>0.1</v>
      </c>
      <c r="F345">
        <v>1E-8</v>
      </c>
      <c r="G345" s="212" t="s">
        <v>16</v>
      </c>
      <c r="H345" s="212" t="s">
        <v>15</v>
      </c>
      <c r="I345">
        <v>100</v>
      </c>
      <c r="J345">
        <v>300</v>
      </c>
      <c r="K345" t="s">
        <v>21</v>
      </c>
      <c r="L345">
        <f>[16]Formula!$AC$3</f>
        <v>12</v>
      </c>
      <c r="M345">
        <f>[16]Formula!$AN$3</f>
        <v>3500</v>
      </c>
      <c r="N345">
        <f>[16]Formula!$AE$3</f>
        <v>11.521000000000001</v>
      </c>
      <c r="O345">
        <f>[16]Formula!$AO$3</f>
        <v>3476.1000000000004</v>
      </c>
    </row>
    <row r="346" spans="2:15" x14ac:dyDescent="0.25">
      <c r="B346" t="str">
        <f t="shared" si="1"/>
        <v>ACV0.00000010.01100</v>
      </c>
      <c r="C346" t="s">
        <v>19</v>
      </c>
      <c r="D346">
        <v>0.01</v>
      </c>
      <c r="E346">
        <v>0.1</v>
      </c>
      <c r="F346">
        <v>1.0000000000000001E-7</v>
      </c>
      <c r="G346" s="212" t="s">
        <v>16</v>
      </c>
      <c r="H346" s="212" t="s">
        <v>15</v>
      </c>
      <c r="I346">
        <v>100</v>
      </c>
      <c r="J346">
        <v>300</v>
      </c>
      <c r="K346" t="s">
        <v>21</v>
      </c>
      <c r="L346">
        <f>[16]Formula!$AC$4</f>
        <v>12</v>
      </c>
      <c r="M346">
        <f>[16]Formula!$AN$4</f>
        <v>3500</v>
      </c>
      <c r="N346">
        <f>[16]Formula!$AE$4</f>
        <v>11.520999999999999</v>
      </c>
      <c r="O346">
        <f>[16]Formula!$AO$4</f>
        <v>3476.1000000000004</v>
      </c>
    </row>
    <row r="347" spans="2:15" x14ac:dyDescent="0.25">
      <c r="B347" t="str">
        <f t="shared" si="1"/>
        <v>ACV0.0000010.01100</v>
      </c>
      <c r="C347" t="s">
        <v>19</v>
      </c>
      <c r="D347">
        <v>0.01</v>
      </c>
      <c r="E347">
        <v>0.1</v>
      </c>
      <c r="F347">
        <v>9.9999999999999995E-7</v>
      </c>
      <c r="G347" s="212" t="s">
        <v>16</v>
      </c>
      <c r="H347" s="212" t="s">
        <v>15</v>
      </c>
      <c r="I347">
        <v>100</v>
      </c>
      <c r="J347">
        <v>300</v>
      </c>
      <c r="K347" t="s">
        <v>21</v>
      </c>
      <c r="L347">
        <f>[16]Formula!$AC$5</f>
        <v>12</v>
      </c>
      <c r="M347">
        <f>[16]Formula!$AN$5</f>
        <v>3500</v>
      </c>
      <c r="N347">
        <f>[16]Formula!$AE$5</f>
        <v>11.522</v>
      </c>
      <c r="O347">
        <f>[16]Formula!$AO$5</f>
        <v>3476.1000000000004</v>
      </c>
    </row>
    <row r="348" spans="2:15" x14ac:dyDescent="0.25">
      <c r="B348" t="str">
        <f t="shared" si="1"/>
        <v>ACV0.000010.01100</v>
      </c>
      <c r="C348" t="s">
        <v>19</v>
      </c>
      <c r="D348">
        <v>0.01</v>
      </c>
      <c r="E348">
        <v>0.1</v>
      </c>
      <c r="F348">
        <v>1.0000000000000001E-5</v>
      </c>
      <c r="G348" s="212" t="s">
        <v>16</v>
      </c>
      <c r="H348" s="212" t="s">
        <v>15</v>
      </c>
      <c r="I348">
        <v>100</v>
      </c>
      <c r="J348">
        <v>300</v>
      </c>
      <c r="K348" t="s">
        <v>21</v>
      </c>
      <c r="L348">
        <f>[16]Formula!$AC$6</f>
        <v>12</v>
      </c>
      <c r="M348">
        <f>[16]Formula!$AN$6</f>
        <v>3500</v>
      </c>
      <c r="N348">
        <f>[16]Formula!$AE$6</f>
        <v>11.911</v>
      </c>
      <c r="O348">
        <f>[16]Formula!$AO$6</f>
        <v>3472.7000000000003</v>
      </c>
    </row>
    <row r="349" spans="2:15" x14ac:dyDescent="0.25">
      <c r="B349" t="str">
        <f t="shared" si="1"/>
        <v>ACV0.00010.01100</v>
      </c>
      <c r="C349" t="s">
        <v>19</v>
      </c>
      <c r="D349">
        <v>0.01</v>
      </c>
      <c r="E349">
        <v>0.1</v>
      </c>
      <c r="F349">
        <v>1E-4</v>
      </c>
      <c r="G349" s="212" t="s">
        <v>16</v>
      </c>
      <c r="H349" s="212" t="s">
        <v>15</v>
      </c>
      <c r="I349">
        <v>100</v>
      </c>
      <c r="J349">
        <v>300</v>
      </c>
      <c r="K349" t="s">
        <v>21</v>
      </c>
      <c r="L349">
        <f>[16]Formula!$AC$7</f>
        <v>41.903999999999996</v>
      </c>
      <c r="M349">
        <f>[16]Formula!$AN$7</f>
        <v>3219</v>
      </c>
      <c r="N349">
        <f>[16]Formula!$AE$7</f>
        <v>41.802</v>
      </c>
      <c r="O349">
        <f>[16]Formula!$AO$7</f>
        <v>3219.3999999999996</v>
      </c>
    </row>
    <row r="350" spans="2:15" x14ac:dyDescent="0.25">
      <c r="B350" t="str">
        <f t="shared" si="1"/>
        <v>ACV0.0010.01100</v>
      </c>
      <c r="C350" t="s">
        <v>19</v>
      </c>
      <c r="D350">
        <v>0.01</v>
      </c>
      <c r="E350">
        <v>0.1</v>
      </c>
      <c r="F350">
        <v>1E-3</v>
      </c>
      <c r="G350" s="212" t="s">
        <v>16</v>
      </c>
      <c r="H350" s="212" t="s">
        <v>15</v>
      </c>
      <c r="I350">
        <v>100</v>
      </c>
      <c r="J350">
        <v>300</v>
      </c>
      <c r="K350" t="s">
        <v>21</v>
      </c>
      <c r="L350">
        <f>[16]Formula!$AC$8</f>
        <v>568.05999999999995</v>
      </c>
      <c r="M350">
        <f>[16]Formula!$AN$8</f>
        <v>1120</v>
      </c>
      <c r="N350">
        <f>[16]Formula!$AE$8</f>
        <v>547.01</v>
      </c>
      <c r="O350">
        <f>[16]Formula!$AO$8</f>
        <v>1119.2</v>
      </c>
    </row>
    <row r="351" spans="2:15" x14ac:dyDescent="0.25">
      <c r="B351" t="str">
        <f t="shared" si="1"/>
        <v>ACV0.000000010.01300</v>
      </c>
      <c r="C351" t="s">
        <v>19</v>
      </c>
      <c r="D351">
        <v>0.01</v>
      </c>
      <c r="E351">
        <v>0.1</v>
      </c>
      <c r="F351">
        <v>1E-8</v>
      </c>
      <c r="G351" s="212" t="s">
        <v>16</v>
      </c>
      <c r="H351" s="212" t="s">
        <v>15</v>
      </c>
      <c r="I351">
        <v>300</v>
      </c>
      <c r="J351">
        <v>1000</v>
      </c>
      <c r="K351" t="s">
        <v>21</v>
      </c>
      <c r="L351">
        <f>[17]Formula!$AC$3</f>
        <v>12</v>
      </c>
      <c r="M351">
        <f>[17]Formula!$AN$3</f>
        <v>12000</v>
      </c>
      <c r="N351">
        <f>[17]Formula!$AE$3</f>
        <v>11.521000000000001</v>
      </c>
      <c r="O351">
        <f>[17]Formula!$AO$3</f>
        <v>11631</v>
      </c>
    </row>
    <row r="352" spans="2:15" x14ac:dyDescent="0.25">
      <c r="B352" t="str">
        <f t="shared" si="1"/>
        <v>ACV0.00000010.01300</v>
      </c>
      <c r="C352" t="s">
        <v>19</v>
      </c>
      <c r="D352">
        <v>0.01</v>
      </c>
      <c r="E352">
        <v>0.1</v>
      </c>
      <c r="F352">
        <v>1.0000000000000001E-7</v>
      </c>
      <c r="G352" s="212" t="s">
        <v>16</v>
      </c>
      <c r="H352" s="212" t="s">
        <v>15</v>
      </c>
      <c r="I352">
        <v>300</v>
      </c>
      <c r="J352">
        <v>1000</v>
      </c>
      <c r="K352" t="s">
        <v>21</v>
      </c>
      <c r="L352">
        <f>[17]Formula!$AC$4</f>
        <v>12</v>
      </c>
      <c r="M352">
        <f>[17]Formula!$AN$4</f>
        <v>12000</v>
      </c>
      <c r="N352">
        <f>[17]Formula!$AE$4</f>
        <v>11.520999999999999</v>
      </c>
      <c r="O352">
        <f>[17]Formula!$AO$4</f>
        <v>11631</v>
      </c>
    </row>
    <row r="353" spans="2:15" x14ac:dyDescent="0.25">
      <c r="B353" t="str">
        <f t="shared" si="1"/>
        <v>ACV0.0000010.01300</v>
      </c>
      <c r="C353" t="s">
        <v>19</v>
      </c>
      <c r="D353">
        <v>0.01</v>
      </c>
      <c r="E353">
        <v>0.1</v>
      </c>
      <c r="F353">
        <v>9.9999999999999995E-7</v>
      </c>
      <c r="G353" s="212" t="s">
        <v>16</v>
      </c>
      <c r="H353" s="212" t="s">
        <v>15</v>
      </c>
      <c r="I353">
        <v>300</v>
      </c>
      <c r="J353">
        <v>1000</v>
      </c>
      <c r="K353" t="s">
        <v>21</v>
      </c>
      <c r="L353">
        <f>[17]Formula!$AC$5</f>
        <v>12</v>
      </c>
      <c r="M353">
        <f>[17]Formula!$AN$5</f>
        <v>12000</v>
      </c>
      <c r="N353">
        <f>[17]Formula!$AE$5</f>
        <v>11.520999999999999</v>
      </c>
      <c r="O353">
        <f>[17]Formula!$AO$5</f>
        <v>11631</v>
      </c>
    </row>
    <row r="354" spans="2:15" x14ac:dyDescent="0.25">
      <c r="B354" t="str">
        <f t="shared" si="1"/>
        <v>ACV0.000010.01300</v>
      </c>
      <c r="C354" t="s">
        <v>19</v>
      </c>
      <c r="D354">
        <v>0.01</v>
      </c>
      <c r="E354">
        <v>0.1</v>
      </c>
      <c r="F354">
        <v>1.0000000000000001E-5</v>
      </c>
      <c r="G354" s="212" t="s">
        <v>16</v>
      </c>
      <c r="H354" s="212" t="s">
        <v>15</v>
      </c>
      <c r="I354">
        <v>300</v>
      </c>
      <c r="J354">
        <v>1000</v>
      </c>
      <c r="K354" t="s">
        <v>21</v>
      </c>
      <c r="L354">
        <f>[17]Formula!$AC$6</f>
        <v>12</v>
      </c>
      <c r="M354">
        <f>[17]Formula!$AN$6</f>
        <v>12000</v>
      </c>
      <c r="N354">
        <f>[17]Formula!$AE$6</f>
        <v>11.635</v>
      </c>
      <c r="O354">
        <f>[17]Formula!$AO$6</f>
        <v>11630</v>
      </c>
    </row>
    <row r="355" spans="2:15" x14ac:dyDescent="0.25">
      <c r="B355" t="str">
        <f t="shared" si="1"/>
        <v>ACV0.00010.01300</v>
      </c>
      <c r="C355" t="s">
        <v>19</v>
      </c>
      <c r="D355">
        <v>0.01</v>
      </c>
      <c r="E355">
        <v>0.1</v>
      </c>
      <c r="F355">
        <v>1E-4</v>
      </c>
      <c r="G355" s="212" t="s">
        <v>16</v>
      </c>
      <c r="H355" s="212" t="s">
        <v>15</v>
      </c>
      <c r="I355">
        <v>300</v>
      </c>
      <c r="J355">
        <v>1000</v>
      </c>
      <c r="K355" t="s">
        <v>21</v>
      </c>
      <c r="L355">
        <f>[17]Formula!$AC$7</f>
        <v>21.308</v>
      </c>
      <c r="M355">
        <f>[17]Formula!$AN$7</f>
        <v>11907</v>
      </c>
      <c r="N355">
        <f>[17]Formula!$AE$7</f>
        <v>25.139000000000003</v>
      </c>
      <c r="O355">
        <f>[17]Formula!$AO$7</f>
        <v>11509</v>
      </c>
    </row>
    <row r="356" spans="2:15" x14ac:dyDescent="0.25">
      <c r="B356" t="str">
        <f t="shared" si="1"/>
        <v>ACV0.0010.01300</v>
      </c>
      <c r="C356" t="s">
        <v>19</v>
      </c>
      <c r="D356">
        <v>0.01</v>
      </c>
      <c r="E356">
        <v>0.1</v>
      </c>
      <c r="F356">
        <v>1E-3</v>
      </c>
      <c r="G356" s="212" t="s">
        <v>16</v>
      </c>
      <c r="H356" s="212" t="s">
        <v>15</v>
      </c>
      <c r="I356">
        <v>300</v>
      </c>
      <c r="J356">
        <v>1000</v>
      </c>
      <c r="K356" t="s">
        <v>21</v>
      </c>
      <c r="L356">
        <f>[17]Formula!$AC$8</f>
        <v>511.75</v>
      </c>
      <c r="M356">
        <f>[17]Formula!$AN$8</f>
        <v>7972.6</v>
      </c>
      <c r="N356">
        <f>[17]Formula!$AE$8</f>
        <v>476.24</v>
      </c>
      <c r="O356">
        <f>[17]Formula!$AO$8</f>
        <v>7972.4000000000005</v>
      </c>
    </row>
    <row r="357" spans="2:15" x14ac:dyDescent="0.25">
      <c r="B357" t="str">
        <f t="shared" si="1"/>
        <v>ACV0.00000010.10.001</v>
      </c>
      <c r="C357" t="s">
        <v>19</v>
      </c>
      <c r="D357">
        <v>0.1</v>
      </c>
      <c r="E357">
        <v>1</v>
      </c>
      <c r="F357">
        <v>9.9999999999999995E-8</v>
      </c>
      <c r="G357" s="212" t="s">
        <v>16</v>
      </c>
      <c r="H357" s="212" t="s">
        <v>15</v>
      </c>
      <c r="I357">
        <v>1E-3</v>
      </c>
      <c r="J357">
        <v>0.04</v>
      </c>
      <c r="K357" t="s">
        <v>21</v>
      </c>
      <c r="L357">
        <f>[18]Formula!$AC$3</f>
        <v>47</v>
      </c>
      <c r="M357">
        <f>[18]Formula!$AD$3</f>
        <v>82</v>
      </c>
      <c r="N357">
        <f>[18]Formula!$AF$3</f>
        <v>80.62</v>
      </c>
      <c r="O357">
        <f>[18]Formula!$AF$3</f>
        <v>80.62</v>
      </c>
    </row>
    <row r="358" spans="2:15" x14ac:dyDescent="0.25">
      <c r="B358" t="str">
        <f t="shared" si="1"/>
        <v>ACV0.0000010.10.001</v>
      </c>
      <c r="C358" t="s">
        <v>19</v>
      </c>
      <c r="D358">
        <v>0.1</v>
      </c>
      <c r="E358">
        <v>1</v>
      </c>
      <c r="F358">
        <v>9.9999999999999995E-7</v>
      </c>
      <c r="G358" s="212" t="s">
        <v>16</v>
      </c>
      <c r="H358" s="212" t="s">
        <v>15</v>
      </c>
      <c r="I358">
        <v>1E-3</v>
      </c>
      <c r="J358">
        <v>0.04</v>
      </c>
      <c r="K358" t="s">
        <v>21</v>
      </c>
      <c r="L358">
        <f>[18]Formula!$AC$4</f>
        <v>47</v>
      </c>
      <c r="M358">
        <f>[18]Formula!$AD$4</f>
        <v>82</v>
      </c>
      <c r="N358">
        <f>[18]Formula!$AF$4</f>
        <v>80.617999999999995</v>
      </c>
      <c r="O358">
        <f>[18]Formula!$AF$4</f>
        <v>80.617999999999995</v>
      </c>
    </row>
    <row r="359" spans="2:15" x14ac:dyDescent="0.25">
      <c r="B359" t="str">
        <f t="shared" si="1"/>
        <v>ACV0.000010.10.001</v>
      </c>
      <c r="C359" t="s">
        <v>19</v>
      </c>
      <c r="D359">
        <v>0.1</v>
      </c>
      <c r="E359">
        <v>1</v>
      </c>
      <c r="F359">
        <v>1.0000000000000001E-5</v>
      </c>
      <c r="G359" s="212" t="s">
        <v>16</v>
      </c>
      <c r="H359" s="212" t="s">
        <v>15</v>
      </c>
      <c r="I359">
        <v>1E-3</v>
      </c>
      <c r="J359">
        <v>0.04</v>
      </c>
      <c r="K359" t="s">
        <v>21</v>
      </c>
      <c r="L359">
        <f>[18]Formula!$AC$5</f>
        <v>47</v>
      </c>
      <c r="M359">
        <f>[18]Formula!$AD$5</f>
        <v>82</v>
      </c>
      <c r="N359">
        <f>[18]Formula!$AF$5</f>
        <v>80.426000000000002</v>
      </c>
      <c r="O359">
        <f>[18]Formula!$AF$5</f>
        <v>80.426000000000002</v>
      </c>
    </row>
    <row r="360" spans="2:15" x14ac:dyDescent="0.25">
      <c r="B360" t="str">
        <f t="shared" si="1"/>
        <v>ACV0.00010.10.001</v>
      </c>
      <c r="C360" t="s">
        <v>19</v>
      </c>
      <c r="D360">
        <v>0.1</v>
      </c>
      <c r="E360">
        <v>1</v>
      </c>
      <c r="F360">
        <v>1E-4</v>
      </c>
      <c r="G360" s="212" t="s">
        <v>16</v>
      </c>
      <c r="H360" s="212" t="s">
        <v>15</v>
      </c>
      <c r="I360">
        <v>1E-3</v>
      </c>
      <c r="J360">
        <v>0.04</v>
      </c>
      <c r="K360" t="s">
        <v>21</v>
      </c>
      <c r="L360">
        <f>[18]Formula!$AC$6</f>
        <v>72.743000000000009</v>
      </c>
      <c r="M360">
        <f>[18]Formula!$AD$6</f>
        <v>66.872</v>
      </c>
      <c r="N360">
        <f>[18]Formula!$AF$6</f>
        <v>66.849000000000004</v>
      </c>
      <c r="O360">
        <f>[18]Formula!$AF$6</f>
        <v>66.849000000000004</v>
      </c>
    </row>
    <row r="361" spans="2:15" x14ac:dyDescent="0.25">
      <c r="B361" t="str">
        <f t="shared" si="1"/>
        <v>ACV0.0010.10.001</v>
      </c>
      <c r="C361" t="s">
        <v>19</v>
      </c>
      <c r="D361">
        <v>0.1</v>
      </c>
      <c r="E361">
        <v>1</v>
      </c>
      <c r="F361">
        <v>1E-3</v>
      </c>
      <c r="G361" s="212" t="s">
        <v>16</v>
      </c>
      <c r="H361" s="212" t="s">
        <v>15</v>
      </c>
      <c r="I361">
        <v>1E-3</v>
      </c>
      <c r="J361">
        <v>0.04</v>
      </c>
      <c r="K361" t="s">
        <v>21</v>
      </c>
      <c r="L361">
        <f>[18]Formula!$AC$7</f>
        <v>578.68999999999994</v>
      </c>
      <c r="M361">
        <f>[18]Formula!$AD$7</f>
        <v>12.536</v>
      </c>
      <c r="N361">
        <f>[18]Formula!$AF$7</f>
        <v>12.497999999999999</v>
      </c>
      <c r="O361">
        <f>[18]Formula!$AF$7</f>
        <v>12.497999999999999</v>
      </c>
    </row>
    <row r="362" spans="2:15" x14ac:dyDescent="0.25">
      <c r="B362" t="str">
        <f t="shared" si="1"/>
        <v>ACV0.010.10.001</v>
      </c>
      <c r="C362" t="s">
        <v>19</v>
      </c>
      <c r="D362">
        <v>0.1</v>
      </c>
      <c r="E362">
        <v>1</v>
      </c>
      <c r="F362">
        <v>0.01</v>
      </c>
      <c r="G362" s="212" t="s">
        <v>16</v>
      </c>
      <c r="H362" s="212" t="s">
        <v>15</v>
      </c>
      <c r="I362">
        <v>1E-3</v>
      </c>
      <c r="J362">
        <v>0.04</v>
      </c>
      <c r="K362" t="s">
        <v>21</v>
      </c>
      <c r="L362">
        <f>[18]Formula!$AC$8</f>
        <v>5773.7000000000007</v>
      </c>
      <c r="M362">
        <f>[18]Formula!$AD$8</f>
        <v>1.2830999999999999</v>
      </c>
      <c r="N362">
        <f>[18]Formula!$AF$8</f>
        <v>1.2674000000000001</v>
      </c>
      <c r="O362">
        <f>[18]Formula!$AF$8</f>
        <v>1.2674000000000001</v>
      </c>
    </row>
    <row r="363" spans="2:15" x14ac:dyDescent="0.25">
      <c r="B363" t="str">
        <f t="shared" si="1"/>
        <v>ACV0.00000010.10.04</v>
      </c>
      <c r="C363" t="s">
        <v>19</v>
      </c>
      <c r="D363">
        <v>0.1</v>
      </c>
      <c r="E363">
        <v>1</v>
      </c>
      <c r="F363">
        <v>9.9999999999999995E-8</v>
      </c>
      <c r="G363" s="212" t="s">
        <v>16</v>
      </c>
      <c r="H363" s="212" t="s">
        <v>15</v>
      </c>
      <c r="I363">
        <v>0.04</v>
      </c>
      <c r="J363">
        <v>1</v>
      </c>
      <c r="K363" t="s">
        <v>21</v>
      </c>
      <c r="L363">
        <f>[19]Formula!$AC$3</f>
        <v>24</v>
      </c>
      <c r="M363">
        <f>[19]Formula!$AD$3</f>
        <v>82</v>
      </c>
      <c r="N363">
        <f>[19]Formula!$AE$3</f>
        <v>23.524000000000001</v>
      </c>
      <c r="O363">
        <f>[19]Formula!$AF$3</f>
        <v>80.444999999999993</v>
      </c>
    </row>
    <row r="364" spans="2:15" x14ac:dyDescent="0.25">
      <c r="B364" t="str">
        <f t="shared" si="1"/>
        <v>ACV0.0000010.10.04</v>
      </c>
      <c r="C364" t="s">
        <v>19</v>
      </c>
      <c r="D364">
        <v>0.1</v>
      </c>
      <c r="E364">
        <v>1</v>
      </c>
      <c r="F364">
        <v>9.9999999999999995E-7</v>
      </c>
      <c r="G364" s="212" t="s">
        <v>16</v>
      </c>
      <c r="H364" s="212" t="s">
        <v>15</v>
      </c>
      <c r="I364">
        <v>0.04</v>
      </c>
      <c r="J364">
        <v>1</v>
      </c>
      <c r="K364" t="s">
        <v>21</v>
      </c>
      <c r="L364">
        <f>[19]Formula!$AC$4</f>
        <v>24</v>
      </c>
      <c r="M364">
        <f>[19]Formula!$AD$4</f>
        <v>82</v>
      </c>
      <c r="N364">
        <f>[19]Formula!$AE$4</f>
        <v>23.53</v>
      </c>
      <c r="O364">
        <f>[19]Formula!$AF$4</f>
        <v>80.441000000000003</v>
      </c>
    </row>
    <row r="365" spans="2:15" x14ac:dyDescent="0.25">
      <c r="B365" t="str">
        <f t="shared" si="1"/>
        <v>ACV0.000010.10.04</v>
      </c>
      <c r="C365" t="s">
        <v>19</v>
      </c>
      <c r="D365">
        <v>0.1</v>
      </c>
      <c r="E365">
        <v>1</v>
      </c>
      <c r="F365">
        <v>1.0000000000000001E-5</v>
      </c>
      <c r="G365" s="212" t="s">
        <v>16</v>
      </c>
      <c r="H365" s="212" t="s">
        <v>15</v>
      </c>
      <c r="I365">
        <v>0.04</v>
      </c>
      <c r="J365">
        <v>1</v>
      </c>
      <c r="K365" t="s">
        <v>21</v>
      </c>
      <c r="L365">
        <f>[19]Formula!$AC$5</f>
        <v>24</v>
      </c>
      <c r="M365">
        <f>[19]Formula!$AD$5</f>
        <v>82</v>
      </c>
      <c r="N365">
        <f>[19]Formula!$AE$5</f>
        <v>24.088000000000001</v>
      </c>
      <c r="O365">
        <f>[19]Formula!$AF$5</f>
        <v>80.040999999999997</v>
      </c>
    </row>
    <row r="366" spans="2:15" x14ac:dyDescent="0.25">
      <c r="B366" t="str">
        <f t="shared" si="1"/>
        <v>ACV0.00010.10.04</v>
      </c>
      <c r="C366" t="s">
        <v>19</v>
      </c>
      <c r="D366">
        <v>0.1</v>
      </c>
      <c r="E366">
        <v>1</v>
      </c>
      <c r="F366">
        <v>1E-4</v>
      </c>
      <c r="G366" s="212" t="s">
        <v>16</v>
      </c>
      <c r="H366" s="212" t="s">
        <v>15</v>
      </c>
      <c r="I366">
        <v>0.04</v>
      </c>
      <c r="J366">
        <v>1</v>
      </c>
      <c r="K366" t="s">
        <v>21</v>
      </c>
      <c r="L366">
        <f>[19]Formula!$AC$6</f>
        <v>59.942999999999998</v>
      </c>
      <c r="M366">
        <f>[19]Formula!$AD$6</f>
        <v>59.048999999999999</v>
      </c>
      <c r="N366">
        <f>[19]Formula!$AE$6</f>
        <v>59.9</v>
      </c>
      <c r="O366">
        <f>[19]Formula!$AF$6</f>
        <v>59.024000000000001</v>
      </c>
    </row>
    <row r="367" spans="2:15" x14ac:dyDescent="0.25">
      <c r="B367" t="str">
        <f t="shared" si="1"/>
        <v>ACV0.0010.10.04</v>
      </c>
      <c r="C367" t="s">
        <v>19</v>
      </c>
      <c r="D367">
        <v>0.1</v>
      </c>
      <c r="E367">
        <v>1</v>
      </c>
      <c r="F367">
        <v>1E-3</v>
      </c>
      <c r="G367" s="212" t="s">
        <v>16</v>
      </c>
      <c r="H367" s="212" t="s">
        <v>15</v>
      </c>
      <c r="I367">
        <v>0.04</v>
      </c>
      <c r="J367">
        <v>1</v>
      </c>
      <c r="K367" t="s">
        <v>21</v>
      </c>
      <c r="L367">
        <f>[19]Formula!$AC$7</f>
        <v>577.29999999999995</v>
      </c>
      <c r="M367">
        <f>[19]Formula!$AD$7</f>
        <v>9.3986000000000001</v>
      </c>
      <c r="N367">
        <f>[19]Formula!$AE$7</f>
        <v>577.28</v>
      </c>
      <c r="O367">
        <f>[19]Formula!$AF$7</f>
        <v>9.3602000000000007</v>
      </c>
    </row>
    <row r="368" spans="2:15" x14ac:dyDescent="0.25">
      <c r="B368" t="str">
        <f t="shared" si="1"/>
        <v>ACV0.010.10.04</v>
      </c>
      <c r="C368" t="s">
        <v>19</v>
      </c>
      <c r="D368">
        <v>0.1</v>
      </c>
      <c r="E368">
        <v>1</v>
      </c>
      <c r="F368">
        <v>0.01</v>
      </c>
      <c r="G368" s="212" t="s">
        <v>16</v>
      </c>
      <c r="H368" s="212" t="s">
        <v>15</v>
      </c>
      <c r="I368">
        <v>0.04</v>
      </c>
      <c r="J368">
        <v>1</v>
      </c>
      <c r="K368" t="s">
        <v>21</v>
      </c>
      <c r="L368">
        <f>[19]Formula!$AC$8</f>
        <v>5773.6</v>
      </c>
      <c r="M368">
        <f>[19]Formula!$AD$8</f>
        <v>0.95989999999999998</v>
      </c>
      <c r="N368">
        <f>[19]Formula!$AE$8</f>
        <v>5772.7000000000007</v>
      </c>
      <c r="O368">
        <f>[19]Formula!$AF$8</f>
        <v>0.94416</v>
      </c>
    </row>
    <row r="369" spans="2:15" x14ac:dyDescent="0.25">
      <c r="B369" t="str">
        <f t="shared" si="1"/>
        <v>ACV0.00000010.11</v>
      </c>
      <c r="C369" t="s">
        <v>19</v>
      </c>
      <c r="D369">
        <v>0.1</v>
      </c>
      <c r="E369">
        <v>1</v>
      </c>
      <c r="F369">
        <v>9.9999999999999995E-8</v>
      </c>
      <c r="G369" s="212" t="s">
        <v>16</v>
      </c>
      <c r="H369" s="212" t="s">
        <v>15</v>
      </c>
      <c r="I369">
        <v>1</v>
      </c>
      <c r="J369">
        <v>20</v>
      </c>
      <c r="K369" t="s">
        <v>21</v>
      </c>
      <c r="L369">
        <f>[20]Formula!$AC$3</f>
        <v>26</v>
      </c>
      <c r="M369">
        <f>[20]Formula!$AD$3</f>
        <v>160</v>
      </c>
      <c r="N369">
        <f>[20]Formula!$AE$3</f>
        <v>23.437999999999999</v>
      </c>
      <c r="O369">
        <f>[20]Formula!$AF$3</f>
        <v>161.34</v>
      </c>
    </row>
    <row r="370" spans="2:15" x14ac:dyDescent="0.25">
      <c r="B370" t="str">
        <f t="shared" si="1"/>
        <v>ACV0.0000010.11</v>
      </c>
      <c r="C370" t="s">
        <v>19</v>
      </c>
      <c r="D370">
        <v>0.1</v>
      </c>
      <c r="E370">
        <v>1</v>
      </c>
      <c r="F370">
        <v>9.9999999999999995E-7</v>
      </c>
      <c r="G370" s="212" t="s">
        <v>16</v>
      </c>
      <c r="H370" s="212" t="s">
        <v>15</v>
      </c>
      <c r="I370">
        <v>1</v>
      </c>
      <c r="J370">
        <v>20</v>
      </c>
      <c r="K370" t="s">
        <v>21</v>
      </c>
      <c r="L370">
        <f>[20]Formula!$AC$4</f>
        <v>26</v>
      </c>
      <c r="M370">
        <f>[20]Formula!$AD$4</f>
        <v>160</v>
      </c>
      <c r="N370">
        <f>[20]Formula!$AE$4</f>
        <v>23.442</v>
      </c>
      <c r="O370">
        <f>[20]Formula!$AF$4</f>
        <v>161.34</v>
      </c>
    </row>
    <row r="371" spans="2:15" x14ac:dyDescent="0.25">
      <c r="B371" t="str">
        <f t="shared" si="1"/>
        <v>ACV0.000010.11</v>
      </c>
      <c r="C371" t="s">
        <v>19</v>
      </c>
      <c r="D371">
        <v>0.1</v>
      </c>
      <c r="E371">
        <v>1</v>
      </c>
      <c r="F371">
        <v>1.0000000000000001E-5</v>
      </c>
      <c r="G371" s="212" t="s">
        <v>16</v>
      </c>
      <c r="H371" s="212" t="s">
        <v>15</v>
      </c>
      <c r="I371">
        <v>1</v>
      </c>
      <c r="J371">
        <v>20</v>
      </c>
      <c r="K371" t="s">
        <v>21</v>
      </c>
      <c r="L371">
        <f>[20]Formula!$AC$5</f>
        <v>26</v>
      </c>
      <c r="M371">
        <f>[20]Formula!$AD$5</f>
        <v>160</v>
      </c>
      <c r="N371">
        <f>[20]Formula!$AE$5</f>
        <v>23.893000000000001</v>
      </c>
      <c r="O371">
        <f>[20]Formula!$AF$5</f>
        <v>160.97999999999999</v>
      </c>
    </row>
    <row r="372" spans="2:15" x14ac:dyDescent="0.25">
      <c r="B372" t="str">
        <f t="shared" si="1"/>
        <v>ACV0.00010.11</v>
      </c>
      <c r="C372" t="s">
        <v>19</v>
      </c>
      <c r="D372">
        <v>0.1</v>
      </c>
      <c r="E372">
        <v>1</v>
      </c>
      <c r="F372">
        <v>1E-4</v>
      </c>
      <c r="G372" s="212" t="s">
        <v>16</v>
      </c>
      <c r="H372" s="212" t="s">
        <v>15</v>
      </c>
      <c r="I372">
        <v>1</v>
      </c>
      <c r="J372">
        <v>20</v>
      </c>
      <c r="K372" t="s">
        <v>21</v>
      </c>
      <c r="L372">
        <f>[20]Formula!$AC$6</f>
        <v>56.376999999999995</v>
      </c>
      <c r="M372">
        <f>[20]Formula!$AD$6</f>
        <v>137.35</v>
      </c>
      <c r="N372">
        <f>[20]Formula!$AE$6</f>
        <v>56.262</v>
      </c>
      <c r="O372">
        <f>[20]Formula!$AF$6</f>
        <v>137.33000000000001</v>
      </c>
    </row>
    <row r="373" spans="2:15" x14ac:dyDescent="0.25">
      <c r="B373" t="str">
        <f t="shared" si="1"/>
        <v>ACV0.0010.11</v>
      </c>
      <c r="C373" t="s">
        <v>19</v>
      </c>
      <c r="D373">
        <v>0.1</v>
      </c>
      <c r="E373">
        <v>1</v>
      </c>
      <c r="F373">
        <v>1E-3</v>
      </c>
      <c r="G373" s="212" t="s">
        <v>16</v>
      </c>
      <c r="H373" s="212" t="s">
        <v>15</v>
      </c>
      <c r="I373">
        <v>1</v>
      </c>
      <c r="J373">
        <v>20</v>
      </c>
      <c r="K373" t="s">
        <v>21</v>
      </c>
      <c r="L373">
        <f>[20]Formula!$AC$7</f>
        <v>575.70000000000005</v>
      </c>
      <c r="M373">
        <f>[20]Formula!$AD$7</f>
        <v>30.683</v>
      </c>
      <c r="N373">
        <f>[20]Formula!$AE$7</f>
        <v>575.66</v>
      </c>
      <c r="O373">
        <f>[20]Formula!$AF$7</f>
        <v>30.547999999999998</v>
      </c>
    </row>
    <row r="374" spans="2:15" x14ac:dyDescent="0.25">
      <c r="B374" t="str">
        <f t="shared" si="1"/>
        <v>ACV0.010.11</v>
      </c>
      <c r="C374" t="s">
        <v>19</v>
      </c>
      <c r="D374">
        <v>0.1</v>
      </c>
      <c r="E374">
        <v>1</v>
      </c>
      <c r="F374">
        <v>0.01</v>
      </c>
      <c r="G374" s="212" t="s">
        <v>16</v>
      </c>
      <c r="H374" s="212" t="s">
        <v>15</v>
      </c>
      <c r="I374">
        <v>1</v>
      </c>
      <c r="J374">
        <v>20</v>
      </c>
      <c r="K374" t="s">
        <v>21</v>
      </c>
      <c r="L374">
        <f>[20]Formula!$AC$8</f>
        <v>5773.4000000000005</v>
      </c>
      <c r="M374">
        <f>[20]Formula!$AD$8</f>
        <v>3.1917</v>
      </c>
      <c r="N374">
        <f>[20]Formula!$AE$8</f>
        <v>5770.6</v>
      </c>
      <c r="O374">
        <v>0.31602999999999998</v>
      </c>
    </row>
    <row r="375" spans="2:15" x14ac:dyDescent="0.25">
      <c r="B375" t="str">
        <f t="shared" si="1"/>
        <v>ACV0.00000010.120</v>
      </c>
      <c r="C375" t="s">
        <v>19</v>
      </c>
      <c r="D375">
        <v>0.1</v>
      </c>
      <c r="E375">
        <v>1</v>
      </c>
      <c r="F375">
        <v>9.9999999999999995E-8</v>
      </c>
      <c r="G375" s="212" t="s">
        <v>16</v>
      </c>
      <c r="H375" s="212" t="s">
        <v>15</v>
      </c>
      <c r="I375">
        <v>20</v>
      </c>
      <c r="J375">
        <v>50</v>
      </c>
      <c r="K375" t="s">
        <v>21</v>
      </c>
      <c r="L375">
        <f>[21]Formula!$AC$3</f>
        <v>24</v>
      </c>
      <c r="M375">
        <f>[21]Formula!$AD$3</f>
        <v>350</v>
      </c>
      <c r="N375">
        <f>[21]Formula!$AE$3</f>
        <v>23.379000000000001</v>
      </c>
      <c r="O375">
        <f>[21]Formula!$AF$3</f>
        <v>346.14</v>
      </c>
    </row>
    <row r="376" spans="2:15" x14ac:dyDescent="0.25">
      <c r="B376" t="str">
        <f t="shared" si="1"/>
        <v>ACV0.0000010.120</v>
      </c>
      <c r="C376" t="s">
        <v>19</v>
      </c>
      <c r="D376">
        <v>0.1</v>
      </c>
      <c r="E376">
        <v>1</v>
      </c>
      <c r="F376">
        <v>9.9999999999999995E-7</v>
      </c>
      <c r="G376" s="212" t="s">
        <v>16</v>
      </c>
      <c r="H376" s="212" t="s">
        <v>15</v>
      </c>
      <c r="I376">
        <v>20</v>
      </c>
      <c r="J376">
        <v>50</v>
      </c>
      <c r="K376" t="s">
        <v>21</v>
      </c>
      <c r="L376">
        <f>[21]Formula!$AC$4</f>
        <v>24</v>
      </c>
      <c r="M376">
        <f>[21]Formula!$AD$4</f>
        <v>350</v>
      </c>
      <c r="N376">
        <f>[21]Formula!$AE$4</f>
        <v>23.383000000000003</v>
      </c>
      <c r="O376">
        <f>[21]Formula!$AF$4</f>
        <v>346.14</v>
      </c>
    </row>
    <row r="377" spans="2:15" x14ac:dyDescent="0.25">
      <c r="B377" t="str">
        <f t="shared" si="1"/>
        <v>ACV0.000010.120</v>
      </c>
      <c r="C377" t="s">
        <v>19</v>
      </c>
      <c r="D377">
        <v>0.1</v>
      </c>
      <c r="E377">
        <v>1</v>
      </c>
      <c r="F377">
        <v>1.0000000000000001E-5</v>
      </c>
      <c r="G377" s="212" t="s">
        <v>16</v>
      </c>
      <c r="H377" s="212" t="s">
        <v>15</v>
      </c>
      <c r="I377">
        <v>20</v>
      </c>
      <c r="J377">
        <v>50</v>
      </c>
      <c r="K377" t="s">
        <v>21</v>
      </c>
      <c r="L377">
        <f>[21]Formula!$AC$5</f>
        <v>24</v>
      </c>
      <c r="M377">
        <f>[21]Formula!$AD$5</f>
        <v>350</v>
      </c>
      <c r="N377">
        <f>[21]Formula!$AE$5</f>
        <v>23.693000000000001</v>
      </c>
      <c r="O377">
        <f>[21]Formula!$AF$5</f>
        <v>345.87</v>
      </c>
    </row>
    <row r="378" spans="2:15" x14ac:dyDescent="0.25">
      <c r="B378" t="str">
        <f t="shared" si="1"/>
        <v>ACV0.00010.120</v>
      </c>
      <c r="C378" t="s">
        <v>19</v>
      </c>
      <c r="D378">
        <v>0.1</v>
      </c>
      <c r="E378">
        <v>1</v>
      </c>
      <c r="F378">
        <v>1E-4</v>
      </c>
      <c r="G378" s="212" t="s">
        <v>16</v>
      </c>
      <c r="H378" s="212" t="s">
        <v>15</v>
      </c>
      <c r="I378">
        <v>20</v>
      </c>
      <c r="J378">
        <v>50</v>
      </c>
      <c r="K378" t="s">
        <v>21</v>
      </c>
      <c r="L378">
        <f>[21]Formula!$AC$6</f>
        <v>49.713000000000001</v>
      </c>
      <c r="M378">
        <f>[21]Formula!$AD$6</f>
        <v>324.48</v>
      </c>
      <c r="N378">
        <f>[21]Formula!$AE$6</f>
        <v>49.370999999999995</v>
      </c>
      <c r="O378">
        <f>[21]Formula!$AF$6</f>
        <v>324.63</v>
      </c>
    </row>
    <row r="379" spans="2:15" x14ac:dyDescent="0.25">
      <c r="B379" t="str">
        <f t="shared" si="1"/>
        <v>ACV0.0010.120</v>
      </c>
      <c r="C379" t="s">
        <v>19</v>
      </c>
      <c r="D379">
        <v>0.1</v>
      </c>
      <c r="E379">
        <v>1</v>
      </c>
      <c r="F379">
        <v>1E-3</v>
      </c>
      <c r="G379" s="212" t="s">
        <v>16</v>
      </c>
      <c r="H379" s="212" t="s">
        <v>15</v>
      </c>
      <c r="I379">
        <v>20</v>
      </c>
      <c r="J379">
        <v>50</v>
      </c>
      <c r="K379" t="s">
        <v>21</v>
      </c>
      <c r="L379">
        <f>[21]Formula!$AC$7</f>
        <v>568.73</v>
      </c>
      <c r="M379">
        <f>[21]Formula!$AD$7</f>
        <v>117.17</v>
      </c>
      <c r="N379">
        <f>[21]Formula!$AE$7</f>
        <v>568.56999999999994</v>
      </c>
      <c r="O379">
        <f>[21]Formula!$AF$7</f>
        <v>116.91</v>
      </c>
    </row>
    <row r="380" spans="2:15" x14ac:dyDescent="0.25">
      <c r="B380" t="str">
        <f t="shared" si="1"/>
        <v>ACV0.010.120</v>
      </c>
      <c r="C380" t="s">
        <v>19</v>
      </c>
      <c r="D380">
        <v>0.1</v>
      </c>
      <c r="E380">
        <v>1</v>
      </c>
      <c r="F380">
        <v>0.01</v>
      </c>
      <c r="G380" s="212" t="s">
        <v>16</v>
      </c>
      <c r="H380" s="212" t="s">
        <v>15</v>
      </c>
      <c r="I380">
        <v>20</v>
      </c>
      <c r="J380">
        <v>50</v>
      </c>
      <c r="K380" t="s">
        <v>21</v>
      </c>
      <c r="L380">
        <f>[21]Formula!$AC$8</f>
        <v>5772.6</v>
      </c>
      <c r="M380">
        <f>[21]Formula!$AD$8</f>
        <v>12.94</v>
      </c>
      <c r="N380">
        <f>[21]Formula!$AE$8</f>
        <v>5762.2000000000007</v>
      </c>
      <c r="O380">
        <f>[21]Formula!$AF$8</f>
        <v>12.802</v>
      </c>
    </row>
    <row r="381" spans="2:15" x14ac:dyDescent="0.25">
      <c r="B381" t="str">
        <f t="shared" si="1"/>
        <v>ACV0.00000010.150</v>
      </c>
      <c r="C381" t="s">
        <v>19</v>
      </c>
      <c r="D381">
        <v>0.1</v>
      </c>
      <c r="E381">
        <v>1</v>
      </c>
      <c r="F381">
        <v>9.9999999999999995E-8</v>
      </c>
      <c r="G381" s="212" t="s">
        <v>16</v>
      </c>
      <c r="H381" s="212" t="s">
        <v>15</v>
      </c>
      <c r="I381">
        <v>50</v>
      </c>
      <c r="J381">
        <v>100</v>
      </c>
      <c r="K381" t="s">
        <v>21</v>
      </c>
      <c r="L381">
        <f>[22]Formula!$AC$3</f>
        <v>27</v>
      </c>
      <c r="M381">
        <f>[22]Formula!$AD$3</f>
        <v>940</v>
      </c>
      <c r="N381">
        <f>[22]Formula!$AE$3</f>
        <v>23.140999999999998</v>
      </c>
      <c r="O381">
        <f>[22]Formula!$AF$3</f>
        <v>938.86</v>
      </c>
    </row>
    <row r="382" spans="2:15" x14ac:dyDescent="0.25">
      <c r="B382" t="str">
        <f t="shared" si="1"/>
        <v>ACV0.0000010.150</v>
      </c>
      <c r="C382" t="s">
        <v>19</v>
      </c>
      <c r="D382">
        <v>0.1</v>
      </c>
      <c r="E382">
        <v>1</v>
      </c>
      <c r="F382">
        <v>9.9999999999999995E-7</v>
      </c>
      <c r="G382" s="212" t="s">
        <v>16</v>
      </c>
      <c r="H382" s="212" t="s">
        <v>15</v>
      </c>
      <c r="I382">
        <v>50</v>
      </c>
      <c r="J382">
        <v>100</v>
      </c>
      <c r="K382" t="s">
        <v>21</v>
      </c>
      <c r="L382">
        <f>[22]Formula!$AC$4</f>
        <v>27</v>
      </c>
      <c r="M382">
        <f>[22]Formula!$AD$4</f>
        <v>935.56</v>
      </c>
      <c r="N382">
        <f>[22]Formula!$AE$4</f>
        <v>23.148</v>
      </c>
      <c r="O382">
        <f>[22]Formula!$AF$4</f>
        <v>938.85</v>
      </c>
    </row>
    <row r="383" spans="2:15" x14ac:dyDescent="0.25">
      <c r="B383" t="str">
        <f t="shared" si="1"/>
        <v>ACV0.000010.150</v>
      </c>
      <c r="C383" t="s">
        <v>19</v>
      </c>
      <c r="D383">
        <v>0.1</v>
      </c>
      <c r="E383">
        <v>1</v>
      </c>
      <c r="F383">
        <v>1.0000000000000001E-5</v>
      </c>
      <c r="G383" s="212" t="s">
        <v>16</v>
      </c>
      <c r="H383" s="212" t="s">
        <v>15</v>
      </c>
      <c r="I383">
        <v>50</v>
      </c>
      <c r="J383">
        <v>100</v>
      </c>
      <c r="K383" t="s">
        <v>21</v>
      </c>
      <c r="L383">
        <f>[22]Formula!$AC$5</f>
        <v>27</v>
      </c>
      <c r="M383">
        <f>[22]Formula!$AD$5</f>
        <v>935.62</v>
      </c>
      <c r="N383">
        <f>[22]Formula!$AE$5</f>
        <v>23.298000000000002</v>
      </c>
      <c r="O383">
        <f>[22]Formula!$AF$5</f>
        <v>938.72</v>
      </c>
    </row>
    <row r="384" spans="2:15" x14ac:dyDescent="0.25">
      <c r="B384" t="str">
        <f t="shared" si="1"/>
        <v>ACV0.00010.150</v>
      </c>
      <c r="C384" t="s">
        <v>19</v>
      </c>
      <c r="D384">
        <v>0.1</v>
      </c>
      <c r="E384">
        <v>1</v>
      </c>
      <c r="F384">
        <v>1E-4</v>
      </c>
      <c r="G384" s="212" t="s">
        <v>16</v>
      </c>
      <c r="H384" s="212" t="s">
        <v>15</v>
      </c>
      <c r="I384">
        <v>50</v>
      </c>
      <c r="J384">
        <v>100</v>
      </c>
      <c r="K384" t="s">
        <v>21</v>
      </c>
      <c r="L384">
        <f>[22]Formula!$AC$6</f>
        <v>38.506</v>
      </c>
      <c r="M384">
        <f>[22]Formula!$AD$6</f>
        <v>925.39</v>
      </c>
      <c r="N384">
        <f>[22]Formula!$AE$6</f>
        <v>37.912999999999997</v>
      </c>
      <c r="O384">
        <f>[22]Formula!$AF$6</f>
        <v>925.82</v>
      </c>
    </row>
    <row r="385" spans="2:15" x14ac:dyDescent="0.25">
      <c r="B385" t="str">
        <f t="shared" si="1"/>
        <v>ACV0.0010.150</v>
      </c>
      <c r="C385" t="s">
        <v>19</v>
      </c>
      <c r="D385">
        <v>0.1</v>
      </c>
      <c r="E385">
        <v>1</v>
      </c>
      <c r="F385">
        <v>1E-3</v>
      </c>
      <c r="G385" s="212" t="s">
        <v>16</v>
      </c>
      <c r="H385" s="212" t="s">
        <v>15</v>
      </c>
      <c r="I385">
        <v>50</v>
      </c>
      <c r="J385">
        <v>100</v>
      </c>
      <c r="K385" t="s">
        <v>21</v>
      </c>
      <c r="L385">
        <f>[22]Formula!$AC$7</f>
        <v>530.37</v>
      </c>
      <c r="M385">
        <f>[22]Formula!$AD$7</f>
        <v>592.16</v>
      </c>
      <c r="N385">
        <f>[22]Formula!$AE$7</f>
        <v>529.89</v>
      </c>
      <c r="O385">
        <f>[22]Formula!$AF$7</f>
        <v>592.07000000000005</v>
      </c>
    </row>
    <row r="386" spans="2:15" x14ac:dyDescent="0.25">
      <c r="B386" t="str">
        <f t="shared" ref="B386:B449" si="2">IF(I386="",CONCATENATE(C386,F386,D386),CONCATENATE(C386,F386,D386,I386))</f>
        <v>ACV0.010.150</v>
      </c>
      <c r="C386" t="s">
        <v>19</v>
      </c>
      <c r="D386">
        <v>0.1</v>
      </c>
      <c r="E386">
        <v>1</v>
      </c>
      <c r="F386">
        <v>0.01</v>
      </c>
      <c r="G386" s="212" t="s">
        <v>16</v>
      </c>
      <c r="H386" s="212" t="s">
        <v>15</v>
      </c>
      <c r="I386">
        <v>50</v>
      </c>
      <c r="J386">
        <v>100</v>
      </c>
      <c r="K386" t="s">
        <v>21</v>
      </c>
      <c r="L386">
        <f>[22]Formula!$AC$8</f>
        <v>5766.2000000000007</v>
      </c>
      <c r="M386">
        <f>[22]Formula!$AD$8</f>
        <v>87.391999999999996</v>
      </c>
      <c r="N386">
        <f>[22]Formula!$AE$8</f>
        <v>5715.5</v>
      </c>
      <c r="O386">
        <f>[22]Formula!$AF$8</f>
        <v>87.123000000000005</v>
      </c>
    </row>
    <row r="387" spans="2:15" x14ac:dyDescent="0.25">
      <c r="B387" t="str">
        <f t="shared" si="2"/>
        <v>ACV0.00000010.1100</v>
      </c>
      <c r="C387" t="s">
        <v>19</v>
      </c>
      <c r="D387">
        <v>0.1</v>
      </c>
      <c r="E387">
        <v>1</v>
      </c>
      <c r="F387">
        <v>9.9999999999999995E-8</v>
      </c>
      <c r="G387" s="212" t="s">
        <v>16</v>
      </c>
      <c r="H387" s="212" t="s">
        <v>15</v>
      </c>
      <c r="I387">
        <v>100</v>
      </c>
      <c r="J387">
        <v>300</v>
      </c>
      <c r="K387" t="s">
        <v>21</v>
      </c>
      <c r="L387">
        <f>[23]Formula!$AC$3</f>
        <v>120</v>
      </c>
      <c r="M387">
        <f>[23]Formula!$AD$3</f>
        <v>3500</v>
      </c>
      <c r="N387">
        <f>[23]Formula!$AE$3</f>
        <v>116.46</v>
      </c>
      <c r="O387">
        <f>[23]Formula!$AF$3</f>
        <v>3463.3</v>
      </c>
    </row>
    <row r="388" spans="2:15" x14ac:dyDescent="0.25">
      <c r="B388" t="str">
        <f t="shared" si="2"/>
        <v>ACV0.0000010.1100</v>
      </c>
      <c r="C388" t="s">
        <v>19</v>
      </c>
      <c r="D388">
        <v>0.1</v>
      </c>
      <c r="E388">
        <v>1</v>
      </c>
      <c r="F388">
        <v>9.9999999999999995E-7</v>
      </c>
      <c r="G388" s="212" t="s">
        <v>16</v>
      </c>
      <c r="H388" s="212" t="s">
        <v>15</v>
      </c>
      <c r="I388">
        <v>100</v>
      </c>
      <c r="J388">
        <v>300</v>
      </c>
      <c r="K388" t="s">
        <v>21</v>
      </c>
      <c r="L388">
        <f>[23]Formula!$AC$4</f>
        <v>120</v>
      </c>
      <c r="M388">
        <f>[23]Formula!$AD$4</f>
        <v>3500</v>
      </c>
      <c r="N388">
        <f>[23]Formula!$AE$4</f>
        <v>116.47</v>
      </c>
      <c r="O388">
        <f>[23]Formula!$AF$4</f>
        <v>3463.3</v>
      </c>
    </row>
    <row r="389" spans="2:15" x14ac:dyDescent="0.25">
      <c r="B389" t="str">
        <f t="shared" si="2"/>
        <v>ACV0.000010.1100</v>
      </c>
      <c r="C389" t="s">
        <v>19</v>
      </c>
      <c r="D389">
        <v>0.1</v>
      </c>
      <c r="E389">
        <v>1</v>
      </c>
      <c r="F389">
        <v>1.0000000000000001E-5</v>
      </c>
      <c r="G389" s="212" t="s">
        <v>16</v>
      </c>
      <c r="H389" s="212" t="s">
        <v>15</v>
      </c>
      <c r="I389">
        <v>100</v>
      </c>
      <c r="J389">
        <v>300</v>
      </c>
      <c r="K389" t="s">
        <v>21</v>
      </c>
      <c r="L389">
        <f>[23]Formula!$AC$5</f>
        <v>120</v>
      </c>
      <c r="M389">
        <f>[23]Formula!$AD$5</f>
        <v>3500</v>
      </c>
      <c r="N389">
        <f>[23]Formula!$AE$5</f>
        <v>116.55000000000001</v>
      </c>
      <c r="O389">
        <f>[23]Formula!$AF$5</f>
        <v>3463.2</v>
      </c>
    </row>
    <row r="390" spans="2:15" x14ac:dyDescent="0.25">
      <c r="B390" t="str">
        <f t="shared" si="2"/>
        <v>ACV0.00010.1100</v>
      </c>
      <c r="C390" t="s">
        <v>19</v>
      </c>
      <c r="D390">
        <v>0.1</v>
      </c>
      <c r="E390">
        <v>1</v>
      </c>
      <c r="F390">
        <v>1E-4</v>
      </c>
      <c r="G390" s="212" t="s">
        <v>16</v>
      </c>
      <c r="H390" s="212" t="s">
        <v>15</v>
      </c>
      <c r="I390">
        <v>100</v>
      </c>
      <c r="J390">
        <v>300</v>
      </c>
      <c r="K390" t="s">
        <v>21</v>
      </c>
      <c r="L390">
        <f>[23]Formula!$AC$6</f>
        <v>120</v>
      </c>
      <c r="M390">
        <f>[23]Formula!$AD$6</f>
        <v>3500</v>
      </c>
      <c r="N390">
        <f>[23]Formula!$AE$6</f>
        <v>120.41000000000001</v>
      </c>
      <c r="O390">
        <f>[23]Formula!$AF$6</f>
        <v>3459.8</v>
      </c>
    </row>
    <row r="391" spans="2:15" x14ac:dyDescent="0.25">
      <c r="B391" t="str">
        <f t="shared" si="2"/>
        <v>ACV0.0010.1100</v>
      </c>
      <c r="C391" t="s">
        <v>19</v>
      </c>
      <c r="D391">
        <v>0.1</v>
      </c>
      <c r="E391">
        <v>1</v>
      </c>
      <c r="F391">
        <v>1E-3</v>
      </c>
      <c r="G391" s="212" t="s">
        <v>16</v>
      </c>
      <c r="H391" s="212" t="s">
        <v>15</v>
      </c>
      <c r="I391">
        <v>100</v>
      </c>
      <c r="J391">
        <v>300</v>
      </c>
      <c r="K391" t="s">
        <v>21</v>
      </c>
      <c r="L391">
        <f>[23]Formula!$AC$7</f>
        <v>420.55</v>
      </c>
      <c r="M391">
        <f>[23]Formula!$AD$7</f>
        <v>3205.9</v>
      </c>
      <c r="N391">
        <f>[23]Formula!$AE$7</f>
        <v>419.31</v>
      </c>
      <c r="O391">
        <f>[23]Formula!$AF$7</f>
        <v>3206.7</v>
      </c>
    </row>
    <row r="392" spans="2:15" x14ac:dyDescent="0.25">
      <c r="B392" t="str">
        <f t="shared" si="2"/>
        <v>ACV0.010.1100</v>
      </c>
      <c r="C392" t="s">
        <v>19</v>
      </c>
      <c r="D392">
        <v>0.1</v>
      </c>
      <c r="E392">
        <v>1</v>
      </c>
      <c r="F392">
        <v>0.01</v>
      </c>
      <c r="G392" s="212" t="s">
        <v>16</v>
      </c>
      <c r="H392" s="212" t="s">
        <v>15</v>
      </c>
      <c r="I392">
        <v>100</v>
      </c>
      <c r="J392">
        <v>300</v>
      </c>
      <c r="K392" t="s">
        <v>21</v>
      </c>
      <c r="L392">
        <f>[23]Formula!$AC$8</f>
        <v>5681.4000000000005</v>
      </c>
      <c r="M392">
        <f>[23]Formula!$AD$8</f>
        <v>1112.8</v>
      </c>
      <c r="N392">
        <f>[23]Formula!$AE$8</f>
        <v>5471.4000000000005</v>
      </c>
      <c r="O392">
        <f>[23]Formula!$AF$8</f>
        <v>1112.4000000000001</v>
      </c>
    </row>
    <row r="393" spans="2:15" x14ac:dyDescent="0.25">
      <c r="B393" t="str">
        <f t="shared" si="2"/>
        <v>ACV0.0000010.1300</v>
      </c>
      <c r="C393" t="s">
        <v>19</v>
      </c>
      <c r="D393">
        <v>0.1</v>
      </c>
      <c r="E393">
        <v>1</v>
      </c>
      <c r="F393">
        <v>9.9999999999999995E-7</v>
      </c>
      <c r="G393" s="212" t="s">
        <v>16</v>
      </c>
      <c r="H393" s="212" t="s">
        <v>15</v>
      </c>
      <c r="I393">
        <v>300</v>
      </c>
      <c r="J393">
        <v>1000</v>
      </c>
      <c r="K393" t="s">
        <v>21</v>
      </c>
      <c r="L393">
        <f>[24]Formula!$AC$3</f>
        <v>120</v>
      </c>
      <c r="M393">
        <f>[24]Formula!$AD$3</f>
        <v>12000</v>
      </c>
      <c r="N393">
        <f>[24]Formula!$AE$3</f>
        <v>110.73</v>
      </c>
      <c r="O393">
        <f>[24]Formula!$AF$3</f>
        <v>11675</v>
      </c>
    </row>
    <row r="394" spans="2:15" x14ac:dyDescent="0.25">
      <c r="B394" t="str">
        <f t="shared" si="2"/>
        <v>ACV0.0000010.1300</v>
      </c>
      <c r="C394" t="s">
        <v>19</v>
      </c>
      <c r="D394">
        <v>0.1</v>
      </c>
      <c r="E394">
        <v>1</v>
      </c>
      <c r="F394">
        <v>9.9999999999999995E-7</v>
      </c>
      <c r="G394" s="212" t="s">
        <v>16</v>
      </c>
      <c r="H394" s="212" t="s">
        <v>15</v>
      </c>
      <c r="I394">
        <v>300</v>
      </c>
      <c r="J394">
        <v>1000</v>
      </c>
      <c r="K394" t="s">
        <v>21</v>
      </c>
      <c r="L394">
        <f>[24]Formula!$AC$4</f>
        <v>120</v>
      </c>
      <c r="M394">
        <f>[24]Formula!$AD$4</f>
        <v>12000</v>
      </c>
      <c r="N394">
        <f>[24]Formula!$AE$4</f>
        <v>110.73</v>
      </c>
      <c r="O394">
        <f>[24]Formula!$AF$4</f>
        <v>11675</v>
      </c>
    </row>
    <row r="395" spans="2:15" x14ac:dyDescent="0.25">
      <c r="B395" t="str">
        <f t="shared" si="2"/>
        <v>ACV0.000010.1300</v>
      </c>
      <c r="C395" t="s">
        <v>19</v>
      </c>
      <c r="D395">
        <v>0.1</v>
      </c>
      <c r="E395">
        <v>1</v>
      </c>
      <c r="F395">
        <v>1.0000000000000001E-5</v>
      </c>
      <c r="G395" s="212" t="s">
        <v>16</v>
      </c>
      <c r="H395" s="212" t="s">
        <v>15</v>
      </c>
      <c r="I395">
        <v>300</v>
      </c>
      <c r="J395">
        <v>1000</v>
      </c>
      <c r="K395" t="s">
        <v>21</v>
      </c>
      <c r="L395">
        <f>[24]Formula!$AC$5</f>
        <v>120</v>
      </c>
      <c r="M395">
        <f>[24]Formula!$AD$5</f>
        <v>12000</v>
      </c>
      <c r="N395">
        <f>[24]Formula!$AE$5</f>
        <v>110.73</v>
      </c>
      <c r="O395">
        <f>[24]Formula!$AF$5</f>
        <v>11675</v>
      </c>
    </row>
    <row r="396" spans="2:15" x14ac:dyDescent="0.25">
      <c r="B396" t="str">
        <f t="shared" si="2"/>
        <v>ACV0.00010.1300</v>
      </c>
      <c r="C396" t="s">
        <v>19</v>
      </c>
      <c r="D396">
        <v>0.1</v>
      </c>
      <c r="E396">
        <v>1</v>
      </c>
      <c r="F396">
        <v>1E-4</v>
      </c>
      <c r="G396" s="212" t="s">
        <v>16</v>
      </c>
      <c r="H396" s="212" t="s">
        <v>15</v>
      </c>
      <c r="I396">
        <v>300</v>
      </c>
      <c r="J396">
        <v>1000</v>
      </c>
      <c r="K396" t="s">
        <v>21</v>
      </c>
      <c r="L396">
        <f>[24]Formula!$AC$6</f>
        <v>120</v>
      </c>
      <c r="M396">
        <f>[24]Formula!$AD$6</f>
        <v>12000</v>
      </c>
      <c r="N396">
        <f>[24]Formula!$AE$6</f>
        <v>111.87</v>
      </c>
      <c r="O396">
        <f>[24]Formula!$AF$6</f>
        <v>11674</v>
      </c>
    </row>
    <row r="397" spans="2:15" x14ac:dyDescent="0.25">
      <c r="B397" t="str">
        <f t="shared" si="2"/>
        <v>ACV0.0010.1300</v>
      </c>
      <c r="C397" t="s">
        <v>19</v>
      </c>
      <c r="D397">
        <v>0.1</v>
      </c>
      <c r="E397">
        <v>1</v>
      </c>
      <c r="F397">
        <v>1E-3</v>
      </c>
      <c r="G397" s="212" t="s">
        <v>16</v>
      </c>
      <c r="H397" s="212" t="s">
        <v>15</v>
      </c>
      <c r="I397">
        <v>300</v>
      </c>
      <c r="J397">
        <v>1000</v>
      </c>
      <c r="K397" t="s">
        <v>21</v>
      </c>
      <c r="L397">
        <f>[24]Formula!$AC$7</f>
        <v>212.67</v>
      </c>
      <c r="M397">
        <f>[24]Formula!$AD$7</f>
        <v>11907</v>
      </c>
      <c r="N397">
        <f>[24]Formula!$AE$7</f>
        <v>246.94</v>
      </c>
      <c r="O397">
        <f>[24]Formula!$AF$7</f>
        <v>11553</v>
      </c>
    </row>
    <row r="398" spans="2:15" x14ac:dyDescent="0.25">
      <c r="B398" t="str">
        <f t="shared" si="2"/>
        <v>ACV0.010.1300</v>
      </c>
      <c r="C398" t="s">
        <v>19</v>
      </c>
      <c r="D398">
        <v>0.1</v>
      </c>
      <c r="E398">
        <v>1</v>
      </c>
      <c r="F398">
        <v>0.01</v>
      </c>
      <c r="G398" s="212" t="s">
        <v>16</v>
      </c>
      <c r="H398" s="212" t="s">
        <v>15</v>
      </c>
      <c r="I398">
        <v>300</v>
      </c>
      <c r="J398">
        <v>1000</v>
      </c>
      <c r="K398" t="s">
        <v>21</v>
      </c>
      <c r="L398">
        <f>[24]Formula!$AC$8</f>
        <v>5113.2000000000007</v>
      </c>
      <c r="M398">
        <f>[24]Formula!$AD$8</f>
        <v>8011.6</v>
      </c>
      <c r="N398">
        <f>[24]Formula!$AE$8</f>
        <v>4758</v>
      </c>
      <c r="O398">
        <f>[24]Formula!$AF$8</f>
        <v>8011.9</v>
      </c>
    </row>
    <row r="399" spans="2:15" x14ac:dyDescent="0.25">
      <c r="B399" t="str">
        <f t="shared" si="2"/>
        <v>ACV0.00000110.001</v>
      </c>
      <c r="C399" t="s">
        <v>19</v>
      </c>
      <c r="D399">
        <v>1</v>
      </c>
      <c r="E399">
        <v>10</v>
      </c>
      <c r="F399">
        <v>9.9999999999999995E-7</v>
      </c>
      <c r="G399" s="212" t="s">
        <v>16</v>
      </c>
      <c r="H399" s="212" t="s">
        <v>14</v>
      </c>
      <c r="I399">
        <v>1E-3</v>
      </c>
      <c r="J399">
        <v>0.04</v>
      </c>
      <c r="K399" t="s">
        <v>21</v>
      </c>
      <c r="L399">
        <f>[25]Formula!$AC$3</f>
        <v>0.46</v>
      </c>
      <c r="M399">
        <f>[25]Formula!$AD$3</f>
        <v>9.1999999999999998E-2</v>
      </c>
      <c r="N399">
        <f>[25]Formula!$AE$3</f>
        <v>0.45052999999999999</v>
      </c>
      <c r="O399">
        <f>[25]Formula!$AF$3</f>
        <v>9.2199000000000003E-2</v>
      </c>
    </row>
    <row r="400" spans="2:15" x14ac:dyDescent="0.25">
      <c r="B400" t="str">
        <f t="shared" si="2"/>
        <v>ACV0.0000110.001</v>
      </c>
      <c r="C400" t="s">
        <v>19</v>
      </c>
      <c r="D400">
        <v>1</v>
      </c>
      <c r="E400">
        <v>10</v>
      </c>
      <c r="F400">
        <v>1.0000000000000001E-5</v>
      </c>
      <c r="G400" s="212" t="s">
        <v>16</v>
      </c>
      <c r="H400" s="212" t="s">
        <v>14</v>
      </c>
      <c r="I400">
        <v>1E-3</v>
      </c>
      <c r="J400">
        <v>0.04</v>
      </c>
      <c r="K400" t="s">
        <v>21</v>
      </c>
      <c r="L400">
        <f>[25]Formula!$AC$4</f>
        <v>0.46</v>
      </c>
      <c r="M400">
        <f>[25]Formula!$AD$4</f>
        <v>9.1967999999999994E-2</v>
      </c>
      <c r="N400">
        <f>[25]Formula!$AE$4</f>
        <v>0.45057000000000003</v>
      </c>
      <c r="O400">
        <f>[25]Formula!$AF$4</f>
        <v>9.2197000000000001E-2</v>
      </c>
    </row>
    <row r="401" spans="2:15" x14ac:dyDescent="0.25">
      <c r="B401" t="str">
        <f t="shared" si="2"/>
        <v>ACV0.000110.001</v>
      </c>
      <c r="C401" t="s">
        <v>19</v>
      </c>
      <c r="D401">
        <v>1</v>
      </c>
      <c r="E401">
        <v>10</v>
      </c>
      <c r="F401">
        <v>1E-4</v>
      </c>
      <c r="G401" s="212" t="s">
        <v>16</v>
      </c>
      <c r="H401" s="212" t="s">
        <v>14</v>
      </c>
      <c r="I401">
        <v>1E-3</v>
      </c>
      <c r="J401">
        <v>0.04</v>
      </c>
      <c r="K401" t="s">
        <v>21</v>
      </c>
      <c r="L401">
        <f>[25]Formula!$AC$5</f>
        <v>0.46</v>
      </c>
      <c r="M401">
        <f>[25]Formula!$AD$5</f>
        <v>9.2019000000000004E-2</v>
      </c>
      <c r="N401">
        <f>[25]Formula!$AE$5</f>
        <v>0.45380000000000004</v>
      </c>
      <c r="O401">
        <f>[25]Formula!$AF$5</f>
        <v>9.1994000000000006E-2</v>
      </c>
    </row>
    <row r="402" spans="2:15" x14ac:dyDescent="0.25">
      <c r="B402" t="str">
        <f t="shared" si="2"/>
        <v>ACV0.00110.001</v>
      </c>
      <c r="C402" t="s">
        <v>19</v>
      </c>
      <c r="D402">
        <v>1</v>
      </c>
      <c r="E402">
        <v>10</v>
      </c>
      <c r="F402">
        <v>1E-3</v>
      </c>
      <c r="G402" s="212" t="s">
        <v>16</v>
      </c>
      <c r="H402" s="212" t="s">
        <v>14</v>
      </c>
      <c r="I402">
        <v>1E-3</v>
      </c>
      <c r="J402">
        <v>0.04</v>
      </c>
      <c r="K402" t="s">
        <v>21</v>
      </c>
      <c r="L402">
        <f>[25]Formula!$AC$6</f>
        <v>0.71618999999999999</v>
      </c>
      <c r="M402">
        <f>[25]Formula!$AD$6</f>
        <v>7.7546000000000004E-2</v>
      </c>
      <c r="N402">
        <f>[25]Formula!$AE$6</f>
        <v>0.7149899999999999</v>
      </c>
      <c r="O402">
        <f>[25]Formula!$AF$6</f>
        <v>7.7401999999999999E-2</v>
      </c>
    </row>
    <row r="403" spans="2:15" x14ac:dyDescent="0.25">
      <c r="B403" t="str">
        <f t="shared" si="2"/>
        <v>ACV0.0110.001</v>
      </c>
      <c r="C403" t="s">
        <v>19</v>
      </c>
      <c r="D403">
        <v>1</v>
      </c>
      <c r="E403">
        <v>10</v>
      </c>
      <c r="F403">
        <v>0.01</v>
      </c>
      <c r="G403" s="212" t="s">
        <v>16</v>
      </c>
      <c r="H403" s="212" t="s">
        <v>14</v>
      </c>
      <c r="I403">
        <v>1E-3</v>
      </c>
      <c r="J403">
        <v>0.04</v>
      </c>
      <c r="K403" t="s">
        <v>21</v>
      </c>
      <c r="L403">
        <f>[25]Formula!$AC$7</f>
        <v>5.7844999999999995</v>
      </c>
      <c r="M403">
        <f>[25]Formula!$AD$7</f>
        <v>1.5263000000000001E-2</v>
      </c>
      <c r="N403">
        <f>[25]Formula!$AE$7</f>
        <v>5.7839999999999998</v>
      </c>
      <c r="O403">
        <f>[25]Formula!$AF$7</f>
        <v>1.5049999999999999E-2</v>
      </c>
    </row>
    <row r="404" spans="2:15" x14ac:dyDescent="0.25">
      <c r="B404" t="str">
        <f t="shared" si="2"/>
        <v>ACV0.110.001</v>
      </c>
      <c r="C404" t="s">
        <v>19</v>
      </c>
      <c r="D404">
        <v>1</v>
      </c>
      <c r="E404">
        <v>10</v>
      </c>
      <c r="F404">
        <v>0.1</v>
      </c>
      <c r="G404" s="212" t="s">
        <v>16</v>
      </c>
      <c r="H404" s="212" t="s">
        <v>14</v>
      </c>
      <c r="I404">
        <v>1E-3</v>
      </c>
      <c r="J404">
        <v>0.04</v>
      </c>
      <c r="K404" t="s">
        <v>21</v>
      </c>
      <c r="L404">
        <f>[25]Formula!$AC$8</f>
        <v>57.736999999999995</v>
      </c>
      <c r="M404">
        <f>[25]Formula!$AD$8</f>
        <v>1.6174E-3</v>
      </c>
      <c r="N404">
        <f>[25]Formula!$AE$8</f>
        <v>57.722999999999999</v>
      </c>
      <c r="O404">
        <f>[25]Formula!$AF$8</f>
        <v>1.529E-3</v>
      </c>
    </row>
    <row r="405" spans="2:15" x14ac:dyDescent="0.25">
      <c r="B405" t="str">
        <f t="shared" si="2"/>
        <v>ACV0.00000110.04</v>
      </c>
      <c r="C405" t="s">
        <v>19</v>
      </c>
      <c r="D405">
        <v>1</v>
      </c>
      <c r="E405">
        <v>10</v>
      </c>
      <c r="F405">
        <v>9.9999999999999995E-7</v>
      </c>
      <c r="G405" s="212" t="s">
        <v>16</v>
      </c>
      <c r="H405" s="212" t="s">
        <v>14</v>
      </c>
      <c r="I405">
        <v>0.04</v>
      </c>
      <c r="J405">
        <v>1</v>
      </c>
      <c r="K405" t="s">
        <v>21</v>
      </c>
      <c r="L405">
        <f>[26]Formula!$AC$3</f>
        <v>0.25</v>
      </c>
      <c r="M405">
        <f>[26]Formula!$AD$3</f>
        <v>8.4000000000000005E-2</v>
      </c>
      <c r="N405">
        <f>[26]Formula!$AE$3</f>
        <v>0.22625000000000001</v>
      </c>
      <c r="O405">
        <f>[26]Formula!$AF$3</f>
        <v>8.5544999999999996E-2</v>
      </c>
    </row>
    <row r="406" spans="2:15" x14ac:dyDescent="0.25">
      <c r="B406" t="str">
        <f t="shared" si="2"/>
        <v>ACV0.0000110.04</v>
      </c>
      <c r="C406" t="s">
        <v>19</v>
      </c>
      <c r="D406">
        <v>1</v>
      </c>
      <c r="E406">
        <v>10</v>
      </c>
      <c r="F406">
        <v>1.0000000000000001E-5</v>
      </c>
      <c r="G406" s="212" t="s">
        <v>16</v>
      </c>
      <c r="H406" s="212" t="s">
        <v>14</v>
      </c>
      <c r="I406">
        <v>0.04</v>
      </c>
      <c r="J406">
        <v>1</v>
      </c>
      <c r="K406" t="s">
        <v>21</v>
      </c>
      <c r="L406">
        <f>[26]Formula!$AC$4</f>
        <v>0.25</v>
      </c>
      <c r="M406">
        <f>[26]Formula!$AD$4</f>
        <v>8.4437999999999999E-2</v>
      </c>
      <c r="N406">
        <f>[26]Formula!$AE$4</f>
        <v>0.22632000000000002</v>
      </c>
      <c r="O406">
        <f>[26]Formula!$AF$4</f>
        <v>8.5540000000000005E-2</v>
      </c>
    </row>
    <row r="407" spans="2:15" x14ac:dyDescent="0.25">
      <c r="B407" t="str">
        <f t="shared" si="2"/>
        <v>ACV0.000110.04</v>
      </c>
      <c r="C407" t="s">
        <v>19</v>
      </c>
      <c r="D407">
        <v>1</v>
      </c>
      <c r="E407">
        <v>10</v>
      </c>
      <c r="F407">
        <v>1E-4</v>
      </c>
      <c r="G407" s="212" t="s">
        <v>16</v>
      </c>
      <c r="H407" s="212" t="s">
        <v>14</v>
      </c>
      <c r="I407">
        <v>0.04</v>
      </c>
      <c r="J407">
        <v>1</v>
      </c>
      <c r="K407" t="s">
        <v>21</v>
      </c>
      <c r="L407">
        <f>[26]Formula!$AC$5</f>
        <v>0.25</v>
      </c>
      <c r="M407">
        <f>[26]Formula!$AD$5</f>
        <v>8.4682999999999994E-2</v>
      </c>
      <c r="N407">
        <f>[26]Formula!$AE$5</f>
        <v>0.23198000000000002</v>
      </c>
      <c r="O407">
        <f>[26]Formula!$AF$5</f>
        <v>8.5126999999999994E-2</v>
      </c>
    </row>
    <row r="408" spans="2:15" x14ac:dyDescent="0.25">
      <c r="B408" t="str">
        <f t="shared" si="2"/>
        <v>ACV0.00110.04</v>
      </c>
      <c r="C408" t="s">
        <v>19</v>
      </c>
      <c r="D408">
        <v>1</v>
      </c>
      <c r="E408">
        <v>10</v>
      </c>
      <c r="F408">
        <v>1E-3</v>
      </c>
      <c r="G408" s="212" t="s">
        <v>16</v>
      </c>
      <c r="H408" s="212" t="s">
        <v>14</v>
      </c>
      <c r="I408">
        <v>0.04</v>
      </c>
      <c r="J408">
        <v>1</v>
      </c>
      <c r="K408" t="s">
        <v>21</v>
      </c>
      <c r="L408">
        <f>[26]Formula!$AC$6</f>
        <v>0.59427999999999992</v>
      </c>
      <c r="M408">
        <f>[26]Formula!$AD$6</f>
        <v>6.3506000000000007E-2</v>
      </c>
      <c r="N408">
        <f>[26]Formula!$AE$6</f>
        <v>0.59283999999999992</v>
      </c>
      <c r="O408">
        <f>[26]Formula!$AF$6</f>
        <v>6.3329999999999997E-2</v>
      </c>
    </row>
    <row r="409" spans="2:15" x14ac:dyDescent="0.25">
      <c r="B409" t="str">
        <f t="shared" si="2"/>
        <v>ACV0.0110.04</v>
      </c>
      <c r="C409" t="s">
        <v>19</v>
      </c>
      <c r="D409">
        <v>1</v>
      </c>
      <c r="E409">
        <v>10</v>
      </c>
      <c r="F409">
        <v>0.01</v>
      </c>
      <c r="G409" s="212" t="s">
        <v>16</v>
      </c>
      <c r="H409" s="212" t="s">
        <v>14</v>
      </c>
      <c r="I409">
        <v>0.04</v>
      </c>
      <c r="J409">
        <v>1</v>
      </c>
      <c r="K409" t="s">
        <v>21</v>
      </c>
      <c r="L409">
        <f>[26]Formula!$AC$7</f>
        <v>5.7722999999999995</v>
      </c>
      <c r="M409">
        <f>[26]Formula!$AD$7</f>
        <v>1.0442999999999999E-2</v>
      </c>
      <c r="N409">
        <f>[26]Formula!$AE$7</f>
        <v>5.7717000000000001</v>
      </c>
      <c r="O409">
        <f>[26]Formula!$AF$7</f>
        <v>1.0227E-2</v>
      </c>
    </row>
    <row r="410" spans="2:15" x14ac:dyDescent="0.25">
      <c r="B410" t="str">
        <f t="shared" si="2"/>
        <v>ACV0.110.04</v>
      </c>
      <c r="C410" t="s">
        <v>19</v>
      </c>
      <c r="D410">
        <v>1</v>
      </c>
      <c r="E410">
        <v>10</v>
      </c>
      <c r="F410">
        <v>0.1</v>
      </c>
      <c r="G410" s="212" t="s">
        <v>16</v>
      </c>
      <c r="H410" s="212" t="s">
        <v>14</v>
      </c>
      <c r="I410">
        <v>0.04</v>
      </c>
      <c r="J410">
        <v>1</v>
      </c>
      <c r="K410" t="s">
        <v>21</v>
      </c>
      <c r="L410">
        <f>[26]Formula!$AC$8</f>
        <v>57.735999999999997</v>
      </c>
      <c r="M410">
        <f>[26]Formula!$AD$8</f>
        <v>1.1207000000000001E-3</v>
      </c>
      <c r="N410">
        <f>[26]Formula!$AE$8</f>
        <v>57.725999999999999</v>
      </c>
      <c r="O410">
        <f>[26]Formula!$AF$8</f>
        <v>1.0323000000000001E-3</v>
      </c>
    </row>
    <row r="411" spans="2:15" x14ac:dyDescent="0.25">
      <c r="B411" t="str">
        <f t="shared" si="2"/>
        <v>ACV0.00000111</v>
      </c>
      <c r="C411" t="s">
        <v>19</v>
      </c>
      <c r="D411">
        <v>1</v>
      </c>
      <c r="E411">
        <v>10</v>
      </c>
      <c r="F411">
        <v>9.9999999999999995E-7</v>
      </c>
      <c r="G411" s="212" t="s">
        <v>16</v>
      </c>
      <c r="H411" s="212" t="s">
        <v>14</v>
      </c>
      <c r="I411">
        <v>1</v>
      </c>
      <c r="J411">
        <v>20</v>
      </c>
      <c r="K411" t="s">
        <v>21</v>
      </c>
      <c r="L411">
        <f>[27]Formula!$AC$3</f>
        <v>0.28000000000000003</v>
      </c>
      <c r="M411">
        <f>[27]Formula!$AD$3</f>
        <v>0.16</v>
      </c>
      <c r="N411">
        <f>[27]Formula!$AE$3</f>
        <v>0.22835</v>
      </c>
      <c r="O411">
        <f>[27]Formula!$AF$3</f>
        <v>0.16434000000000001</v>
      </c>
    </row>
    <row r="412" spans="2:15" x14ac:dyDescent="0.25">
      <c r="B412" t="str">
        <f t="shared" si="2"/>
        <v>ACV0.0000111</v>
      </c>
      <c r="C412" t="s">
        <v>19</v>
      </c>
      <c r="D412">
        <v>1</v>
      </c>
      <c r="E412">
        <v>10</v>
      </c>
      <c r="F412">
        <v>1.0000000000000001E-5</v>
      </c>
      <c r="G412" s="212" t="s">
        <v>16</v>
      </c>
      <c r="H412" s="212" t="s">
        <v>14</v>
      </c>
      <c r="I412">
        <v>1</v>
      </c>
      <c r="J412">
        <v>20</v>
      </c>
      <c r="K412" t="s">
        <v>21</v>
      </c>
      <c r="L412">
        <f>[27]Formula!$AC$4</f>
        <v>0.28000000000000003</v>
      </c>
      <c r="M412">
        <f>[27]Formula!$AD$4</f>
        <v>0.16134000000000001</v>
      </c>
      <c r="N412">
        <f>[27]Formula!$AE$4</f>
        <v>0.22837000000000002</v>
      </c>
      <c r="O412">
        <f>[27]Formula!$AF$4</f>
        <v>0.16434000000000001</v>
      </c>
    </row>
    <row r="413" spans="2:15" x14ac:dyDescent="0.25">
      <c r="B413" t="str">
        <f t="shared" si="2"/>
        <v>ACV0.000111</v>
      </c>
      <c r="C413" t="s">
        <v>19</v>
      </c>
      <c r="D413">
        <v>1</v>
      </c>
      <c r="E413">
        <v>10</v>
      </c>
      <c r="F413">
        <v>1E-4</v>
      </c>
      <c r="G413" s="212" t="s">
        <v>16</v>
      </c>
      <c r="H413" s="212" t="s">
        <v>14</v>
      </c>
      <c r="I413">
        <v>1</v>
      </c>
      <c r="J413">
        <v>20</v>
      </c>
      <c r="K413" t="s">
        <v>21</v>
      </c>
      <c r="L413">
        <f>[27]Formula!$AC$5</f>
        <v>0.28000000000000003</v>
      </c>
      <c r="M413">
        <f>[27]Formula!$AD$5</f>
        <v>0.16156000000000001</v>
      </c>
      <c r="N413">
        <f>[27]Formula!$AE$5</f>
        <v>0.23295000000000002</v>
      </c>
      <c r="O413">
        <f>[27]Formula!$AF$5</f>
        <v>0.16397</v>
      </c>
    </row>
    <row r="414" spans="2:15" x14ac:dyDescent="0.25">
      <c r="B414" t="str">
        <f t="shared" si="2"/>
        <v>ACV0.00111</v>
      </c>
      <c r="C414" t="s">
        <v>19</v>
      </c>
      <c r="D414">
        <v>1</v>
      </c>
      <c r="E414">
        <v>10</v>
      </c>
      <c r="F414">
        <v>1E-3</v>
      </c>
      <c r="G414" s="212" t="s">
        <v>16</v>
      </c>
      <c r="H414" s="212" t="s">
        <v>14</v>
      </c>
      <c r="I414">
        <v>1</v>
      </c>
      <c r="J414">
        <v>20</v>
      </c>
      <c r="K414" t="s">
        <v>21</v>
      </c>
      <c r="L414">
        <f>[27]Formula!$AC$6</f>
        <v>0.56385999999999992</v>
      </c>
      <c r="M414">
        <f>[27]Formula!$AD$6</f>
        <v>0.14001</v>
      </c>
      <c r="N414">
        <f>[27]Formula!$AE$6</f>
        <v>0.55818000000000001</v>
      </c>
      <c r="O414">
        <f>[27]Formula!$AF$6</f>
        <v>0.14005999999999999</v>
      </c>
    </row>
    <row r="415" spans="2:15" x14ac:dyDescent="0.25">
      <c r="B415" t="str">
        <f t="shared" si="2"/>
        <v>ACV0.0111</v>
      </c>
      <c r="C415" t="s">
        <v>19</v>
      </c>
      <c r="D415">
        <v>1</v>
      </c>
      <c r="E415">
        <v>10</v>
      </c>
      <c r="F415">
        <v>0.01</v>
      </c>
      <c r="G415" s="212" t="s">
        <v>16</v>
      </c>
      <c r="H415" s="212" t="s">
        <v>14</v>
      </c>
      <c r="I415">
        <v>1</v>
      </c>
      <c r="J415">
        <v>20</v>
      </c>
      <c r="K415" t="s">
        <v>21</v>
      </c>
      <c r="L415">
        <f>[27]Formula!$AC$7</f>
        <v>5.7577999999999996</v>
      </c>
      <c r="M415">
        <f>[27]Formula!$AD$7</f>
        <v>3.1829000000000003E-2</v>
      </c>
      <c r="N415">
        <f>[27]Formula!$AE$7</f>
        <v>5.7554999999999996</v>
      </c>
      <c r="O415">
        <f>[27]Formula!$AF$7</f>
        <v>3.1387999999999999E-2</v>
      </c>
    </row>
    <row r="416" spans="2:15" x14ac:dyDescent="0.25">
      <c r="B416" t="str">
        <f t="shared" si="2"/>
        <v>ACV0.111</v>
      </c>
      <c r="C416" t="s">
        <v>19</v>
      </c>
      <c r="D416">
        <v>1</v>
      </c>
      <c r="E416">
        <v>10</v>
      </c>
      <c r="F416">
        <v>0.1</v>
      </c>
      <c r="G416" s="212" t="s">
        <v>16</v>
      </c>
      <c r="H416" s="212" t="s">
        <v>14</v>
      </c>
      <c r="I416">
        <v>1</v>
      </c>
      <c r="J416">
        <v>20</v>
      </c>
      <c r="K416" t="s">
        <v>21</v>
      </c>
      <c r="L416">
        <f>[27]Formula!$AC$8</f>
        <v>57.734999999999999</v>
      </c>
      <c r="M416">
        <f>[27]Formula!$AD$8</f>
        <v>3.4134999999999999E-3</v>
      </c>
      <c r="N416">
        <f>[27]Formula!$AE$8</f>
        <v>57.704999999999998</v>
      </c>
      <c r="O416">
        <f>[27]Formula!$AF$8</f>
        <v>3.222E-3</v>
      </c>
    </row>
    <row r="417" spans="2:15" x14ac:dyDescent="0.25">
      <c r="B417" t="str">
        <f t="shared" si="2"/>
        <v>ACV0.000001120</v>
      </c>
      <c r="C417" t="s">
        <v>19</v>
      </c>
      <c r="D417">
        <v>1</v>
      </c>
      <c r="E417">
        <v>10</v>
      </c>
      <c r="F417">
        <v>9.9999999999999995E-7</v>
      </c>
      <c r="G417" s="212" t="s">
        <v>16</v>
      </c>
      <c r="H417" s="212" t="s">
        <v>14</v>
      </c>
      <c r="I417">
        <v>20</v>
      </c>
      <c r="J417">
        <v>50</v>
      </c>
      <c r="K417" t="s">
        <v>21</v>
      </c>
      <c r="L417">
        <f>[28]Formula!$AC$3</f>
        <v>0.24</v>
      </c>
      <c r="M417">
        <f>[28]Formula!$AD$3</f>
        <v>0.35</v>
      </c>
      <c r="N417">
        <f>[28]Formula!$AE$3</f>
        <v>0.22967000000000001</v>
      </c>
      <c r="O417">
        <f>[28]Formula!$AF$3</f>
        <v>0.34776000000000001</v>
      </c>
    </row>
    <row r="418" spans="2:15" x14ac:dyDescent="0.25">
      <c r="B418" t="str">
        <f t="shared" si="2"/>
        <v>ACV0.00001120</v>
      </c>
      <c r="C418" t="s">
        <v>19</v>
      </c>
      <c r="D418">
        <v>1</v>
      </c>
      <c r="E418">
        <v>10</v>
      </c>
      <c r="F418">
        <v>1.0000000000000001E-5</v>
      </c>
      <c r="G418" s="212" t="s">
        <v>16</v>
      </c>
      <c r="H418" s="212" t="s">
        <v>14</v>
      </c>
      <c r="I418">
        <v>20</v>
      </c>
      <c r="J418">
        <v>50</v>
      </c>
      <c r="K418" t="s">
        <v>21</v>
      </c>
      <c r="L418">
        <f>[28]Formula!$AC$4</f>
        <v>0.24</v>
      </c>
      <c r="M418">
        <f>[28]Formula!$AD$4</f>
        <v>0.35</v>
      </c>
      <c r="N418">
        <f>[28]Formula!$AE$4</f>
        <v>0.22973000000000002</v>
      </c>
      <c r="O418">
        <f>[28]Formula!$AF$4</f>
        <v>0.34775</v>
      </c>
    </row>
    <row r="419" spans="2:15" x14ac:dyDescent="0.25">
      <c r="B419" t="str">
        <f t="shared" si="2"/>
        <v>ACV0.0001120</v>
      </c>
      <c r="C419" t="s">
        <v>19</v>
      </c>
      <c r="D419">
        <v>1</v>
      </c>
      <c r="E419">
        <v>10</v>
      </c>
      <c r="F419">
        <v>1E-4</v>
      </c>
      <c r="G419" s="212" t="s">
        <v>16</v>
      </c>
      <c r="H419" s="212" t="s">
        <v>14</v>
      </c>
      <c r="I419">
        <v>20</v>
      </c>
      <c r="J419">
        <v>50</v>
      </c>
      <c r="K419" t="s">
        <v>21</v>
      </c>
      <c r="L419">
        <f>[28]Formula!$AC$5</f>
        <v>0.24</v>
      </c>
      <c r="M419">
        <f>[28]Formula!$AD$5</f>
        <v>0.35</v>
      </c>
      <c r="N419">
        <f>[28]Formula!$AE$5</f>
        <v>0.23282</v>
      </c>
      <c r="O419">
        <f>[28]Formula!$AF$5</f>
        <v>0.34749000000000002</v>
      </c>
    </row>
    <row r="420" spans="2:15" x14ac:dyDescent="0.25">
      <c r="B420" t="str">
        <f t="shared" si="2"/>
        <v>ACV0.001120</v>
      </c>
      <c r="C420" t="s">
        <v>19</v>
      </c>
      <c r="D420">
        <v>1</v>
      </c>
      <c r="E420">
        <v>10</v>
      </c>
      <c r="F420">
        <v>1E-3</v>
      </c>
      <c r="G420" s="212" t="s">
        <v>16</v>
      </c>
      <c r="H420" s="212" t="s">
        <v>14</v>
      </c>
      <c r="I420">
        <v>20</v>
      </c>
      <c r="J420">
        <v>50</v>
      </c>
      <c r="K420" t="s">
        <v>21</v>
      </c>
      <c r="L420">
        <f>[28]Formula!$AC$6</f>
        <v>0.50357999999999992</v>
      </c>
      <c r="M420">
        <f>[28]Formula!$AD$6</f>
        <v>0.32533000000000001</v>
      </c>
      <c r="N420">
        <f>[28]Formula!$AE$6</f>
        <v>0.49042000000000002</v>
      </c>
      <c r="O420">
        <f>[28]Formula!$AF$6</f>
        <v>0.32615</v>
      </c>
    </row>
    <row r="421" spans="2:15" x14ac:dyDescent="0.25">
      <c r="B421" t="str">
        <f t="shared" si="2"/>
        <v>ACV0.01120</v>
      </c>
      <c r="C421" t="s">
        <v>19</v>
      </c>
      <c r="D421">
        <v>1</v>
      </c>
      <c r="E421">
        <v>10</v>
      </c>
      <c r="F421">
        <v>0.01</v>
      </c>
      <c r="G421" s="212" t="s">
        <v>16</v>
      </c>
      <c r="H421" s="212" t="s">
        <v>14</v>
      </c>
      <c r="I421">
        <v>20</v>
      </c>
      <c r="J421">
        <v>50</v>
      </c>
      <c r="K421" t="s">
        <v>21</v>
      </c>
      <c r="L421">
        <f>[28]Formula!$AC$7</f>
        <v>5.6913</v>
      </c>
      <c r="M421">
        <f>[28]Formula!$AD$7</f>
        <v>0.11808</v>
      </c>
      <c r="N421">
        <f>[28]Formula!$AE$7</f>
        <v>5.6846999999999994</v>
      </c>
      <c r="O421">
        <f>[28]Formula!$AF$7</f>
        <v>0.11766</v>
      </c>
    </row>
    <row r="422" spans="2:15" x14ac:dyDescent="0.25">
      <c r="B422" t="str">
        <f t="shared" si="2"/>
        <v>ACV0.1120</v>
      </c>
      <c r="C422" t="s">
        <v>19</v>
      </c>
      <c r="D422">
        <v>1</v>
      </c>
      <c r="E422">
        <v>10</v>
      </c>
      <c r="F422">
        <v>0.1</v>
      </c>
      <c r="G422" s="212" t="s">
        <v>16</v>
      </c>
      <c r="H422" s="212" t="s">
        <v>14</v>
      </c>
      <c r="I422">
        <v>20</v>
      </c>
      <c r="J422">
        <v>50</v>
      </c>
      <c r="K422" t="s">
        <v>21</v>
      </c>
      <c r="L422">
        <f>[28]Formula!$AC$8</f>
        <v>57.727999999999994</v>
      </c>
      <c r="M422">
        <f>[28]Formula!$AD$8</f>
        <v>1.3146E-2</v>
      </c>
      <c r="N422">
        <f>[28]Formula!$AE$8</f>
        <v>57.620999999999995</v>
      </c>
      <c r="O422">
        <f>[28]Formula!$AF$8</f>
        <v>1.289E-2</v>
      </c>
    </row>
    <row r="423" spans="2:15" x14ac:dyDescent="0.25">
      <c r="B423" t="str">
        <f t="shared" si="2"/>
        <v>ACV0.000001150</v>
      </c>
      <c r="C423" t="s">
        <v>19</v>
      </c>
      <c r="D423">
        <v>1</v>
      </c>
      <c r="E423">
        <v>10</v>
      </c>
      <c r="F423">
        <v>9.9999999999999995E-7</v>
      </c>
      <c r="G423" s="212" t="s">
        <v>16</v>
      </c>
      <c r="H423" s="212" t="s">
        <v>14</v>
      </c>
      <c r="I423">
        <v>50</v>
      </c>
      <c r="J423">
        <v>100</v>
      </c>
      <c r="K423" t="s">
        <v>21</v>
      </c>
      <c r="L423">
        <f>[29]Formula!$AC$3</f>
        <v>0.27</v>
      </c>
      <c r="M423">
        <f>[29]Formula!$AD$3</f>
        <v>0.94</v>
      </c>
      <c r="N423">
        <f>[29]Formula!$AE$3</f>
        <v>0.22603000000000001</v>
      </c>
      <c r="O423">
        <f>[29]Formula!$AF$3</f>
        <v>0.94120999999999999</v>
      </c>
    </row>
    <row r="424" spans="2:15" x14ac:dyDescent="0.25">
      <c r="B424" t="str">
        <f t="shared" si="2"/>
        <v>ACV0.00001150</v>
      </c>
      <c r="C424" t="s">
        <v>19</v>
      </c>
      <c r="D424">
        <v>1</v>
      </c>
      <c r="E424">
        <v>10</v>
      </c>
      <c r="F424">
        <v>1.0000000000000001E-5</v>
      </c>
      <c r="G424" s="212" t="s">
        <v>16</v>
      </c>
      <c r="H424" s="212" t="s">
        <v>14</v>
      </c>
      <c r="I424">
        <v>50</v>
      </c>
      <c r="J424">
        <v>100</v>
      </c>
      <c r="K424" t="s">
        <v>21</v>
      </c>
      <c r="L424">
        <f>[29]Formula!$AC$4</f>
        <v>0.27</v>
      </c>
      <c r="M424">
        <f>[29]Formula!$AD$4</f>
        <v>0.93759000000000003</v>
      </c>
      <c r="N424">
        <f>[29]Formula!$AE$4</f>
        <v>0.22604000000000002</v>
      </c>
      <c r="O424">
        <f>[29]Formula!$AF$4</f>
        <v>0.94120999999999999</v>
      </c>
    </row>
    <row r="425" spans="2:15" x14ac:dyDescent="0.25">
      <c r="B425" t="str">
        <f t="shared" si="2"/>
        <v>ACV0.0001150</v>
      </c>
      <c r="C425" t="s">
        <v>19</v>
      </c>
      <c r="D425">
        <v>1</v>
      </c>
      <c r="E425">
        <v>10</v>
      </c>
      <c r="F425">
        <v>1E-4</v>
      </c>
      <c r="G425" s="212" t="s">
        <v>16</v>
      </c>
      <c r="H425" s="212" t="s">
        <v>14</v>
      </c>
      <c r="I425">
        <v>50</v>
      </c>
      <c r="J425">
        <v>100</v>
      </c>
      <c r="K425" t="s">
        <v>21</v>
      </c>
      <c r="L425">
        <f>[29]Formula!$AC$5</f>
        <v>0.27</v>
      </c>
      <c r="M425">
        <f>[29]Formula!$AD$5</f>
        <v>0.93767999999999996</v>
      </c>
      <c r="N425">
        <f>[29]Formula!$AE$5</f>
        <v>0.22761000000000001</v>
      </c>
      <c r="O425">
        <f>[29]Formula!$AF$5</f>
        <v>0.94106999999999996</v>
      </c>
    </row>
    <row r="426" spans="2:15" x14ac:dyDescent="0.25">
      <c r="B426" t="str">
        <f t="shared" si="2"/>
        <v>ACV0.001150</v>
      </c>
      <c r="C426" t="s">
        <v>19</v>
      </c>
      <c r="D426">
        <v>1</v>
      </c>
      <c r="E426">
        <v>10</v>
      </c>
      <c r="F426">
        <v>1E-3</v>
      </c>
      <c r="G426" s="212" t="s">
        <v>16</v>
      </c>
      <c r="H426" s="212" t="s">
        <v>14</v>
      </c>
      <c r="I426">
        <v>50</v>
      </c>
      <c r="J426">
        <v>100</v>
      </c>
      <c r="K426" t="s">
        <v>21</v>
      </c>
      <c r="L426">
        <f>[29]Formula!$AC$6</f>
        <v>0.38941999999999999</v>
      </c>
      <c r="M426">
        <f>[29]Formula!$AD$6</f>
        <v>0.92691999999999997</v>
      </c>
      <c r="N426">
        <f>[29]Formula!$AE$6</f>
        <v>0.37412000000000001</v>
      </c>
      <c r="O426">
        <f>[29]Formula!$AF$6</f>
        <v>0.92813000000000001</v>
      </c>
    </row>
    <row r="427" spans="2:15" x14ac:dyDescent="0.25">
      <c r="B427" t="str">
        <f t="shared" si="2"/>
        <v>ACV0.01150</v>
      </c>
      <c r="C427" t="s">
        <v>19</v>
      </c>
      <c r="D427">
        <v>1</v>
      </c>
      <c r="E427">
        <v>10</v>
      </c>
      <c r="F427">
        <v>0.01</v>
      </c>
      <c r="G427" s="212" t="s">
        <v>16</v>
      </c>
      <c r="H427" s="212" t="s">
        <v>14</v>
      </c>
      <c r="I427">
        <v>50</v>
      </c>
      <c r="J427">
        <v>100</v>
      </c>
      <c r="K427" t="s">
        <v>21</v>
      </c>
      <c r="L427">
        <f>[29]Formula!$AC$7</f>
        <v>5.3091999999999997</v>
      </c>
      <c r="M427">
        <f>[29]Formula!$AD$7</f>
        <v>0.59367999999999999</v>
      </c>
      <c r="N427">
        <f>[29]Formula!$AE$7</f>
        <v>5.2965</v>
      </c>
      <c r="O427">
        <f>[29]Formula!$AF$7</f>
        <v>0.59386000000000005</v>
      </c>
    </row>
    <row r="428" spans="2:15" x14ac:dyDescent="0.25">
      <c r="B428" t="str">
        <f t="shared" si="2"/>
        <v>ACV0.1150</v>
      </c>
      <c r="C428" t="s">
        <v>19</v>
      </c>
      <c r="D428">
        <v>1</v>
      </c>
      <c r="E428">
        <v>10</v>
      </c>
      <c r="F428">
        <v>0.1</v>
      </c>
      <c r="G428" s="212" t="s">
        <v>16</v>
      </c>
      <c r="H428" s="212" t="s">
        <v>14</v>
      </c>
      <c r="I428">
        <v>50</v>
      </c>
      <c r="J428">
        <v>100</v>
      </c>
      <c r="K428" t="s">
        <v>21</v>
      </c>
      <c r="L428">
        <f>[29]Formula!$AC$8</f>
        <v>57.664999999999999</v>
      </c>
      <c r="M428">
        <f>[29]Formula!$AD$8</f>
        <v>8.7822999999999998E-2</v>
      </c>
      <c r="N428">
        <f>[29]Formula!$AE$8</f>
        <v>57.152999999999999</v>
      </c>
      <c r="O428">
        <f>[29]Formula!$AF$8</f>
        <v>8.7461999999999998E-2</v>
      </c>
    </row>
    <row r="429" spans="2:15" x14ac:dyDescent="0.25">
      <c r="B429" t="str">
        <f t="shared" si="2"/>
        <v>ACV0.0000011100</v>
      </c>
      <c r="C429" t="s">
        <v>19</v>
      </c>
      <c r="D429">
        <v>1</v>
      </c>
      <c r="E429">
        <v>10</v>
      </c>
      <c r="F429">
        <v>9.9999999999999995E-7</v>
      </c>
      <c r="G429" s="212" t="s">
        <v>16</v>
      </c>
      <c r="H429" s="212" t="s">
        <v>14</v>
      </c>
      <c r="I429">
        <v>100</v>
      </c>
      <c r="J429">
        <v>300</v>
      </c>
      <c r="K429" t="s">
        <v>21</v>
      </c>
      <c r="L429">
        <f>[30]Formula!$AC$3</f>
        <v>1.2</v>
      </c>
      <c r="M429">
        <f>[30]Formula!$AD$3</f>
        <v>3.5</v>
      </c>
      <c r="N429">
        <f>[30]Formula!$AE$3</f>
        <v>1.1358999999999999</v>
      </c>
      <c r="O429">
        <f>[30]Formula!$AF$3</f>
        <v>3.4830999999999999</v>
      </c>
    </row>
    <row r="430" spans="2:15" x14ac:dyDescent="0.25">
      <c r="B430" t="str">
        <f t="shared" si="2"/>
        <v>ACV0.000011100</v>
      </c>
      <c r="C430" t="s">
        <v>19</v>
      </c>
      <c r="D430">
        <v>1</v>
      </c>
      <c r="E430">
        <v>10</v>
      </c>
      <c r="F430">
        <v>1.0000000000000001E-5</v>
      </c>
      <c r="G430" s="212" t="s">
        <v>16</v>
      </c>
      <c r="H430" s="212" t="s">
        <v>14</v>
      </c>
      <c r="I430">
        <v>100</v>
      </c>
      <c r="J430">
        <v>300</v>
      </c>
      <c r="K430" t="s">
        <v>21</v>
      </c>
      <c r="L430">
        <f>[30]Formula!$AC$4</f>
        <v>1.2</v>
      </c>
      <c r="M430">
        <f>[30]Formula!$AD$4</f>
        <v>3.5</v>
      </c>
      <c r="N430">
        <f>[30]Formula!$AE$4</f>
        <v>1.1358999999999999</v>
      </c>
      <c r="O430">
        <f>[30]Formula!$AF$4</f>
        <v>3.4830999999999999</v>
      </c>
    </row>
    <row r="431" spans="2:15" x14ac:dyDescent="0.25">
      <c r="B431" t="str">
        <f t="shared" si="2"/>
        <v>ACV0.00011100</v>
      </c>
      <c r="C431" t="s">
        <v>19</v>
      </c>
      <c r="D431">
        <v>1</v>
      </c>
      <c r="E431">
        <v>10</v>
      </c>
      <c r="F431">
        <v>1E-4</v>
      </c>
      <c r="G431" s="212" t="s">
        <v>16</v>
      </c>
      <c r="H431" s="212" t="s">
        <v>14</v>
      </c>
      <c r="I431">
        <v>100</v>
      </c>
      <c r="J431">
        <v>300</v>
      </c>
      <c r="K431" t="s">
        <v>21</v>
      </c>
      <c r="L431">
        <f>[30]Formula!$AC$5</f>
        <v>1.2</v>
      </c>
      <c r="M431">
        <f>[30]Formula!$AD$5</f>
        <v>3.5</v>
      </c>
      <c r="N431">
        <f>[30]Formula!$AE$5</f>
        <v>1.1365000000000001</v>
      </c>
      <c r="O431">
        <f>[30]Formula!$AF$5</f>
        <v>3.4830000000000001</v>
      </c>
    </row>
    <row r="432" spans="2:15" x14ac:dyDescent="0.25">
      <c r="B432" t="str">
        <f t="shared" si="2"/>
        <v>ACV0.0011100</v>
      </c>
      <c r="C432" t="s">
        <v>19</v>
      </c>
      <c r="D432">
        <v>1</v>
      </c>
      <c r="E432">
        <v>10</v>
      </c>
      <c r="F432">
        <v>1E-3</v>
      </c>
      <c r="G432" s="212" t="s">
        <v>16</v>
      </c>
      <c r="H432" s="212" t="s">
        <v>14</v>
      </c>
      <c r="I432">
        <v>100</v>
      </c>
      <c r="J432">
        <v>300</v>
      </c>
      <c r="K432" t="s">
        <v>21</v>
      </c>
      <c r="L432">
        <f>[30]Formula!$AC$6</f>
        <v>1.2</v>
      </c>
      <c r="M432">
        <f>[30]Formula!$AD$6</f>
        <v>3.5</v>
      </c>
      <c r="N432">
        <f>[30]Formula!$AE$6</f>
        <v>1.1754</v>
      </c>
      <c r="O432">
        <f>[30]Formula!$AF$6</f>
        <v>3.4796</v>
      </c>
    </row>
    <row r="433" spans="2:15" x14ac:dyDescent="0.25">
      <c r="B433" t="str">
        <f t="shared" si="2"/>
        <v>ACV0.011100</v>
      </c>
      <c r="C433" t="s">
        <v>19</v>
      </c>
      <c r="D433">
        <v>1</v>
      </c>
      <c r="E433">
        <v>10</v>
      </c>
      <c r="F433">
        <v>0.01</v>
      </c>
      <c r="G433" s="212" t="s">
        <v>16</v>
      </c>
      <c r="H433" s="212" t="s">
        <v>14</v>
      </c>
      <c r="I433">
        <v>100</v>
      </c>
      <c r="J433">
        <v>300</v>
      </c>
      <c r="K433" t="s">
        <v>21</v>
      </c>
      <c r="L433">
        <f>[30]Formula!$AC$7</f>
        <v>4.1894999999999998</v>
      </c>
      <c r="M433">
        <f>[30]Formula!$AD$7</f>
        <v>3.2244000000000002</v>
      </c>
      <c r="N433">
        <f>[30]Formula!$AE$7</f>
        <v>4.1678999999999995</v>
      </c>
      <c r="O433">
        <f>[30]Formula!$AF$7</f>
        <v>3.2259000000000002</v>
      </c>
    </row>
    <row r="434" spans="2:15" x14ac:dyDescent="0.25">
      <c r="B434" t="str">
        <f t="shared" si="2"/>
        <v>ACV0.11100</v>
      </c>
      <c r="C434" t="s">
        <v>19</v>
      </c>
      <c r="D434">
        <v>1</v>
      </c>
      <c r="E434">
        <v>10</v>
      </c>
      <c r="F434">
        <v>0.1</v>
      </c>
      <c r="G434" s="212" t="s">
        <v>16</v>
      </c>
      <c r="H434" s="212" t="s">
        <v>14</v>
      </c>
      <c r="I434">
        <v>100</v>
      </c>
      <c r="J434">
        <v>300</v>
      </c>
      <c r="K434" t="s">
        <v>21</v>
      </c>
      <c r="L434">
        <f>[30]Formula!$AC$8</f>
        <v>56.806999999999995</v>
      </c>
      <c r="M434">
        <f>[30]Formula!$AD$8</f>
        <v>1.1229</v>
      </c>
      <c r="N434">
        <f>[30]Formula!$AE$8</f>
        <v>54.693999999999996</v>
      </c>
      <c r="O434">
        <f>[30]Formula!$AF$8</f>
        <v>1.1224000000000001</v>
      </c>
    </row>
    <row r="435" spans="2:15" x14ac:dyDescent="0.25">
      <c r="B435" t="str">
        <f t="shared" si="2"/>
        <v>ACV0.0000011300</v>
      </c>
      <c r="C435" t="s">
        <v>19</v>
      </c>
      <c r="D435">
        <v>1</v>
      </c>
      <c r="E435">
        <v>10</v>
      </c>
      <c r="F435">
        <v>9.9999999999999995E-7</v>
      </c>
      <c r="G435" s="212" t="s">
        <v>16</v>
      </c>
      <c r="H435" s="212" t="s">
        <v>14</v>
      </c>
      <c r="I435">
        <v>300</v>
      </c>
      <c r="J435">
        <v>1000</v>
      </c>
      <c r="K435" t="s">
        <v>21</v>
      </c>
      <c r="L435">
        <f>[31]Formula!$AC$3</f>
        <v>0.83</v>
      </c>
      <c r="M435">
        <f>[31]Formula!$AD$3</f>
        <v>12</v>
      </c>
      <c r="N435">
        <f>[31]Formula!$AE$3</f>
        <v>1.127</v>
      </c>
      <c r="O435">
        <f>[31]Formula!$AF$3</f>
        <v>11.688000000000001</v>
      </c>
    </row>
    <row r="436" spans="2:15" x14ac:dyDescent="0.25">
      <c r="B436" t="str">
        <f t="shared" si="2"/>
        <v>ACV0.000011300</v>
      </c>
      <c r="C436" t="s">
        <v>19</v>
      </c>
      <c r="D436">
        <v>1</v>
      </c>
      <c r="E436">
        <v>10</v>
      </c>
      <c r="F436">
        <v>1.0000000000000001E-5</v>
      </c>
      <c r="G436" s="212" t="s">
        <v>16</v>
      </c>
      <c r="H436" s="212" t="s">
        <v>14</v>
      </c>
      <c r="I436">
        <v>300</v>
      </c>
      <c r="J436">
        <v>1000</v>
      </c>
      <c r="K436" t="s">
        <v>21</v>
      </c>
      <c r="L436">
        <f>[31]Formula!$AC$4</f>
        <v>0.83</v>
      </c>
      <c r="M436">
        <f>[31]Formula!$AD$4</f>
        <v>11.988</v>
      </c>
      <c r="N436">
        <f>[31]Formula!$AE$4</f>
        <v>1.127</v>
      </c>
      <c r="O436">
        <f>[31]Formula!$AF$4</f>
        <v>11.688000000000001</v>
      </c>
    </row>
    <row r="437" spans="2:15" x14ac:dyDescent="0.25">
      <c r="B437" t="str">
        <f t="shared" si="2"/>
        <v>ACV0.00011300</v>
      </c>
      <c r="C437" t="s">
        <v>19</v>
      </c>
      <c r="D437">
        <v>1</v>
      </c>
      <c r="E437">
        <v>10</v>
      </c>
      <c r="F437">
        <v>1E-4</v>
      </c>
      <c r="G437" s="212" t="s">
        <v>16</v>
      </c>
      <c r="H437" s="212" t="s">
        <v>14</v>
      </c>
      <c r="I437">
        <v>300</v>
      </c>
      <c r="J437">
        <v>1000</v>
      </c>
      <c r="K437" t="s">
        <v>21</v>
      </c>
      <c r="L437">
        <f>[31]Formula!$AC$5</f>
        <v>0.83</v>
      </c>
      <c r="M437">
        <f>[31]Formula!$AD$5</f>
        <v>11.988</v>
      </c>
      <c r="N437">
        <f>[31]Formula!$AE$5</f>
        <v>1.1272</v>
      </c>
      <c r="O437">
        <f>[31]Formula!$AF$5</f>
        <v>11.688000000000001</v>
      </c>
    </row>
    <row r="438" spans="2:15" x14ac:dyDescent="0.25">
      <c r="B438" t="str">
        <f t="shared" si="2"/>
        <v>ACV0.0011300</v>
      </c>
      <c r="C438" t="s">
        <v>19</v>
      </c>
      <c r="D438">
        <v>1</v>
      </c>
      <c r="E438">
        <v>10</v>
      </c>
      <c r="F438">
        <v>1E-3</v>
      </c>
      <c r="G438" s="212" t="s">
        <v>16</v>
      </c>
      <c r="H438" s="212" t="s">
        <v>14</v>
      </c>
      <c r="I438">
        <v>300</v>
      </c>
      <c r="J438">
        <v>1000</v>
      </c>
      <c r="K438" t="s">
        <v>21</v>
      </c>
      <c r="L438">
        <f>[31]Formula!$AC$6</f>
        <v>0.84662999999999999</v>
      </c>
      <c r="M438">
        <f>[31]Formula!$AD$6</f>
        <v>11.986000000000001</v>
      </c>
      <c r="N438">
        <f>[31]Formula!$AE$6</f>
        <v>1.141</v>
      </c>
      <c r="O438">
        <f>[31]Formula!$AF$6</f>
        <v>11.686999999999999</v>
      </c>
    </row>
    <row r="439" spans="2:15" x14ac:dyDescent="0.25">
      <c r="B439" t="str">
        <f t="shared" si="2"/>
        <v>ACV0.011300</v>
      </c>
      <c r="C439" t="s">
        <v>19</v>
      </c>
      <c r="D439">
        <v>1</v>
      </c>
      <c r="E439">
        <v>10</v>
      </c>
      <c r="F439">
        <v>0.01</v>
      </c>
      <c r="G439" s="212" t="s">
        <v>16</v>
      </c>
      <c r="H439" s="212" t="s">
        <v>14</v>
      </c>
      <c r="I439">
        <v>300</v>
      </c>
      <c r="J439">
        <v>1000</v>
      </c>
      <c r="K439" t="s">
        <v>21</v>
      </c>
      <c r="L439">
        <f>[31]Formula!$AC$7</f>
        <v>2.2239000000000004</v>
      </c>
      <c r="M439">
        <f>[31]Formula!$AD$7</f>
        <v>11.849</v>
      </c>
      <c r="N439">
        <f>[31]Formula!$AE$7</f>
        <v>2.4896000000000003</v>
      </c>
      <c r="O439">
        <f>[31]Formula!$AF$7</f>
        <v>11.566000000000001</v>
      </c>
    </row>
    <row r="440" spans="2:15" x14ac:dyDescent="0.25">
      <c r="B440" t="str">
        <f t="shared" si="2"/>
        <v>ACV0.11300</v>
      </c>
      <c r="C440" t="s">
        <v>19</v>
      </c>
      <c r="D440">
        <v>1</v>
      </c>
      <c r="E440">
        <v>10</v>
      </c>
      <c r="F440">
        <v>0.1</v>
      </c>
      <c r="G440" s="212" t="s">
        <v>16</v>
      </c>
      <c r="H440" s="212" t="s">
        <v>14</v>
      </c>
      <c r="I440">
        <v>300</v>
      </c>
      <c r="J440">
        <v>1000</v>
      </c>
      <c r="K440" t="s">
        <v>21</v>
      </c>
      <c r="L440">
        <f>[31]Formula!$AC$8</f>
        <v>51.131999999999998</v>
      </c>
      <c r="M440">
        <f>[31]Formula!$AD$8</f>
        <v>8.0251999999999999</v>
      </c>
      <c r="N440">
        <f>[31]Formula!$AE$8</f>
        <v>47.574999999999996</v>
      </c>
      <c r="O440">
        <f>[31]Formula!$AF$8</f>
        <v>8.0258000000000003</v>
      </c>
    </row>
    <row r="441" spans="2:15" x14ac:dyDescent="0.25">
      <c r="B441" t="str">
        <f t="shared" si="2"/>
        <v>ACV0.00001100.001</v>
      </c>
      <c r="C441" t="s">
        <v>19</v>
      </c>
      <c r="D441">
        <v>10</v>
      </c>
      <c r="E441">
        <v>20</v>
      </c>
      <c r="F441">
        <v>1.0000000000000001E-5</v>
      </c>
      <c r="G441" s="212" t="s">
        <v>16</v>
      </c>
      <c r="H441" s="212" t="s">
        <v>14</v>
      </c>
      <c r="I441">
        <v>1E-3</v>
      </c>
      <c r="J441">
        <v>0.04</v>
      </c>
      <c r="K441" t="s">
        <v>21</v>
      </c>
      <c r="L441">
        <f>[32]Formula!$AC$3</f>
        <v>4.7</v>
      </c>
      <c r="M441">
        <f>[32]Formula!$AD$3</f>
        <v>0.23</v>
      </c>
      <c r="N441">
        <f>[32]Formula!$AE$3</f>
        <v>4.6185999999999998</v>
      </c>
      <c r="O441">
        <f>[32]Formula!$AF$3</f>
        <v>0.23291000000000001</v>
      </c>
    </row>
    <row r="442" spans="2:15" x14ac:dyDescent="0.25">
      <c r="B442" t="str">
        <f t="shared" si="2"/>
        <v>ACV0.0001100.001</v>
      </c>
      <c r="C442" t="s">
        <v>19</v>
      </c>
      <c r="D442">
        <v>10</v>
      </c>
      <c r="E442">
        <v>20</v>
      </c>
      <c r="F442">
        <v>1E-4</v>
      </c>
      <c r="G442" s="212" t="s">
        <v>16</v>
      </c>
      <c r="H442" s="212" t="s">
        <v>14</v>
      </c>
      <c r="I442">
        <v>1E-3</v>
      </c>
      <c r="J442">
        <v>0.04</v>
      </c>
      <c r="K442" t="s">
        <v>21</v>
      </c>
      <c r="L442">
        <f>[32]Formula!$AC$4</f>
        <v>4.7</v>
      </c>
      <c r="M442">
        <f>[32]Formula!$AD$4</f>
        <v>0.23</v>
      </c>
      <c r="N442">
        <f>[32]Formula!$AE$4</f>
        <v>4.6189999999999998</v>
      </c>
      <c r="O442">
        <f>[32]Formula!$AF$4</f>
        <v>0.2329</v>
      </c>
    </row>
    <row r="443" spans="2:15" x14ac:dyDescent="0.25">
      <c r="B443" t="str">
        <f t="shared" si="2"/>
        <v>ACV0.001100.001</v>
      </c>
      <c r="C443" t="s">
        <v>19</v>
      </c>
      <c r="D443">
        <v>10</v>
      </c>
      <c r="E443">
        <v>20</v>
      </c>
      <c r="F443">
        <v>1E-3</v>
      </c>
      <c r="G443" s="212" t="s">
        <v>16</v>
      </c>
      <c r="H443" s="212" t="s">
        <v>14</v>
      </c>
      <c r="I443">
        <v>1E-3</v>
      </c>
      <c r="J443">
        <v>0.04</v>
      </c>
      <c r="K443" t="s">
        <v>21</v>
      </c>
      <c r="L443">
        <f>[32]Formula!$AC$5</f>
        <v>4.7</v>
      </c>
      <c r="M443">
        <f>[32]Formula!$AD$5</f>
        <v>0.23</v>
      </c>
      <c r="N443">
        <f>[32]Formula!$AE$5</f>
        <v>4.6486000000000001</v>
      </c>
      <c r="O443">
        <f>[32]Formula!$AF$5</f>
        <v>0.23230999999999999</v>
      </c>
    </row>
    <row r="444" spans="2:15" x14ac:dyDescent="0.25">
      <c r="B444" t="str">
        <f t="shared" si="2"/>
        <v>ACV0.01100.001</v>
      </c>
      <c r="C444" t="s">
        <v>19</v>
      </c>
      <c r="D444">
        <v>10</v>
      </c>
      <c r="E444">
        <v>20</v>
      </c>
      <c r="F444">
        <v>0.01</v>
      </c>
      <c r="G444" s="212" t="s">
        <v>16</v>
      </c>
      <c r="H444" s="212" t="s">
        <v>14</v>
      </c>
      <c r="I444">
        <v>1E-3</v>
      </c>
      <c r="J444">
        <v>0.04</v>
      </c>
      <c r="K444" t="s">
        <v>21</v>
      </c>
      <c r="L444">
        <f>[32]Formula!$AC$6</f>
        <v>7.1398999999999999</v>
      </c>
      <c r="M444">
        <f>[32]Formula!$AD$6</f>
        <v>0.18969</v>
      </c>
      <c r="N444">
        <f>[32]Formula!$AE$6</f>
        <v>7.1402999999999999</v>
      </c>
      <c r="O444">
        <f>[32]Formula!$AF$6</f>
        <v>0.18931999999999999</v>
      </c>
    </row>
    <row r="445" spans="2:15" x14ac:dyDescent="0.25">
      <c r="B445" t="str">
        <f t="shared" si="2"/>
        <v>ACV0.1100.001</v>
      </c>
      <c r="C445" t="s">
        <v>19</v>
      </c>
      <c r="D445">
        <v>10</v>
      </c>
      <c r="E445">
        <v>20</v>
      </c>
      <c r="F445">
        <v>0.1</v>
      </c>
      <c r="G445" s="212" t="s">
        <v>16</v>
      </c>
      <c r="H445" s="212" t="s">
        <v>14</v>
      </c>
      <c r="I445">
        <v>1E-3</v>
      </c>
      <c r="J445">
        <v>0.04</v>
      </c>
      <c r="K445" t="s">
        <v>21</v>
      </c>
      <c r="L445">
        <f>[32]Formula!$AC$7</f>
        <v>57.826999999999998</v>
      </c>
      <c r="M445">
        <f>[32]Formula!$AD$7</f>
        <v>3.2722000000000001E-2</v>
      </c>
      <c r="N445">
        <f>[32]Formula!$AE$7</f>
        <v>57.827999999999996</v>
      </c>
      <c r="O445">
        <f>[32]Formula!$AF$7</f>
        <v>3.2399999999999998E-2</v>
      </c>
    </row>
    <row r="446" spans="2:15" x14ac:dyDescent="0.25">
      <c r="B446" t="str">
        <f t="shared" si="2"/>
        <v>ACV1100.001</v>
      </c>
      <c r="C446" t="s">
        <v>19</v>
      </c>
      <c r="D446">
        <v>10</v>
      </c>
      <c r="E446">
        <v>20</v>
      </c>
      <c r="F446">
        <v>1</v>
      </c>
      <c r="G446" s="212" t="s">
        <v>16</v>
      </c>
      <c r="H446" s="212" t="s">
        <v>14</v>
      </c>
      <c r="I446">
        <v>1E-3</v>
      </c>
      <c r="J446">
        <v>0.04</v>
      </c>
      <c r="K446" t="s">
        <v>21</v>
      </c>
      <c r="L446">
        <f>[32]Formula!$AC$8</f>
        <v>577.36</v>
      </c>
      <c r="M446">
        <f>[32]Formula!$AD$8</f>
        <v>3.4030000000000002E-3</v>
      </c>
      <c r="N446">
        <f>[32]Formula!$AE$8</f>
        <v>577.06999999999994</v>
      </c>
      <c r="O446">
        <f>[32]Formula!$AF$8</f>
        <v>3.2721999999999998E-3</v>
      </c>
    </row>
    <row r="447" spans="2:15" x14ac:dyDescent="0.25">
      <c r="B447" t="str">
        <f t="shared" si="2"/>
        <v>ACV0.00001100.04</v>
      </c>
      <c r="C447" t="s">
        <v>19</v>
      </c>
      <c r="D447">
        <v>10</v>
      </c>
      <c r="E447">
        <v>20</v>
      </c>
      <c r="F447">
        <v>1.0000000000000001E-5</v>
      </c>
      <c r="G447" s="212" t="s">
        <v>16</v>
      </c>
      <c r="H447" s="212" t="s">
        <v>14</v>
      </c>
      <c r="I447">
        <v>0.04</v>
      </c>
      <c r="J447">
        <v>1</v>
      </c>
      <c r="K447" t="s">
        <v>21</v>
      </c>
      <c r="L447">
        <f>[33]Formula!$AC$3</f>
        <v>2.4</v>
      </c>
      <c r="M447">
        <f>[33]Formula!$AD$3</f>
        <v>0.23</v>
      </c>
      <c r="N447">
        <f>[33]Formula!$AE$3</f>
        <v>2.298</v>
      </c>
      <c r="O447">
        <f>[33]Formula!$AF$3</f>
        <v>0.23305999999999999</v>
      </c>
    </row>
    <row r="448" spans="2:15" x14ac:dyDescent="0.25">
      <c r="B448" t="str">
        <f t="shared" si="2"/>
        <v>ACV0.0001100.04</v>
      </c>
      <c r="C448" t="s">
        <v>19</v>
      </c>
      <c r="D448">
        <v>10</v>
      </c>
      <c r="E448">
        <v>20</v>
      </c>
      <c r="F448">
        <v>1E-4</v>
      </c>
      <c r="G448" s="212" t="s">
        <v>16</v>
      </c>
      <c r="H448" s="212" t="s">
        <v>14</v>
      </c>
      <c r="I448">
        <v>0.04</v>
      </c>
      <c r="J448">
        <v>1</v>
      </c>
      <c r="K448" t="s">
        <v>21</v>
      </c>
      <c r="L448">
        <f>[33]Formula!$AC$4</f>
        <v>2.4</v>
      </c>
      <c r="M448">
        <f>[33]Formula!$AD$4</f>
        <v>0.23</v>
      </c>
      <c r="N448">
        <f>[33]Formula!$AE$4</f>
        <v>2.2985000000000002</v>
      </c>
      <c r="O448">
        <f>[33]Formula!$AF$4</f>
        <v>0.23305000000000001</v>
      </c>
    </row>
    <row r="449" spans="2:15" x14ac:dyDescent="0.25">
      <c r="B449" t="str">
        <f t="shared" si="2"/>
        <v>ACV0.001100.04</v>
      </c>
      <c r="C449" t="s">
        <v>19</v>
      </c>
      <c r="D449">
        <v>10</v>
      </c>
      <c r="E449">
        <v>20</v>
      </c>
      <c r="F449">
        <v>1E-3</v>
      </c>
      <c r="G449" s="212" t="s">
        <v>16</v>
      </c>
      <c r="H449" s="212" t="s">
        <v>14</v>
      </c>
      <c r="I449">
        <v>0.04</v>
      </c>
      <c r="J449">
        <v>1</v>
      </c>
      <c r="K449" t="s">
        <v>21</v>
      </c>
      <c r="L449">
        <f>[33]Formula!$AC$5</f>
        <v>2.4</v>
      </c>
      <c r="M449">
        <f>[33]Formula!$AD$5</f>
        <v>0.23</v>
      </c>
      <c r="N449">
        <f>[33]Formula!$AE$5</f>
        <v>2.3458000000000001</v>
      </c>
      <c r="O449">
        <f>[33]Formula!$AF$5</f>
        <v>0.23186999999999999</v>
      </c>
    </row>
    <row r="450" spans="2:15" x14ac:dyDescent="0.25">
      <c r="B450" t="str">
        <f t="shared" ref="B450:B513" si="3">IF(I450="",CONCATENATE(C450,F450,D450),CONCATENATE(C450,F450,D450,I450))</f>
        <v>ACV0.01100.04</v>
      </c>
      <c r="C450" t="s">
        <v>19</v>
      </c>
      <c r="D450">
        <v>10</v>
      </c>
      <c r="E450">
        <v>20</v>
      </c>
      <c r="F450">
        <v>0.01</v>
      </c>
      <c r="G450" s="212" t="s">
        <v>16</v>
      </c>
      <c r="H450" s="212" t="s">
        <v>14</v>
      </c>
      <c r="I450">
        <v>0.04</v>
      </c>
      <c r="J450">
        <v>1</v>
      </c>
      <c r="K450" t="s">
        <v>21</v>
      </c>
      <c r="L450">
        <f>[33]Formula!$AC$6</f>
        <v>5.7568999999999999</v>
      </c>
      <c r="M450">
        <f>[33]Formula!$AD$6</f>
        <v>0.16470000000000001</v>
      </c>
      <c r="N450">
        <f>[33]Formula!$AE$6</f>
        <v>5.7573999999999996</v>
      </c>
      <c r="O450">
        <f>[33]Formula!$AF$6</f>
        <v>0.16425000000000001</v>
      </c>
    </row>
    <row r="451" spans="2:15" x14ac:dyDescent="0.25">
      <c r="B451" t="str">
        <f t="shared" si="3"/>
        <v>ACV0.1100.04</v>
      </c>
      <c r="C451" t="s">
        <v>19</v>
      </c>
      <c r="D451">
        <v>10</v>
      </c>
      <c r="E451">
        <v>20</v>
      </c>
      <c r="F451">
        <v>0.1</v>
      </c>
      <c r="G451" s="212" t="s">
        <v>16</v>
      </c>
      <c r="H451" s="212" t="s">
        <v>14</v>
      </c>
      <c r="I451">
        <v>0.04</v>
      </c>
      <c r="J451">
        <v>1</v>
      </c>
      <c r="K451" t="s">
        <v>21</v>
      </c>
      <c r="L451">
        <f>[33]Formula!$AC$7</f>
        <v>57.686999999999998</v>
      </c>
      <c r="M451">
        <f>[33]Formula!$AD$7</f>
        <v>2.3591000000000001E-2</v>
      </c>
      <c r="N451">
        <f>[33]Formula!$AE$7</f>
        <v>57.687999999999995</v>
      </c>
      <c r="O451">
        <f>[33]Formula!$AF$7</f>
        <v>2.3266999999999999E-2</v>
      </c>
    </row>
    <row r="452" spans="2:15" x14ac:dyDescent="0.25">
      <c r="B452" t="str">
        <f t="shared" si="3"/>
        <v>ACV1100.04</v>
      </c>
      <c r="C452" t="s">
        <v>19</v>
      </c>
      <c r="D452">
        <v>10</v>
      </c>
      <c r="E452">
        <v>20</v>
      </c>
      <c r="F452">
        <v>1</v>
      </c>
      <c r="G452" s="212" t="s">
        <v>16</v>
      </c>
      <c r="H452" s="212" t="s">
        <v>14</v>
      </c>
      <c r="I452">
        <v>0.04</v>
      </c>
      <c r="J452">
        <v>1</v>
      </c>
      <c r="K452" t="s">
        <v>21</v>
      </c>
      <c r="L452">
        <f>[33]Formula!$AC$8</f>
        <v>577.35</v>
      </c>
      <c r="M452">
        <f>[33]Formula!$AD$8</f>
        <v>2.4694999999999999E-3</v>
      </c>
      <c r="N452">
        <f>[33]Formula!$AE$8</f>
        <v>577.14</v>
      </c>
      <c r="O452">
        <f>[33]Formula!$AF$8</f>
        <v>2.3387E-3</v>
      </c>
    </row>
    <row r="453" spans="2:15" x14ac:dyDescent="0.25">
      <c r="B453" t="str">
        <f t="shared" si="3"/>
        <v>ACV0.00001101</v>
      </c>
      <c r="C453" t="s">
        <v>19</v>
      </c>
      <c r="D453">
        <v>10</v>
      </c>
      <c r="E453">
        <v>20</v>
      </c>
      <c r="F453">
        <v>1.0000000000000001E-5</v>
      </c>
      <c r="G453" s="212" t="s">
        <v>16</v>
      </c>
      <c r="H453" s="212" t="s">
        <v>14</v>
      </c>
      <c r="I453">
        <v>1</v>
      </c>
      <c r="J453">
        <v>20</v>
      </c>
      <c r="K453" t="s">
        <v>21</v>
      </c>
      <c r="L453">
        <f>[34]Formula!$AC$3</f>
        <v>2.4</v>
      </c>
      <c r="M453">
        <f>[34]Formula!$AD$3</f>
        <v>0.23</v>
      </c>
      <c r="N453">
        <f>[34]Formula!$AE$3</f>
        <v>2.298</v>
      </c>
      <c r="O453">
        <f>[34]Formula!$AF$3</f>
        <v>0.23305999999999999</v>
      </c>
    </row>
    <row r="454" spans="2:15" x14ac:dyDescent="0.25">
      <c r="B454" t="str">
        <f t="shared" si="3"/>
        <v>ACV0.0001101</v>
      </c>
      <c r="C454" t="s">
        <v>19</v>
      </c>
      <c r="D454">
        <v>10</v>
      </c>
      <c r="E454">
        <v>20</v>
      </c>
      <c r="F454">
        <v>1E-4</v>
      </c>
      <c r="G454" s="212" t="s">
        <v>16</v>
      </c>
      <c r="H454" s="212" t="s">
        <v>14</v>
      </c>
      <c r="I454">
        <v>1</v>
      </c>
      <c r="J454">
        <v>20</v>
      </c>
      <c r="K454" t="s">
        <v>21</v>
      </c>
      <c r="L454">
        <f>[34]Formula!$AC$4</f>
        <v>2.4</v>
      </c>
      <c r="M454">
        <f>[34]Formula!$AD$4</f>
        <v>0.23</v>
      </c>
      <c r="N454">
        <f>[34]Formula!$AE$4</f>
        <v>2.2985000000000002</v>
      </c>
      <c r="O454">
        <f>[34]Formula!$AF$4</f>
        <v>0.23305000000000001</v>
      </c>
    </row>
    <row r="455" spans="2:15" x14ac:dyDescent="0.25">
      <c r="B455" t="str">
        <f t="shared" si="3"/>
        <v>ACV0.001101</v>
      </c>
      <c r="C455" t="s">
        <v>19</v>
      </c>
      <c r="D455">
        <v>10</v>
      </c>
      <c r="E455">
        <v>20</v>
      </c>
      <c r="F455">
        <v>1E-3</v>
      </c>
      <c r="G455" s="212" t="s">
        <v>16</v>
      </c>
      <c r="H455" s="212" t="s">
        <v>14</v>
      </c>
      <c r="I455">
        <v>1</v>
      </c>
      <c r="J455">
        <v>20</v>
      </c>
      <c r="K455" t="s">
        <v>21</v>
      </c>
      <c r="L455">
        <f>[34]Formula!$AC$5</f>
        <v>2.4</v>
      </c>
      <c r="M455">
        <f>[34]Formula!$AD$5</f>
        <v>0.23</v>
      </c>
      <c r="N455">
        <f>[34]Formula!$AE$5</f>
        <v>2.3458000000000001</v>
      </c>
      <c r="O455">
        <f>[34]Formula!$AF$5</f>
        <v>0.23186999999999999</v>
      </c>
    </row>
    <row r="456" spans="2:15" x14ac:dyDescent="0.25">
      <c r="B456" t="str">
        <f t="shared" si="3"/>
        <v>ACV0.01101</v>
      </c>
      <c r="C456" t="s">
        <v>19</v>
      </c>
      <c r="D456">
        <v>10</v>
      </c>
      <c r="E456">
        <v>20</v>
      </c>
      <c r="F456">
        <v>0.01</v>
      </c>
      <c r="G456" s="212" t="s">
        <v>16</v>
      </c>
      <c r="H456" s="212" t="s">
        <v>14</v>
      </c>
      <c r="I456">
        <v>1</v>
      </c>
      <c r="J456">
        <v>20</v>
      </c>
      <c r="K456" t="s">
        <v>21</v>
      </c>
      <c r="L456">
        <f>[34]Formula!$AC$6</f>
        <v>5.7568999999999999</v>
      </c>
      <c r="M456">
        <f>[34]Formula!$AD$6</f>
        <v>0.16470000000000001</v>
      </c>
      <c r="N456">
        <f>[34]Formula!$AE$6</f>
        <v>5.7573999999999996</v>
      </c>
      <c r="O456">
        <f>[34]Formula!$AF$6</f>
        <v>0.16425000000000001</v>
      </c>
    </row>
    <row r="457" spans="2:15" x14ac:dyDescent="0.25">
      <c r="B457" t="str">
        <f t="shared" si="3"/>
        <v>ACV0.1101</v>
      </c>
      <c r="C457" t="s">
        <v>19</v>
      </c>
      <c r="D457">
        <v>10</v>
      </c>
      <c r="E457">
        <v>20</v>
      </c>
      <c r="F457">
        <v>0.1</v>
      </c>
      <c r="G457" s="212" t="s">
        <v>16</v>
      </c>
      <c r="H457" s="212" t="s">
        <v>14</v>
      </c>
      <c r="I457">
        <v>1</v>
      </c>
      <c r="J457">
        <v>20</v>
      </c>
      <c r="K457" t="s">
        <v>21</v>
      </c>
      <c r="L457">
        <f>[34]Formula!$AC$7</f>
        <v>57.686999999999998</v>
      </c>
      <c r="M457">
        <f>[34]Formula!$AD$7</f>
        <v>2.3591000000000001E-2</v>
      </c>
      <c r="N457">
        <f>[34]Formula!$AE$7</f>
        <v>57.687999999999995</v>
      </c>
      <c r="O457">
        <f>[34]Formula!$AF$7</f>
        <v>2.3266999999999999E-2</v>
      </c>
    </row>
    <row r="458" spans="2:15" x14ac:dyDescent="0.25">
      <c r="B458" t="str">
        <f t="shared" si="3"/>
        <v>ACV1101</v>
      </c>
      <c r="C458" t="s">
        <v>19</v>
      </c>
      <c r="D458">
        <v>10</v>
      </c>
      <c r="E458">
        <v>20</v>
      </c>
      <c r="F458">
        <v>1</v>
      </c>
      <c r="G458" s="212" t="s">
        <v>16</v>
      </c>
      <c r="H458" s="212" t="s">
        <v>14</v>
      </c>
      <c r="I458">
        <v>1</v>
      </c>
      <c r="J458">
        <v>20</v>
      </c>
      <c r="K458" t="s">
        <v>21</v>
      </c>
      <c r="L458">
        <f>[34]Formula!$AC$8</f>
        <v>577.35</v>
      </c>
      <c r="M458">
        <f>[34]Formula!$AD$8</f>
        <v>2.4694999999999999E-3</v>
      </c>
      <c r="N458">
        <f>[34]Formula!$AE$8</f>
        <v>577.14</v>
      </c>
      <c r="O458">
        <f>[34]Formula!$AF$8</f>
        <v>2.3387E-3</v>
      </c>
    </row>
    <row r="459" spans="2:15" x14ac:dyDescent="0.25">
      <c r="B459" t="str">
        <f t="shared" si="3"/>
        <v>ACV0.000011020</v>
      </c>
      <c r="C459" t="s">
        <v>19</v>
      </c>
      <c r="D459">
        <v>10</v>
      </c>
      <c r="E459">
        <v>20</v>
      </c>
      <c r="F459">
        <v>1.0000000000000001E-5</v>
      </c>
      <c r="G459" s="212" t="s">
        <v>16</v>
      </c>
      <c r="H459" s="212" t="s">
        <v>14</v>
      </c>
      <c r="I459">
        <v>20</v>
      </c>
      <c r="J459">
        <v>50</v>
      </c>
      <c r="K459" t="s">
        <v>21</v>
      </c>
      <c r="L459">
        <f>[35]Formula!$AC$3</f>
        <v>2.4</v>
      </c>
      <c r="M459">
        <f>[35]Formula!$AD$3</f>
        <v>0.41</v>
      </c>
      <c r="N459">
        <f>[35]Formula!$AE$3</f>
        <v>2.2656000000000001</v>
      </c>
      <c r="O459">
        <f>[35]Formula!$AF$3</f>
        <v>0.40923999999999999</v>
      </c>
    </row>
    <row r="460" spans="2:15" x14ac:dyDescent="0.25">
      <c r="B460" t="str">
        <f t="shared" si="3"/>
        <v>ACV0.00011020</v>
      </c>
      <c r="C460" t="s">
        <v>19</v>
      </c>
      <c r="D460">
        <v>10</v>
      </c>
      <c r="E460">
        <v>20</v>
      </c>
      <c r="F460">
        <v>1E-4</v>
      </c>
      <c r="G460" s="212" t="s">
        <v>16</v>
      </c>
      <c r="H460" s="212" t="s">
        <v>14</v>
      </c>
      <c r="I460">
        <v>20</v>
      </c>
      <c r="J460">
        <v>50</v>
      </c>
      <c r="K460" t="s">
        <v>21</v>
      </c>
      <c r="L460">
        <f>[35]Formula!$AC$4</f>
        <v>2.4</v>
      </c>
      <c r="M460">
        <f>[35]Formula!$AD$4</f>
        <v>0.41</v>
      </c>
      <c r="N460">
        <f>[35]Formula!$AE$4</f>
        <v>2.266</v>
      </c>
      <c r="O460">
        <f>[35]Formula!$AF$4</f>
        <v>0.40922999999999998</v>
      </c>
    </row>
    <row r="461" spans="2:15" x14ac:dyDescent="0.25">
      <c r="B461" t="str">
        <f t="shared" si="3"/>
        <v>ACV0.0011020</v>
      </c>
      <c r="C461" t="s">
        <v>19</v>
      </c>
      <c r="D461">
        <v>10</v>
      </c>
      <c r="E461">
        <v>20</v>
      </c>
      <c r="F461">
        <v>1E-3</v>
      </c>
      <c r="G461" s="212" t="s">
        <v>16</v>
      </c>
      <c r="H461" s="212" t="s">
        <v>14</v>
      </c>
      <c r="I461">
        <v>20</v>
      </c>
      <c r="J461">
        <v>50</v>
      </c>
      <c r="K461" t="s">
        <v>21</v>
      </c>
      <c r="L461">
        <f>[35]Formula!$AC$5</f>
        <v>2.4</v>
      </c>
      <c r="M461">
        <f>[35]Formula!$AD$5</f>
        <v>0.41</v>
      </c>
      <c r="N461">
        <f>[35]Formula!$AE$5</f>
        <v>2.302</v>
      </c>
      <c r="O461">
        <f>[35]Formula!$AF$5</f>
        <v>0.40822000000000003</v>
      </c>
    </row>
    <row r="462" spans="2:15" x14ac:dyDescent="0.25">
      <c r="B462" t="str">
        <f t="shared" si="3"/>
        <v>ACV0.011020</v>
      </c>
      <c r="C462" t="s">
        <v>19</v>
      </c>
      <c r="D462">
        <v>10</v>
      </c>
      <c r="E462">
        <v>20</v>
      </c>
      <c r="F462">
        <v>0.01</v>
      </c>
      <c r="G462" s="212" t="s">
        <v>16</v>
      </c>
      <c r="H462" s="212" t="s">
        <v>14</v>
      </c>
      <c r="I462">
        <v>20</v>
      </c>
      <c r="J462">
        <v>50</v>
      </c>
      <c r="K462" t="s">
        <v>21</v>
      </c>
      <c r="L462">
        <f>[35]Formula!$AC$6</f>
        <v>5.2424999999999997</v>
      </c>
      <c r="M462">
        <f>[35]Formula!$AD$6</f>
        <v>0.33546999999999999</v>
      </c>
      <c r="N462">
        <f>[35]Formula!$AE$6</f>
        <v>5.2372999999999994</v>
      </c>
      <c r="O462">
        <f>[35]Formula!$AF$6</f>
        <v>0.33510000000000001</v>
      </c>
    </row>
    <row r="463" spans="2:15" x14ac:dyDescent="0.25">
      <c r="B463" t="str">
        <f t="shared" si="3"/>
        <v>ACV0.11020</v>
      </c>
      <c r="C463" t="s">
        <v>19</v>
      </c>
      <c r="D463">
        <v>10</v>
      </c>
      <c r="E463">
        <v>20</v>
      </c>
      <c r="F463">
        <v>0.1</v>
      </c>
      <c r="G463" s="212" t="s">
        <v>16</v>
      </c>
      <c r="H463" s="212" t="s">
        <v>14</v>
      </c>
      <c r="I463">
        <v>20</v>
      </c>
      <c r="J463">
        <v>50</v>
      </c>
      <c r="K463" t="s">
        <v>21</v>
      </c>
      <c r="L463">
        <f>[35]Formula!$AC$7</f>
        <v>57.495999999999995</v>
      </c>
      <c r="M463">
        <f>[35]Formula!$AD$7</f>
        <v>5.9412E-2</v>
      </c>
      <c r="N463">
        <f>[35]Formula!$AE$7</f>
        <v>57.494999999999997</v>
      </c>
      <c r="O463">
        <f>[35]Formula!$AF$7</f>
        <v>5.8915000000000002E-2</v>
      </c>
    </row>
    <row r="464" spans="2:15" x14ac:dyDescent="0.25">
      <c r="B464" t="str">
        <f t="shared" si="3"/>
        <v>ACV11020</v>
      </c>
      <c r="C464" t="s">
        <v>19</v>
      </c>
      <c r="D464">
        <v>10</v>
      </c>
      <c r="E464">
        <v>20</v>
      </c>
      <c r="F464">
        <v>1</v>
      </c>
      <c r="G464" s="212" t="s">
        <v>16</v>
      </c>
      <c r="H464" s="212" t="s">
        <v>14</v>
      </c>
      <c r="I464">
        <v>20</v>
      </c>
      <c r="J464">
        <v>50</v>
      </c>
      <c r="K464" t="s">
        <v>21</v>
      </c>
      <c r="L464">
        <f>[35]Formula!$AC$8</f>
        <v>577.33000000000004</v>
      </c>
      <c r="M464">
        <f>[35]Formula!$AD$8</f>
        <v>6.1608000000000001E-3</v>
      </c>
      <c r="N464">
        <f>[35]Formula!$AE$8</f>
        <v>576.79999999999995</v>
      </c>
      <c r="O464">
        <f>[35]Formula!$AF$8</f>
        <v>5.9565E-3</v>
      </c>
    </row>
    <row r="465" spans="2:15" x14ac:dyDescent="0.25">
      <c r="B465" t="str">
        <f t="shared" si="3"/>
        <v>ACV0.000011050</v>
      </c>
      <c r="C465" t="s">
        <v>19</v>
      </c>
      <c r="D465">
        <v>10</v>
      </c>
      <c r="E465">
        <v>20</v>
      </c>
      <c r="F465">
        <v>1.0000000000000001E-5</v>
      </c>
      <c r="G465" s="212" t="s">
        <v>16</v>
      </c>
      <c r="H465" s="212" t="s">
        <v>14</v>
      </c>
      <c r="I465">
        <v>50</v>
      </c>
      <c r="J465">
        <v>100</v>
      </c>
      <c r="K465" t="s">
        <v>21</v>
      </c>
      <c r="L465">
        <f>[36]Formula!$AC$3</f>
        <v>2.4</v>
      </c>
      <c r="M465">
        <f>[36]Formula!$AD$3</f>
        <v>1.4</v>
      </c>
      <c r="N465">
        <f>[36]Formula!$AE$3</f>
        <v>2.3767</v>
      </c>
      <c r="O465">
        <f>[36]Formula!$AF$3</f>
        <v>1.3889</v>
      </c>
    </row>
    <row r="466" spans="2:15" x14ac:dyDescent="0.25">
      <c r="B466" t="str">
        <f t="shared" si="3"/>
        <v>ACV0.00011050</v>
      </c>
      <c r="C466" t="s">
        <v>19</v>
      </c>
      <c r="D466">
        <v>10</v>
      </c>
      <c r="E466">
        <v>20</v>
      </c>
      <c r="F466">
        <v>1E-4</v>
      </c>
      <c r="G466" s="212" t="s">
        <v>16</v>
      </c>
      <c r="H466" s="212" t="s">
        <v>14</v>
      </c>
      <c r="I466">
        <v>50</v>
      </c>
      <c r="J466">
        <v>100</v>
      </c>
      <c r="K466" t="s">
        <v>21</v>
      </c>
      <c r="L466">
        <f>[36]Formula!$AC$4</f>
        <v>2.4</v>
      </c>
      <c r="M466">
        <f>[36]Formula!$AD$4</f>
        <v>1.4</v>
      </c>
      <c r="N466">
        <f>[36]Formula!$AE$4</f>
        <v>2.3769</v>
      </c>
      <c r="O466">
        <f>[36]Formula!$AF$4</f>
        <v>1.3889</v>
      </c>
    </row>
    <row r="467" spans="2:15" x14ac:dyDescent="0.25">
      <c r="B467" t="str">
        <f t="shared" si="3"/>
        <v>ACV0.0011050</v>
      </c>
      <c r="C467" t="s">
        <v>19</v>
      </c>
      <c r="D467">
        <v>10</v>
      </c>
      <c r="E467">
        <v>20</v>
      </c>
      <c r="F467">
        <v>1E-3</v>
      </c>
      <c r="G467" s="212" t="s">
        <v>16</v>
      </c>
      <c r="H467" s="212" t="s">
        <v>14</v>
      </c>
      <c r="I467">
        <v>50</v>
      </c>
      <c r="J467">
        <v>100</v>
      </c>
      <c r="K467" t="s">
        <v>21</v>
      </c>
      <c r="L467">
        <f>[36]Formula!$AC$5</f>
        <v>2.4</v>
      </c>
      <c r="M467">
        <f>[36]Formula!$AD$5</f>
        <v>1.4</v>
      </c>
      <c r="N467">
        <f>[36]Formula!$AE$5</f>
        <v>2.3922000000000003</v>
      </c>
      <c r="O467">
        <f>[36]Formula!$AF$5</f>
        <v>1.3884000000000001</v>
      </c>
    </row>
    <row r="468" spans="2:15" x14ac:dyDescent="0.25">
      <c r="B468" t="str">
        <f t="shared" si="3"/>
        <v>ACV0.011050</v>
      </c>
      <c r="C468" t="s">
        <v>19</v>
      </c>
      <c r="D468">
        <v>10</v>
      </c>
      <c r="E468">
        <v>20</v>
      </c>
      <c r="F468">
        <v>0.01</v>
      </c>
      <c r="G468" s="212" t="s">
        <v>16</v>
      </c>
      <c r="H468" s="212" t="s">
        <v>14</v>
      </c>
      <c r="I468">
        <v>50</v>
      </c>
      <c r="J468">
        <v>100</v>
      </c>
      <c r="K468" t="s">
        <v>21</v>
      </c>
      <c r="L468">
        <f>[36]Formula!$AC$6</f>
        <v>3.8217000000000003</v>
      </c>
      <c r="M468">
        <f>[36]Formula!$AD$6</f>
        <v>1.3443000000000001</v>
      </c>
      <c r="N468">
        <f>[36]Formula!$AE$6</f>
        <v>3.8184</v>
      </c>
      <c r="O468">
        <f>[36]Formula!$AF$6</f>
        <v>1.3442000000000001</v>
      </c>
    </row>
    <row r="469" spans="2:15" x14ac:dyDescent="0.25">
      <c r="B469" t="str">
        <f t="shared" si="3"/>
        <v>ACV0.11050</v>
      </c>
      <c r="C469" t="s">
        <v>19</v>
      </c>
      <c r="D469">
        <v>10</v>
      </c>
      <c r="E469">
        <v>20</v>
      </c>
      <c r="F469">
        <v>0.1</v>
      </c>
      <c r="G469" s="212" t="s">
        <v>16</v>
      </c>
      <c r="H469" s="212" t="s">
        <v>14</v>
      </c>
      <c r="I469">
        <v>50</v>
      </c>
      <c r="J469">
        <v>100</v>
      </c>
      <c r="K469" t="s">
        <v>21</v>
      </c>
      <c r="L469">
        <f>[36]Formula!$AC$7</f>
        <v>54.830999999999996</v>
      </c>
      <c r="M469">
        <f>[36]Formula!$AD$7</f>
        <v>0.51571</v>
      </c>
      <c r="N469">
        <f>[36]Formula!$AE$7</f>
        <v>54.83</v>
      </c>
      <c r="O469">
        <f>[36]Formula!$AF$7</f>
        <v>0.51529000000000003</v>
      </c>
    </row>
    <row r="470" spans="2:15" x14ac:dyDescent="0.25">
      <c r="B470" t="str">
        <f t="shared" si="3"/>
        <v>ACV11050</v>
      </c>
      <c r="C470" t="s">
        <v>19</v>
      </c>
      <c r="D470">
        <v>10</v>
      </c>
      <c r="E470">
        <v>20</v>
      </c>
      <c r="F470">
        <v>1</v>
      </c>
      <c r="G470" s="212" t="s">
        <v>16</v>
      </c>
      <c r="H470" s="212" t="s">
        <v>14</v>
      </c>
      <c r="I470">
        <v>50</v>
      </c>
      <c r="J470">
        <v>100</v>
      </c>
      <c r="K470" t="s">
        <v>21</v>
      </c>
      <c r="L470">
        <f>[36]Formula!$AC$8</f>
        <v>577.03</v>
      </c>
      <c r="M470">
        <f>[36]Formula!$AD$8</f>
        <v>5.5989999999999998E-2</v>
      </c>
      <c r="N470">
        <f>[36]Formula!$AE$8</f>
        <v>572.42999999999995</v>
      </c>
      <c r="O470">
        <f>[36]Formula!$AF$8</f>
        <v>5.5786000000000002E-2</v>
      </c>
    </row>
    <row r="471" spans="2:15" x14ac:dyDescent="0.25">
      <c r="B471" t="str">
        <f t="shared" si="3"/>
        <v>ACV0.0000110100</v>
      </c>
      <c r="C471" t="s">
        <v>19</v>
      </c>
      <c r="D471">
        <v>10</v>
      </c>
      <c r="E471">
        <v>20</v>
      </c>
      <c r="F471">
        <v>1.0000000000000001E-5</v>
      </c>
      <c r="G471" s="212" t="s">
        <v>16</v>
      </c>
      <c r="H471" s="212" t="s">
        <v>14</v>
      </c>
      <c r="I471">
        <v>100</v>
      </c>
      <c r="J471">
        <v>300</v>
      </c>
      <c r="K471" t="s">
        <v>21</v>
      </c>
      <c r="L471">
        <f>[37]Formula!$AC$3</f>
        <v>13</v>
      </c>
      <c r="M471">
        <f>[37]Formula!$AD$3</f>
        <v>4.5999999999999996</v>
      </c>
      <c r="N471">
        <f>[37]Formula!$AE$3</f>
        <v>11.573</v>
      </c>
      <c r="O471">
        <f>[37]Formula!$AF$3</f>
        <v>4.6268000000000002</v>
      </c>
    </row>
    <row r="472" spans="2:15" x14ac:dyDescent="0.25">
      <c r="B472" t="str">
        <f t="shared" si="3"/>
        <v>ACV0.000110100</v>
      </c>
      <c r="C472" t="s">
        <v>19</v>
      </c>
      <c r="D472">
        <v>10</v>
      </c>
      <c r="E472">
        <v>20</v>
      </c>
      <c r="F472">
        <v>1E-4</v>
      </c>
      <c r="G472" s="212" t="s">
        <v>16</v>
      </c>
      <c r="H472" s="212" t="s">
        <v>14</v>
      </c>
      <c r="I472">
        <v>100</v>
      </c>
      <c r="J472">
        <v>300</v>
      </c>
      <c r="K472" t="s">
        <v>21</v>
      </c>
      <c r="L472">
        <f>[37]Formula!$AC$4</f>
        <v>13</v>
      </c>
      <c r="M472">
        <f>[37]Formula!$AD$4</f>
        <v>4.6109</v>
      </c>
      <c r="N472">
        <f>[37]Formula!$AE$4</f>
        <v>11.574</v>
      </c>
      <c r="O472">
        <f>[37]Formula!$AF$4</f>
        <v>4.6268000000000002</v>
      </c>
    </row>
    <row r="473" spans="2:15" x14ac:dyDescent="0.25">
      <c r="B473" t="str">
        <f t="shared" si="3"/>
        <v>ACV0.00110100</v>
      </c>
      <c r="C473" t="s">
        <v>19</v>
      </c>
      <c r="D473">
        <v>10</v>
      </c>
      <c r="E473">
        <v>20</v>
      </c>
      <c r="F473">
        <v>1E-3</v>
      </c>
      <c r="G473" s="212" t="s">
        <v>16</v>
      </c>
      <c r="H473" s="212" t="s">
        <v>14</v>
      </c>
      <c r="I473">
        <v>100</v>
      </c>
      <c r="J473">
        <v>300</v>
      </c>
      <c r="K473" t="s">
        <v>21</v>
      </c>
      <c r="L473">
        <f>[37]Formula!$AC$5</f>
        <v>13</v>
      </c>
      <c r="M473">
        <f>[37]Formula!$AD$5</f>
        <v>4.6111000000000004</v>
      </c>
      <c r="N473">
        <f>[37]Formula!$AE$5</f>
        <v>11.577</v>
      </c>
      <c r="O473">
        <f>[37]Formula!$AF$5</f>
        <v>4.6266999999999996</v>
      </c>
    </row>
    <row r="474" spans="2:15" x14ac:dyDescent="0.25">
      <c r="B474" t="str">
        <f t="shared" si="3"/>
        <v>ACV0.0110100</v>
      </c>
      <c r="C474" t="s">
        <v>19</v>
      </c>
      <c r="D474">
        <v>10</v>
      </c>
      <c r="E474">
        <v>20</v>
      </c>
      <c r="F474">
        <v>0.01</v>
      </c>
      <c r="G474" s="212" t="s">
        <v>16</v>
      </c>
      <c r="H474" s="212" t="s">
        <v>14</v>
      </c>
      <c r="I474">
        <v>100</v>
      </c>
      <c r="J474">
        <v>300</v>
      </c>
      <c r="K474" t="s">
        <v>21</v>
      </c>
      <c r="L474">
        <f>[37]Formula!$AC$6</f>
        <v>13</v>
      </c>
      <c r="M474">
        <f>[37]Formula!$AD$6</f>
        <v>4.6140999999999996</v>
      </c>
      <c r="N474">
        <f>[37]Formula!$AE$6</f>
        <v>11.988</v>
      </c>
      <c r="O474">
        <f>[37]Formula!$AF$6</f>
        <v>4.6140999999999996</v>
      </c>
    </row>
    <row r="475" spans="2:15" x14ac:dyDescent="0.25">
      <c r="B475" t="str">
        <f t="shared" si="3"/>
        <v>ACV0.110100</v>
      </c>
      <c r="C475" t="s">
        <v>19</v>
      </c>
      <c r="D475">
        <v>10</v>
      </c>
      <c r="E475">
        <v>20</v>
      </c>
      <c r="F475">
        <v>0.1</v>
      </c>
      <c r="G475" s="212" t="s">
        <v>16</v>
      </c>
      <c r="H475" s="212" t="s">
        <v>14</v>
      </c>
      <c r="I475">
        <v>100</v>
      </c>
      <c r="J475">
        <v>300</v>
      </c>
      <c r="K475" t="s">
        <v>21</v>
      </c>
      <c r="L475">
        <f>[37]Formula!$AC$7</f>
        <v>44.405999999999999</v>
      </c>
      <c r="M475">
        <f>[37]Formula!$AD$7</f>
        <v>3.7323</v>
      </c>
      <c r="N475">
        <f>[37]Formula!$AE$7</f>
        <v>44.402999999999999</v>
      </c>
      <c r="O475">
        <f>[37]Formula!$AF$7</f>
        <v>3.7322000000000002</v>
      </c>
    </row>
    <row r="476" spans="2:15" x14ac:dyDescent="0.25">
      <c r="B476" t="str">
        <f t="shared" si="3"/>
        <v>ACV110100</v>
      </c>
      <c r="C476" t="s">
        <v>19</v>
      </c>
      <c r="D476">
        <v>10</v>
      </c>
      <c r="E476">
        <v>20</v>
      </c>
      <c r="F476">
        <v>1</v>
      </c>
      <c r="G476" s="212" t="s">
        <v>16</v>
      </c>
      <c r="H476" s="212" t="s">
        <v>14</v>
      </c>
      <c r="I476">
        <v>100</v>
      </c>
      <c r="J476">
        <v>300</v>
      </c>
      <c r="K476" t="s">
        <v>21</v>
      </c>
      <c r="L476">
        <f>[37]Formula!$AC$8</f>
        <v>573.81999999999994</v>
      </c>
      <c r="M476">
        <f>[37]Formula!$AD$8</f>
        <v>0.64234000000000002</v>
      </c>
      <c r="N476">
        <f>[37]Formula!$AE$8</f>
        <v>542.91999999999996</v>
      </c>
      <c r="O476">
        <f>[37]Formula!$AF$8</f>
        <v>0.64214000000000004</v>
      </c>
    </row>
    <row r="477" spans="2:15" x14ac:dyDescent="0.25">
      <c r="B477" t="str">
        <f t="shared" si="3"/>
        <v>ACV0.0000110300</v>
      </c>
      <c r="C477" t="s">
        <v>19</v>
      </c>
      <c r="D477">
        <v>10</v>
      </c>
      <c r="E477">
        <v>20</v>
      </c>
      <c r="F477">
        <v>1.0000000000000001E-5</v>
      </c>
      <c r="G477" s="212" t="s">
        <v>16</v>
      </c>
      <c r="H477" s="212" t="s">
        <v>14</v>
      </c>
      <c r="I477">
        <v>300</v>
      </c>
      <c r="J477">
        <v>1000</v>
      </c>
      <c r="K477" t="s">
        <v>21</v>
      </c>
      <c r="L477">
        <f>[38]Formula!$AC$3</f>
        <v>19</v>
      </c>
      <c r="M477">
        <f>[38]Formula!$AD$3</f>
        <v>17</v>
      </c>
      <c r="N477">
        <f>[38]Formula!$AE$3</f>
        <v>12.388</v>
      </c>
      <c r="O477">
        <f>[38]Formula!$AF$3</f>
        <v>17.324000000000002</v>
      </c>
    </row>
    <row r="478" spans="2:15" x14ac:dyDescent="0.25">
      <c r="B478" t="str">
        <f t="shared" si="3"/>
        <v>ACV0.000110300</v>
      </c>
      <c r="C478" t="s">
        <v>19</v>
      </c>
      <c r="D478">
        <v>10</v>
      </c>
      <c r="E478">
        <v>20</v>
      </c>
      <c r="F478">
        <v>1E-4</v>
      </c>
      <c r="G478" s="212" t="s">
        <v>16</v>
      </c>
      <c r="H478" s="212" t="s">
        <v>14</v>
      </c>
      <c r="I478">
        <v>300</v>
      </c>
      <c r="J478">
        <v>1000</v>
      </c>
      <c r="K478" t="s">
        <v>21</v>
      </c>
      <c r="L478">
        <f>[38]Formula!$AC$4</f>
        <v>19</v>
      </c>
      <c r="M478">
        <f>[38]Formula!$AD$4</f>
        <v>17.087</v>
      </c>
      <c r="N478">
        <f>[38]Formula!$AE$4</f>
        <v>12.388999999999999</v>
      </c>
      <c r="O478">
        <f>[38]Formula!$AF$4</f>
        <v>17.324000000000002</v>
      </c>
    </row>
    <row r="479" spans="2:15" x14ac:dyDescent="0.25">
      <c r="B479" t="str">
        <f t="shared" si="3"/>
        <v>ACV0.00110300</v>
      </c>
      <c r="C479" t="s">
        <v>19</v>
      </c>
      <c r="D479">
        <v>10</v>
      </c>
      <c r="E479">
        <v>20</v>
      </c>
      <c r="F479">
        <v>1E-3</v>
      </c>
      <c r="G479" s="212" t="s">
        <v>16</v>
      </c>
      <c r="H479" s="212" t="s">
        <v>14</v>
      </c>
      <c r="I479">
        <v>300</v>
      </c>
      <c r="J479">
        <v>1000</v>
      </c>
      <c r="K479" t="s">
        <v>21</v>
      </c>
      <c r="L479">
        <f>[38]Formula!$AC$5</f>
        <v>19</v>
      </c>
      <c r="M479">
        <f>[38]Formula!$AD$5</f>
        <v>17.087</v>
      </c>
      <c r="N479">
        <f>[38]Formula!$AE$5</f>
        <v>12.388999999999999</v>
      </c>
      <c r="O479">
        <f>[38]Formula!$AF$5</f>
        <v>17.324000000000002</v>
      </c>
    </row>
    <row r="480" spans="2:15" x14ac:dyDescent="0.25">
      <c r="B480" t="str">
        <f t="shared" si="3"/>
        <v>ACV0.0110300</v>
      </c>
      <c r="C480" t="s">
        <v>19</v>
      </c>
      <c r="D480">
        <v>10</v>
      </c>
      <c r="E480">
        <v>20</v>
      </c>
      <c r="F480">
        <v>0.01</v>
      </c>
      <c r="G480" s="212" t="s">
        <v>16</v>
      </c>
      <c r="H480" s="212" t="s">
        <v>14</v>
      </c>
      <c r="I480">
        <v>300</v>
      </c>
      <c r="J480">
        <v>1000</v>
      </c>
      <c r="K480" t="s">
        <v>21</v>
      </c>
      <c r="L480">
        <f>[38]Formula!$AC$6</f>
        <v>19</v>
      </c>
      <c r="M480">
        <f>[38]Formula!$AD$6</f>
        <v>17.091999999999999</v>
      </c>
      <c r="N480">
        <f>[38]Formula!$AE$6</f>
        <v>12.516999999999999</v>
      </c>
      <c r="O480">
        <f>[38]Formula!$AF$6</f>
        <v>17.32</v>
      </c>
    </row>
    <row r="481" spans="2:15" x14ac:dyDescent="0.25">
      <c r="B481" t="str">
        <f t="shared" si="3"/>
        <v>ACV0.110300</v>
      </c>
      <c r="C481" t="s">
        <v>19</v>
      </c>
      <c r="D481">
        <v>10</v>
      </c>
      <c r="E481">
        <v>20</v>
      </c>
      <c r="F481">
        <v>0.1</v>
      </c>
      <c r="G481" s="212" t="s">
        <v>16</v>
      </c>
      <c r="H481" s="212" t="s">
        <v>14</v>
      </c>
      <c r="I481">
        <v>300</v>
      </c>
      <c r="J481">
        <v>1000</v>
      </c>
      <c r="K481" t="s">
        <v>21</v>
      </c>
      <c r="L481">
        <f>[38]Formula!$AC$7</f>
        <v>25.325000000000003</v>
      </c>
      <c r="M481">
        <f>[38]Formula!$AD$7</f>
        <v>16.908000000000001</v>
      </c>
      <c r="N481">
        <f>[38]Formula!$AE$7</f>
        <v>25.323</v>
      </c>
      <c r="O481">
        <f>[38]Formula!$AF$7</f>
        <v>16.908000000000001</v>
      </c>
    </row>
    <row r="482" spans="2:15" x14ac:dyDescent="0.25">
      <c r="B482" t="str">
        <f t="shared" si="3"/>
        <v>ACV110300</v>
      </c>
      <c r="C482" t="s">
        <v>19</v>
      </c>
      <c r="D482">
        <v>10</v>
      </c>
      <c r="E482">
        <v>20</v>
      </c>
      <c r="F482">
        <v>1</v>
      </c>
      <c r="G482" s="212" t="s">
        <v>16</v>
      </c>
      <c r="H482" s="212" t="s">
        <v>14</v>
      </c>
      <c r="I482">
        <v>300</v>
      </c>
      <c r="J482">
        <v>1000</v>
      </c>
      <c r="K482" t="s">
        <v>21</v>
      </c>
      <c r="L482">
        <f>[38]Formula!$AC$8</f>
        <v>533.13</v>
      </c>
      <c r="M482">
        <f>[38]Formula!$AD$8</f>
        <v>7.3338000000000001</v>
      </c>
      <c r="N482">
        <f>[38]Formula!$AE$8</f>
        <v>437.38</v>
      </c>
      <c r="O482">
        <f>[38]Formula!$AF$8</f>
        <v>7.3335999999999997</v>
      </c>
    </row>
    <row r="483" spans="2:15" x14ac:dyDescent="0.25">
      <c r="B483" t="str">
        <f t="shared" si="3"/>
        <v>ACV0.00001200.001</v>
      </c>
      <c r="C483" t="s">
        <v>19</v>
      </c>
      <c r="D483">
        <v>20</v>
      </c>
      <c r="E483">
        <v>100</v>
      </c>
      <c r="F483">
        <v>1.0000000000000001E-5</v>
      </c>
      <c r="G483" s="212" t="s">
        <v>16</v>
      </c>
      <c r="H483" s="212" t="s">
        <v>14</v>
      </c>
      <c r="I483">
        <v>1E-3</v>
      </c>
      <c r="J483">
        <v>0.04</v>
      </c>
      <c r="K483" t="s">
        <v>21</v>
      </c>
      <c r="L483">
        <f>[39]Formula!$AC$3</f>
        <v>5</v>
      </c>
      <c r="M483">
        <f>[39]Formula!$AD$3</f>
        <v>0.23</v>
      </c>
      <c r="N483">
        <f>[39]Formula!$AE$3</f>
        <v>4.6009000000000002</v>
      </c>
      <c r="O483">
        <f>[39]Formula!$AF$3</f>
        <v>0.23351</v>
      </c>
    </row>
    <row r="484" spans="2:15" x14ac:dyDescent="0.25">
      <c r="B484" t="str">
        <f t="shared" si="3"/>
        <v>ACV0.0001200.001</v>
      </c>
      <c r="C484" t="s">
        <v>19</v>
      </c>
      <c r="D484">
        <v>20</v>
      </c>
      <c r="E484">
        <v>100</v>
      </c>
      <c r="F484">
        <v>1E-4</v>
      </c>
      <c r="G484" s="212" t="s">
        <v>16</v>
      </c>
      <c r="H484" s="212" t="s">
        <v>14</v>
      </c>
      <c r="I484">
        <v>1E-3</v>
      </c>
      <c r="J484">
        <v>0.04</v>
      </c>
      <c r="K484" t="s">
        <v>21</v>
      </c>
      <c r="L484">
        <f>[39]Formula!$AC$4</f>
        <v>5</v>
      </c>
      <c r="M484">
        <f>[39]Formula!$AD$4</f>
        <v>0.23166999999999999</v>
      </c>
      <c r="N484">
        <f>[39]Formula!$AE$4</f>
        <v>4.6010999999999997</v>
      </c>
      <c r="O484">
        <f>[39]Formula!$AF$4</f>
        <v>0.23351</v>
      </c>
    </row>
    <row r="485" spans="2:15" x14ac:dyDescent="0.25">
      <c r="B485" t="str">
        <f t="shared" si="3"/>
        <v>ACV0.001200.001</v>
      </c>
      <c r="C485" t="s">
        <v>19</v>
      </c>
      <c r="D485">
        <v>20</v>
      </c>
      <c r="E485">
        <v>100</v>
      </c>
      <c r="F485">
        <v>1E-3</v>
      </c>
      <c r="G485" s="212" t="s">
        <v>16</v>
      </c>
      <c r="H485" s="212" t="s">
        <v>14</v>
      </c>
      <c r="I485">
        <v>1E-3</v>
      </c>
      <c r="J485">
        <v>0.04</v>
      </c>
      <c r="K485" t="s">
        <v>21</v>
      </c>
      <c r="L485">
        <f>[39]Formula!$AC$5</f>
        <v>5</v>
      </c>
      <c r="M485">
        <f>[39]Formula!$AD$5</f>
        <v>0.23175000000000001</v>
      </c>
      <c r="N485">
        <f>[39]Formula!$AE$5</f>
        <v>4.6194999999999995</v>
      </c>
      <c r="O485">
        <f>[39]Formula!$AF$5</f>
        <v>0.23336000000000001</v>
      </c>
    </row>
    <row r="486" spans="2:15" x14ac:dyDescent="0.25">
      <c r="B486" t="str">
        <f t="shared" si="3"/>
        <v>ACV0.01200.001</v>
      </c>
      <c r="C486" t="s">
        <v>19</v>
      </c>
      <c r="D486">
        <v>20</v>
      </c>
      <c r="E486">
        <v>100</v>
      </c>
      <c r="F486">
        <v>0.01</v>
      </c>
      <c r="G486" s="212" t="s">
        <v>16</v>
      </c>
      <c r="H486" s="212" t="s">
        <v>14</v>
      </c>
      <c r="I486">
        <v>1E-3</v>
      </c>
      <c r="J486">
        <v>0.04</v>
      </c>
      <c r="K486" t="s">
        <v>21</v>
      </c>
      <c r="L486">
        <f>[39]Formula!$AC$6</f>
        <v>6.5042</v>
      </c>
      <c r="M486">
        <f>[39]Formula!$AD$6</f>
        <v>0.22022</v>
      </c>
      <c r="N486">
        <f>[39]Formula!$AE$6</f>
        <v>6.5015000000000001</v>
      </c>
      <c r="O486">
        <f>[39]Formula!$AF$6</f>
        <v>0.22022</v>
      </c>
    </row>
    <row r="487" spans="2:15" x14ac:dyDescent="0.25">
      <c r="B487" t="str">
        <f t="shared" si="3"/>
        <v>ACV0.1200.001</v>
      </c>
      <c r="C487" t="s">
        <v>19</v>
      </c>
      <c r="D487">
        <v>20</v>
      </c>
      <c r="E487">
        <v>100</v>
      </c>
      <c r="F487">
        <v>0.1</v>
      </c>
      <c r="G487" s="212" t="s">
        <v>16</v>
      </c>
      <c r="H487" s="212" t="s">
        <v>14</v>
      </c>
      <c r="I487">
        <v>1E-3</v>
      </c>
      <c r="J487">
        <v>0.04</v>
      </c>
      <c r="K487" t="s">
        <v>21</v>
      </c>
      <c r="L487">
        <f>[39]Formula!$AC$7</f>
        <v>57.056999999999995</v>
      </c>
      <c r="M487">
        <f>[39]Formula!$AD$7</f>
        <v>7.0854E-2</v>
      </c>
      <c r="N487">
        <f>[39]Formula!$AE$7</f>
        <v>57.055999999999997</v>
      </c>
      <c r="O487">
        <f>[39]Formula!$AF$7</f>
        <v>7.0818999999999993E-2</v>
      </c>
    </row>
    <row r="488" spans="2:15" x14ac:dyDescent="0.25">
      <c r="B488" t="str">
        <f t="shared" si="3"/>
        <v>ACV1200.001</v>
      </c>
      <c r="C488" t="s">
        <v>19</v>
      </c>
      <c r="D488">
        <v>20</v>
      </c>
      <c r="E488">
        <v>100</v>
      </c>
      <c r="F488">
        <v>1</v>
      </c>
      <c r="G488" s="212" t="s">
        <v>16</v>
      </c>
      <c r="H488" s="212" t="s">
        <v>14</v>
      </c>
      <c r="I488">
        <v>1E-3</v>
      </c>
      <c r="J488">
        <v>0.04</v>
      </c>
      <c r="K488" t="s">
        <v>21</v>
      </c>
      <c r="L488">
        <f>[39]Formula!$AC$8</f>
        <v>577.28</v>
      </c>
      <c r="M488">
        <f>[39]Formula!$AD$8</f>
        <v>7.5312E-3</v>
      </c>
      <c r="N488">
        <f>[39]Formula!$AE$8</f>
        <v>576.01</v>
      </c>
      <c r="O488">
        <f>[39]Formula!$AF$8</f>
        <v>7.5148999999999997E-3</v>
      </c>
    </row>
    <row r="489" spans="2:15" x14ac:dyDescent="0.25">
      <c r="B489" t="str">
        <f t="shared" si="3"/>
        <v>ACV0.00001200.04</v>
      </c>
      <c r="C489" t="s">
        <v>19</v>
      </c>
      <c r="D489">
        <v>20</v>
      </c>
      <c r="E489">
        <v>100</v>
      </c>
      <c r="F489">
        <v>1.0000000000000001E-5</v>
      </c>
      <c r="G489" s="212" t="s">
        <v>16</v>
      </c>
      <c r="H489" s="212" t="s">
        <v>14</v>
      </c>
      <c r="I489">
        <v>0.04</v>
      </c>
      <c r="J489">
        <v>1</v>
      </c>
      <c r="K489" t="s">
        <v>21</v>
      </c>
      <c r="L489">
        <f>[40]Formula!$AC$3</f>
        <v>2.7</v>
      </c>
      <c r="M489">
        <f>[40]Formula!$AD$3</f>
        <v>0.23</v>
      </c>
      <c r="N489">
        <f>[40]Formula!$AE$3</f>
        <v>2.2757999999999998</v>
      </c>
      <c r="O489">
        <f>[40]Formula!$AF$3</f>
        <v>0.23386000000000001</v>
      </c>
    </row>
    <row r="490" spans="2:15" x14ac:dyDescent="0.25">
      <c r="B490" t="str">
        <f t="shared" si="3"/>
        <v>ACV0.0001200.04</v>
      </c>
      <c r="C490" t="s">
        <v>19</v>
      </c>
      <c r="D490">
        <v>20</v>
      </c>
      <c r="E490">
        <v>100</v>
      </c>
      <c r="F490">
        <v>1E-4</v>
      </c>
      <c r="G490" s="212" t="s">
        <v>16</v>
      </c>
      <c r="H490" s="212" t="s">
        <v>14</v>
      </c>
      <c r="I490">
        <v>0.04</v>
      </c>
      <c r="J490">
        <v>1</v>
      </c>
      <c r="K490" t="s">
        <v>21</v>
      </c>
      <c r="L490">
        <f>[40]Formula!$AC$4</f>
        <v>2.7</v>
      </c>
      <c r="M490">
        <f>[40]Formula!$AD$4</f>
        <v>0.23180000000000001</v>
      </c>
      <c r="N490">
        <f>[40]Formula!$AE$4</f>
        <v>2.2760000000000002</v>
      </c>
      <c r="O490">
        <f>[40]Formula!$AF$4</f>
        <v>0.23386000000000001</v>
      </c>
    </row>
    <row r="491" spans="2:15" x14ac:dyDescent="0.25">
      <c r="B491" t="str">
        <f t="shared" si="3"/>
        <v>ACV0.001200.04</v>
      </c>
      <c r="C491" t="s">
        <v>19</v>
      </c>
      <c r="D491">
        <v>20</v>
      </c>
      <c r="E491">
        <v>100</v>
      </c>
      <c r="F491">
        <v>1E-3</v>
      </c>
      <c r="G491" s="212" t="s">
        <v>16</v>
      </c>
      <c r="H491" s="212" t="s">
        <v>14</v>
      </c>
      <c r="I491">
        <v>0.04</v>
      </c>
      <c r="J491">
        <v>1</v>
      </c>
      <c r="K491" t="s">
        <v>21</v>
      </c>
      <c r="L491">
        <f>[40]Formula!$AC$5</f>
        <v>2.7</v>
      </c>
      <c r="M491">
        <f>[40]Formula!$AD$5</f>
        <v>0.23188</v>
      </c>
      <c r="N491">
        <f>[40]Formula!$AE$5</f>
        <v>2.2998000000000003</v>
      </c>
      <c r="O491">
        <f>[40]Formula!$AF$5</f>
        <v>0.23363999999999999</v>
      </c>
    </row>
    <row r="492" spans="2:15" x14ac:dyDescent="0.25">
      <c r="B492" t="str">
        <f t="shared" si="3"/>
        <v>ACV0.01200.04</v>
      </c>
      <c r="C492" t="s">
        <v>19</v>
      </c>
      <c r="D492">
        <v>20</v>
      </c>
      <c r="E492">
        <v>100</v>
      </c>
      <c r="F492">
        <v>0.01</v>
      </c>
      <c r="G492" s="212" t="s">
        <v>16</v>
      </c>
      <c r="H492" s="212" t="s">
        <v>14</v>
      </c>
      <c r="I492">
        <v>0.04</v>
      </c>
      <c r="J492">
        <v>1</v>
      </c>
      <c r="K492" t="s">
        <v>21</v>
      </c>
      <c r="L492">
        <f>[40]Formula!$AC$6</f>
        <v>4.7115</v>
      </c>
      <c r="M492">
        <f>[40]Formula!$AD$6</f>
        <v>0.21576999999999999</v>
      </c>
      <c r="N492">
        <f>[40]Formula!$AE$6</f>
        <v>4.7084000000000001</v>
      </c>
      <c r="O492">
        <f>[40]Formula!$AF$6</f>
        <v>0.21576999999999999</v>
      </c>
    </row>
    <row r="493" spans="2:15" x14ac:dyDescent="0.25">
      <c r="B493" t="str">
        <f t="shared" si="3"/>
        <v>ACV0.1200.04</v>
      </c>
      <c r="C493" t="s">
        <v>19</v>
      </c>
      <c r="D493">
        <v>20</v>
      </c>
      <c r="E493">
        <v>100</v>
      </c>
      <c r="F493">
        <v>0.1</v>
      </c>
      <c r="G493" s="212" t="s">
        <v>16</v>
      </c>
      <c r="H493" s="212" t="s">
        <v>14</v>
      </c>
      <c r="I493">
        <v>0.04</v>
      </c>
      <c r="J493">
        <v>1</v>
      </c>
      <c r="K493" t="s">
        <v>21</v>
      </c>
      <c r="L493">
        <f>[40]Formula!$AC$7</f>
        <v>56.896000000000001</v>
      </c>
      <c r="M493">
        <f>[40]Formula!$AD$7</f>
        <v>6.2831999999999999E-2</v>
      </c>
      <c r="N493">
        <f>[40]Formula!$AE$7</f>
        <v>56.894999999999996</v>
      </c>
      <c r="O493">
        <f>[40]Formula!$AF$7</f>
        <v>6.2796000000000005E-2</v>
      </c>
    </row>
    <row r="494" spans="2:15" x14ac:dyDescent="0.25">
      <c r="B494" t="str">
        <f t="shared" si="3"/>
        <v>ACV1200.04</v>
      </c>
      <c r="C494" t="s">
        <v>19</v>
      </c>
      <c r="D494">
        <v>20</v>
      </c>
      <c r="E494">
        <v>100</v>
      </c>
      <c r="F494">
        <v>1</v>
      </c>
      <c r="G494" s="212" t="s">
        <v>16</v>
      </c>
      <c r="H494" s="212" t="s">
        <v>14</v>
      </c>
      <c r="I494">
        <v>0.04</v>
      </c>
      <c r="J494">
        <v>1</v>
      </c>
      <c r="K494" t="s">
        <v>21</v>
      </c>
      <c r="L494">
        <f>[40]Formula!$AC$8</f>
        <v>577.27</v>
      </c>
      <c r="M494">
        <f>[40]Formula!$AD$8</f>
        <v>6.6108E-3</v>
      </c>
      <c r="N494">
        <f>[40]Formula!$AE$8</f>
        <v>576.14</v>
      </c>
      <c r="O494">
        <f>[40]Formula!$AF$8</f>
        <v>6.5944999999999997E-3</v>
      </c>
    </row>
    <row r="495" spans="2:15" x14ac:dyDescent="0.25">
      <c r="B495" t="str">
        <f t="shared" si="3"/>
        <v>ACV0.00001201</v>
      </c>
      <c r="C495" t="s">
        <v>19</v>
      </c>
      <c r="D495">
        <v>20</v>
      </c>
      <c r="E495">
        <v>100</v>
      </c>
      <c r="F495">
        <v>1.0000000000000001E-5</v>
      </c>
      <c r="G495" s="212" t="s">
        <v>16</v>
      </c>
      <c r="H495" s="212" t="s">
        <v>14</v>
      </c>
      <c r="I495">
        <v>1</v>
      </c>
      <c r="J495">
        <v>20</v>
      </c>
      <c r="K495" t="s">
        <v>21</v>
      </c>
      <c r="L495">
        <f>[41]Formula!$AC$3</f>
        <v>4.9000000000000004</v>
      </c>
      <c r="M495">
        <f>[41]Formula!$AD$3</f>
        <v>0.21</v>
      </c>
      <c r="N495">
        <f>[41]Formula!$AE$3</f>
        <v>4.8563999999999998</v>
      </c>
      <c r="O495">
        <f>[41]Formula!$AF$3</f>
        <v>0.20787</v>
      </c>
    </row>
    <row r="496" spans="2:15" x14ac:dyDescent="0.25">
      <c r="B496" t="str">
        <f t="shared" si="3"/>
        <v>ACV0.0001201</v>
      </c>
      <c r="C496" t="s">
        <v>19</v>
      </c>
      <c r="D496">
        <v>20</v>
      </c>
      <c r="E496">
        <v>100</v>
      </c>
      <c r="F496">
        <v>1E-4</v>
      </c>
      <c r="G496" s="212" t="s">
        <v>16</v>
      </c>
      <c r="H496" s="212" t="s">
        <v>14</v>
      </c>
      <c r="I496">
        <v>1</v>
      </c>
      <c r="J496">
        <v>20</v>
      </c>
      <c r="K496" t="s">
        <v>21</v>
      </c>
      <c r="L496">
        <f>[41]Formula!$AC$4</f>
        <v>4.9000000000000004</v>
      </c>
      <c r="M496">
        <f>[41]Formula!$AD$4</f>
        <v>0.21</v>
      </c>
      <c r="N496">
        <f>[41]Formula!$AE$4</f>
        <v>4.8564999999999996</v>
      </c>
      <c r="O496">
        <f>[41]Formula!$AF$4</f>
        <v>0.20787</v>
      </c>
    </row>
    <row r="497" spans="2:15" x14ac:dyDescent="0.25">
      <c r="B497" t="str">
        <f t="shared" si="3"/>
        <v>ACV0.001201</v>
      </c>
      <c r="C497" t="s">
        <v>19</v>
      </c>
      <c r="D497">
        <v>20</v>
      </c>
      <c r="E497">
        <v>100</v>
      </c>
      <c r="F497">
        <v>1E-3</v>
      </c>
      <c r="G497" s="212" t="s">
        <v>16</v>
      </c>
      <c r="H497" s="212" t="s">
        <v>14</v>
      </c>
      <c r="I497">
        <v>1</v>
      </c>
      <c r="J497">
        <v>20</v>
      </c>
      <c r="K497" t="s">
        <v>21</v>
      </c>
      <c r="L497">
        <f>[41]Formula!$AC$5</f>
        <v>4.9000000000000004</v>
      </c>
      <c r="M497">
        <f>[41]Formula!$AD$5</f>
        <v>0.21</v>
      </c>
      <c r="N497">
        <f>[41]Formula!$AE$5</f>
        <v>4.8819999999999997</v>
      </c>
      <c r="O497">
        <f>[41]Formula!$AF$5</f>
        <v>0.20768</v>
      </c>
    </row>
    <row r="498" spans="2:15" x14ac:dyDescent="0.25">
      <c r="B498" t="str">
        <f t="shared" si="3"/>
        <v>ACV0.01201</v>
      </c>
      <c r="C498" t="s">
        <v>19</v>
      </c>
      <c r="D498">
        <v>20</v>
      </c>
      <c r="E498">
        <v>100</v>
      </c>
      <c r="F498">
        <v>0.01</v>
      </c>
      <c r="G498" s="212" t="s">
        <v>16</v>
      </c>
      <c r="H498" s="212" t="s">
        <v>14</v>
      </c>
      <c r="I498">
        <v>1</v>
      </c>
      <c r="J498">
        <v>20</v>
      </c>
      <c r="K498" t="s">
        <v>21</v>
      </c>
      <c r="L498">
        <f>[41]Formula!$AC$6</f>
        <v>7.1093000000000002</v>
      </c>
      <c r="M498">
        <f>[41]Formula!$AD$6</f>
        <v>0.19178999999999999</v>
      </c>
      <c r="N498">
        <f>[41]Formula!$AE$6</f>
        <v>7.1055999999999999</v>
      </c>
      <c r="O498">
        <f>[41]Formula!$AF$6</f>
        <v>0.1918</v>
      </c>
    </row>
    <row r="499" spans="2:15" x14ac:dyDescent="0.25">
      <c r="B499" t="str">
        <f t="shared" si="3"/>
        <v>ACV0.1201</v>
      </c>
      <c r="C499" t="s">
        <v>19</v>
      </c>
      <c r="D499">
        <v>20</v>
      </c>
      <c r="E499">
        <v>100</v>
      </c>
      <c r="F499">
        <v>0.1</v>
      </c>
      <c r="G499" s="212" t="s">
        <v>16</v>
      </c>
      <c r="H499" s="212" t="s">
        <v>14</v>
      </c>
      <c r="I499">
        <v>1</v>
      </c>
      <c r="J499">
        <v>20</v>
      </c>
      <c r="K499" t="s">
        <v>21</v>
      </c>
      <c r="L499">
        <f>[41]Formula!$AC$7</f>
        <v>57.594000000000001</v>
      </c>
      <c r="M499">
        <f>[41]Formula!$AD$7</f>
        <v>5.5849999999999997E-2</v>
      </c>
      <c r="N499">
        <f>[41]Formula!$AE$7</f>
        <v>57.591999999999999</v>
      </c>
      <c r="O499">
        <f>[41]Formula!$AF$7</f>
        <v>5.5819000000000001E-2</v>
      </c>
    </row>
    <row r="500" spans="2:15" x14ac:dyDescent="0.25">
      <c r="B500" t="str">
        <f t="shared" si="3"/>
        <v>ACV1201</v>
      </c>
      <c r="C500" t="s">
        <v>19</v>
      </c>
      <c r="D500">
        <v>20</v>
      </c>
      <c r="E500">
        <v>100</v>
      </c>
      <c r="F500">
        <v>1</v>
      </c>
      <c r="G500" s="212" t="s">
        <v>16</v>
      </c>
      <c r="H500" s="212" t="s">
        <v>14</v>
      </c>
      <c r="I500">
        <v>1</v>
      </c>
      <c r="J500">
        <v>20</v>
      </c>
      <c r="K500" t="s">
        <v>21</v>
      </c>
      <c r="L500">
        <f>[41]Formula!$AC$8</f>
        <v>577.34</v>
      </c>
      <c r="M500">
        <f>[41]Formula!$AD$8</f>
        <v>5.8763000000000001E-3</v>
      </c>
      <c r="N500">
        <f>[41]Formula!$AE$8</f>
        <v>576.84</v>
      </c>
      <c r="O500">
        <f>[41]Formula!$AF$8</f>
        <v>5.8618000000000003E-3</v>
      </c>
    </row>
    <row r="501" spans="2:15" x14ac:dyDescent="0.25">
      <c r="B501" t="str">
        <f t="shared" si="3"/>
        <v>ACV0.000012020</v>
      </c>
      <c r="C501" t="s">
        <v>19</v>
      </c>
      <c r="D501">
        <v>20</v>
      </c>
      <c r="E501">
        <v>100</v>
      </c>
      <c r="F501">
        <v>1.0000000000000001E-5</v>
      </c>
      <c r="G501" s="212" t="s">
        <v>16</v>
      </c>
      <c r="H501" s="212" t="s">
        <v>14</v>
      </c>
      <c r="I501">
        <v>20</v>
      </c>
      <c r="J501">
        <v>50</v>
      </c>
      <c r="K501" t="s">
        <v>21</v>
      </c>
      <c r="L501">
        <f>[42]Formula!$AC$3</f>
        <v>6.8</v>
      </c>
      <c r="M501">
        <f>[42]Formula!$AD$3</f>
        <v>0.37</v>
      </c>
      <c r="N501">
        <f>[42]Formula!$AE$3</f>
        <v>6.7323000000000004</v>
      </c>
      <c r="O501">
        <f>[42]Formula!$AF$3</f>
        <v>0.36645</v>
      </c>
    </row>
    <row r="502" spans="2:15" x14ac:dyDescent="0.25">
      <c r="B502" t="str">
        <f t="shared" si="3"/>
        <v>ACV0.00012020</v>
      </c>
      <c r="C502" t="s">
        <v>19</v>
      </c>
      <c r="D502">
        <v>20</v>
      </c>
      <c r="E502">
        <v>100</v>
      </c>
      <c r="F502">
        <v>1E-4</v>
      </c>
      <c r="G502" s="212" t="s">
        <v>16</v>
      </c>
      <c r="H502" s="212" t="s">
        <v>14</v>
      </c>
      <c r="I502">
        <v>20</v>
      </c>
      <c r="J502">
        <v>50</v>
      </c>
      <c r="K502" t="s">
        <v>21</v>
      </c>
      <c r="L502">
        <f>[42]Formula!$AC$4</f>
        <v>6.8</v>
      </c>
      <c r="M502">
        <f>[42]Formula!$AD$4</f>
        <v>0.36642000000000002</v>
      </c>
      <c r="N502">
        <f>[42]Formula!$AE$4</f>
        <v>6.7324000000000002</v>
      </c>
      <c r="O502">
        <f>[42]Formula!$AF$4</f>
        <v>0.36645</v>
      </c>
    </row>
    <row r="503" spans="2:15" x14ac:dyDescent="0.25">
      <c r="B503" t="str">
        <f t="shared" si="3"/>
        <v>ACV0.0012020</v>
      </c>
      <c r="C503" t="s">
        <v>19</v>
      </c>
      <c r="D503">
        <v>20</v>
      </c>
      <c r="E503">
        <v>100</v>
      </c>
      <c r="F503">
        <v>1E-3</v>
      </c>
      <c r="G503" s="212" t="s">
        <v>16</v>
      </c>
      <c r="H503" s="212" t="s">
        <v>14</v>
      </c>
      <c r="I503">
        <v>20</v>
      </c>
      <c r="J503">
        <v>50</v>
      </c>
      <c r="K503" t="s">
        <v>21</v>
      </c>
      <c r="L503">
        <f>[42]Formula!$AC$5</f>
        <v>6.8</v>
      </c>
      <c r="M503">
        <f>[42]Formula!$AD$5</f>
        <v>0.36631000000000002</v>
      </c>
      <c r="N503">
        <f>[42]Formula!$AE$5</f>
        <v>6.7494999999999994</v>
      </c>
      <c r="O503">
        <f>[42]Formula!$AF$5</f>
        <v>0.36631999999999998</v>
      </c>
    </row>
    <row r="504" spans="2:15" x14ac:dyDescent="0.25">
      <c r="B504" t="str">
        <f t="shared" si="3"/>
        <v>ACV0.012020</v>
      </c>
      <c r="C504" t="s">
        <v>19</v>
      </c>
      <c r="D504">
        <v>20</v>
      </c>
      <c r="E504">
        <v>100</v>
      </c>
      <c r="F504">
        <v>0.01</v>
      </c>
      <c r="G504" s="212" t="s">
        <v>16</v>
      </c>
      <c r="H504" s="212" t="s">
        <v>14</v>
      </c>
      <c r="I504">
        <v>20</v>
      </c>
      <c r="J504">
        <v>50</v>
      </c>
      <c r="K504" t="s">
        <v>21</v>
      </c>
      <c r="L504">
        <f>[42]Formula!$AC$6</f>
        <v>8.3577999999999992</v>
      </c>
      <c r="M504">
        <f>[42]Formula!$AD$6</f>
        <v>0.35409000000000002</v>
      </c>
      <c r="N504">
        <f>[42]Formula!$AE$6</f>
        <v>8.351799999999999</v>
      </c>
      <c r="O504">
        <f>[42]Formula!$AF$6</f>
        <v>0.35408000000000001</v>
      </c>
    </row>
    <row r="505" spans="2:15" x14ac:dyDescent="0.25">
      <c r="B505" t="str">
        <f t="shared" si="3"/>
        <v>ACV0.12020</v>
      </c>
      <c r="C505" t="s">
        <v>19</v>
      </c>
      <c r="D505">
        <v>20</v>
      </c>
      <c r="E505">
        <v>100</v>
      </c>
      <c r="F505">
        <v>0.1</v>
      </c>
      <c r="G505" s="212" t="s">
        <v>16</v>
      </c>
      <c r="H505" s="212" t="s">
        <v>14</v>
      </c>
      <c r="I505">
        <v>20</v>
      </c>
      <c r="J505">
        <v>50</v>
      </c>
      <c r="K505" t="s">
        <v>21</v>
      </c>
      <c r="L505">
        <f>[42]Formula!$AC$7</f>
        <v>57.162999999999997</v>
      </c>
      <c r="M505">
        <f>[42]Formula!$AD$7</f>
        <v>0.15068999999999999</v>
      </c>
      <c r="N505">
        <f>[42]Formula!$AE$7</f>
        <v>57.158999999999999</v>
      </c>
      <c r="O505">
        <f>[42]Formula!$AF$7</f>
        <v>0.15056</v>
      </c>
    </row>
    <row r="506" spans="2:15" x14ac:dyDescent="0.25">
      <c r="B506" t="str">
        <f t="shared" si="3"/>
        <v>ACV12020</v>
      </c>
      <c r="C506" t="s">
        <v>19</v>
      </c>
      <c r="D506">
        <v>20</v>
      </c>
      <c r="E506">
        <v>100</v>
      </c>
      <c r="F506">
        <v>1</v>
      </c>
      <c r="G506" s="212" t="s">
        <v>16</v>
      </c>
      <c r="H506" s="212" t="s">
        <v>14</v>
      </c>
      <c r="I506">
        <v>20</v>
      </c>
      <c r="J506">
        <v>50</v>
      </c>
      <c r="K506" t="s">
        <v>21</v>
      </c>
      <c r="L506">
        <f>[42]Formula!$AC$8</f>
        <v>577.28</v>
      </c>
      <c r="M506">
        <f>[42]Formula!$AD$8</f>
        <v>1.7106E-2</v>
      </c>
      <c r="N506">
        <f>[42]Formula!$AE$8</f>
        <v>575.93999999999994</v>
      </c>
      <c r="O506">
        <f>[42]Formula!$AF$8</f>
        <v>1.704E-2</v>
      </c>
    </row>
    <row r="507" spans="2:15" x14ac:dyDescent="0.25">
      <c r="B507" t="str">
        <f t="shared" si="3"/>
        <v>ACV0.000012050</v>
      </c>
      <c r="C507" t="s">
        <v>19</v>
      </c>
      <c r="D507">
        <v>20</v>
      </c>
      <c r="E507">
        <v>100</v>
      </c>
      <c r="F507">
        <v>1.0000000000000001E-5</v>
      </c>
      <c r="G507" s="212" t="s">
        <v>16</v>
      </c>
      <c r="H507" s="212" t="s">
        <v>14</v>
      </c>
      <c r="I507">
        <v>50</v>
      </c>
      <c r="J507">
        <v>100</v>
      </c>
      <c r="K507" t="s">
        <v>21</v>
      </c>
      <c r="L507">
        <f>[43]Formula!$AC$3</f>
        <v>22</v>
      </c>
      <c r="M507">
        <f>[43]Formula!$AD$3</f>
        <v>1.2</v>
      </c>
      <c r="N507">
        <f>[43]Formula!$AE$3</f>
        <v>17.722000000000001</v>
      </c>
      <c r="O507">
        <f>[43]Formula!$AF$3</f>
        <v>1.2358</v>
      </c>
    </row>
    <row r="508" spans="2:15" x14ac:dyDescent="0.25">
      <c r="B508" t="str">
        <f t="shared" si="3"/>
        <v>ACV0.00012050</v>
      </c>
      <c r="C508" t="s">
        <v>19</v>
      </c>
      <c r="D508">
        <v>20</v>
      </c>
      <c r="E508">
        <v>100</v>
      </c>
      <c r="F508">
        <v>1E-4</v>
      </c>
      <c r="G508" s="212" t="s">
        <v>16</v>
      </c>
      <c r="H508" s="212" t="s">
        <v>14</v>
      </c>
      <c r="I508">
        <v>50</v>
      </c>
      <c r="J508">
        <v>100</v>
      </c>
      <c r="K508" t="s">
        <v>21</v>
      </c>
      <c r="L508">
        <f>[43]Formula!$AC$4</f>
        <v>22</v>
      </c>
      <c r="M508">
        <f>[43]Formula!$AD$4</f>
        <v>1.2034</v>
      </c>
      <c r="N508">
        <f>[43]Formula!$AE$4</f>
        <v>17.723000000000003</v>
      </c>
      <c r="O508">
        <f>[43]Formula!$AF$4</f>
        <v>1.2358</v>
      </c>
    </row>
    <row r="509" spans="2:15" x14ac:dyDescent="0.25">
      <c r="B509" t="str">
        <f t="shared" si="3"/>
        <v>ACV0.0012050</v>
      </c>
      <c r="C509" t="s">
        <v>19</v>
      </c>
      <c r="D509">
        <v>20</v>
      </c>
      <c r="E509">
        <v>100</v>
      </c>
      <c r="F509">
        <v>1E-3</v>
      </c>
      <c r="G509" s="212" t="s">
        <v>16</v>
      </c>
      <c r="H509" s="212" t="s">
        <v>14</v>
      </c>
      <c r="I509">
        <v>50</v>
      </c>
      <c r="J509">
        <v>100</v>
      </c>
      <c r="K509" t="s">
        <v>21</v>
      </c>
      <c r="L509">
        <f>[43]Formula!$AC$5</f>
        <v>22</v>
      </c>
      <c r="M509">
        <f>[43]Formula!$AD$5</f>
        <v>1.2034</v>
      </c>
      <c r="N509">
        <f>[43]Formula!$AE$5</f>
        <v>17.724</v>
      </c>
      <c r="O509">
        <f>[43]Formula!$AF$5</f>
        <v>1.2358</v>
      </c>
    </row>
    <row r="510" spans="2:15" x14ac:dyDescent="0.25">
      <c r="B510" t="str">
        <f t="shared" si="3"/>
        <v>ACV0.012050</v>
      </c>
      <c r="C510" t="s">
        <v>19</v>
      </c>
      <c r="D510">
        <v>20</v>
      </c>
      <c r="E510">
        <v>100</v>
      </c>
      <c r="F510">
        <v>0.01</v>
      </c>
      <c r="G510" s="212" t="s">
        <v>16</v>
      </c>
      <c r="H510" s="212" t="s">
        <v>14</v>
      </c>
      <c r="I510">
        <v>50</v>
      </c>
      <c r="J510">
        <v>100</v>
      </c>
      <c r="K510" t="s">
        <v>21</v>
      </c>
      <c r="L510">
        <f>[43]Formula!$AC$6</f>
        <v>22</v>
      </c>
      <c r="M510">
        <f>[43]Formula!$AD$6</f>
        <v>1.2047000000000001</v>
      </c>
      <c r="N510">
        <f>[43]Formula!$AE$6</f>
        <v>18.315000000000001</v>
      </c>
      <c r="O510">
        <f>[43]Formula!$AF$6</f>
        <v>1.2311000000000001</v>
      </c>
    </row>
    <row r="511" spans="2:15" x14ac:dyDescent="0.25">
      <c r="B511" t="str">
        <f t="shared" si="3"/>
        <v>ACV0.12050</v>
      </c>
      <c r="C511" t="s">
        <v>19</v>
      </c>
      <c r="D511">
        <v>20</v>
      </c>
      <c r="E511">
        <v>100</v>
      </c>
      <c r="F511">
        <v>0.1</v>
      </c>
      <c r="G511" s="212" t="s">
        <v>16</v>
      </c>
      <c r="H511" s="212" t="s">
        <v>14</v>
      </c>
      <c r="I511">
        <v>50</v>
      </c>
      <c r="J511">
        <v>100</v>
      </c>
      <c r="K511" t="s">
        <v>21</v>
      </c>
      <c r="L511">
        <f>[43]Formula!$AC$7</f>
        <v>55.390999999999998</v>
      </c>
      <c r="M511">
        <f>[43]Formula!$AD$7</f>
        <v>0.97270000000000001</v>
      </c>
      <c r="N511">
        <f>[43]Formula!$AE$7</f>
        <v>55.372999999999998</v>
      </c>
      <c r="O511">
        <f>[43]Formula!$AF$7</f>
        <v>0.97270000000000001</v>
      </c>
    </row>
    <row r="512" spans="2:15" x14ac:dyDescent="0.25">
      <c r="B512" t="str">
        <f t="shared" si="3"/>
        <v>ACV12050</v>
      </c>
      <c r="C512" t="s">
        <v>19</v>
      </c>
      <c r="D512">
        <v>20</v>
      </c>
      <c r="E512">
        <v>100</v>
      </c>
      <c r="F512">
        <v>1</v>
      </c>
      <c r="G512" s="212" t="s">
        <v>16</v>
      </c>
      <c r="H512" s="212" t="s">
        <v>14</v>
      </c>
      <c r="I512">
        <v>50</v>
      </c>
      <c r="J512">
        <v>100</v>
      </c>
      <c r="K512" t="s">
        <v>21</v>
      </c>
      <c r="L512">
        <f>[43]Formula!$AC$8</f>
        <v>576.34</v>
      </c>
      <c r="M512">
        <f>[43]Formula!$AD$8</f>
        <v>0.18074999999999999</v>
      </c>
      <c r="N512">
        <f>[43]Formula!$AE$8</f>
        <v>568.41</v>
      </c>
      <c r="O512">
        <f>[43]Formula!$AF$8</f>
        <v>0.18063000000000001</v>
      </c>
    </row>
    <row r="513" spans="2:15" x14ac:dyDescent="0.25">
      <c r="B513" t="str">
        <f t="shared" si="3"/>
        <v>ACV0.00011000.001</v>
      </c>
      <c r="C513" t="s">
        <v>19</v>
      </c>
      <c r="D513">
        <v>100</v>
      </c>
      <c r="E513">
        <v>330</v>
      </c>
      <c r="F513">
        <v>1E-4</v>
      </c>
      <c r="G513" s="212" t="s">
        <v>16</v>
      </c>
      <c r="H513" s="212" t="s">
        <v>14</v>
      </c>
      <c r="I513">
        <v>1E-3</v>
      </c>
      <c r="J513">
        <v>0.04</v>
      </c>
      <c r="K513" t="s">
        <v>21</v>
      </c>
      <c r="L513">
        <f>[44]Formula!$AC$3</f>
        <v>48</v>
      </c>
      <c r="M513">
        <f>[44]Formula!$AD$3</f>
        <v>0.46</v>
      </c>
      <c r="N513">
        <f>[44]Formula!$AE$3</f>
        <v>46.118000000000002</v>
      </c>
      <c r="O513">
        <f>[44]Formula!$AF$3</f>
        <v>0.46325</v>
      </c>
    </row>
    <row r="514" spans="2:15" x14ac:dyDescent="0.25">
      <c r="B514" t="str">
        <f t="shared" ref="B514:B552" si="4">IF(I514="",CONCATENATE(C514,F514,D514),CONCATENATE(C514,F514,D514,I514))</f>
        <v>ACV0.0011000.001</v>
      </c>
      <c r="C514" t="s">
        <v>19</v>
      </c>
      <c r="D514">
        <v>100</v>
      </c>
      <c r="E514">
        <v>330</v>
      </c>
      <c r="F514">
        <v>1E-3</v>
      </c>
      <c r="G514" s="212" t="s">
        <v>16</v>
      </c>
      <c r="H514" s="212" t="s">
        <v>14</v>
      </c>
      <c r="I514">
        <v>1E-3</v>
      </c>
      <c r="J514">
        <v>0.04</v>
      </c>
      <c r="K514" t="s">
        <v>21</v>
      </c>
      <c r="L514">
        <f>[44]Formula!$AC$4</f>
        <v>48</v>
      </c>
      <c r="M514">
        <f>[44]Formula!$AD$4</f>
        <v>0.46085999999999999</v>
      </c>
      <c r="N514">
        <f>[44]Formula!$AE$4</f>
        <v>46.12</v>
      </c>
      <c r="O514">
        <f>[44]Formula!$AF$4</f>
        <v>0.46325</v>
      </c>
    </row>
    <row r="515" spans="2:15" x14ac:dyDescent="0.25">
      <c r="B515" t="str">
        <f t="shared" si="4"/>
        <v>ACV0.011000.001</v>
      </c>
      <c r="C515" t="s">
        <v>19</v>
      </c>
      <c r="D515">
        <v>100</v>
      </c>
      <c r="E515">
        <v>330</v>
      </c>
      <c r="F515">
        <v>0.01</v>
      </c>
      <c r="G515" s="212" t="s">
        <v>16</v>
      </c>
      <c r="H515" s="212" t="s">
        <v>14</v>
      </c>
      <c r="I515">
        <v>1E-3</v>
      </c>
      <c r="J515">
        <v>0.04</v>
      </c>
      <c r="K515" t="s">
        <v>21</v>
      </c>
      <c r="L515">
        <f>[44]Formula!$AC$5</f>
        <v>48</v>
      </c>
      <c r="M515">
        <f>[44]Formula!$AD$5</f>
        <v>0.46128999999999998</v>
      </c>
      <c r="N515">
        <f>[44]Formula!$AE$5</f>
        <v>46.341000000000001</v>
      </c>
      <c r="O515">
        <f>[44]Formula!$AF$5</f>
        <v>0.46283000000000002</v>
      </c>
    </row>
    <row r="516" spans="2:15" x14ac:dyDescent="0.25">
      <c r="B516" t="str">
        <f t="shared" si="4"/>
        <v>ACV0.11000.001</v>
      </c>
      <c r="C516" t="s">
        <v>19</v>
      </c>
      <c r="D516">
        <v>100</v>
      </c>
      <c r="E516">
        <v>330</v>
      </c>
      <c r="F516">
        <v>0.1</v>
      </c>
      <c r="G516" s="212" t="s">
        <v>16</v>
      </c>
      <c r="H516" s="212" t="s">
        <v>14</v>
      </c>
      <c r="I516">
        <v>1E-3</v>
      </c>
      <c r="J516">
        <v>0.04</v>
      </c>
      <c r="K516" t="s">
        <v>21</v>
      </c>
      <c r="L516">
        <f>[44]Formula!$AC$6</f>
        <v>66.332000000000008</v>
      </c>
      <c r="M516">
        <f>[44]Formula!$AD$6</f>
        <v>0.42712</v>
      </c>
      <c r="N516">
        <f>[44]Formula!$AE$6</f>
        <v>66.294000000000011</v>
      </c>
      <c r="O516">
        <f>[44]Formula!$AF$6</f>
        <v>0.42698000000000003</v>
      </c>
    </row>
    <row r="517" spans="2:15" x14ac:dyDescent="0.25">
      <c r="B517" t="str">
        <f t="shared" si="4"/>
        <v>ACV11000.001</v>
      </c>
      <c r="C517" t="s">
        <v>19</v>
      </c>
      <c r="D517">
        <v>100</v>
      </c>
      <c r="E517">
        <v>330</v>
      </c>
      <c r="F517">
        <v>1</v>
      </c>
      <c r="G517" s="212" t="s">
        <v>16</v>
      </c>
      <c r="H517" s="212" t="s">
        <v>14</v>
      </c>
      <c r="I517">
        <v>1E-3</v>
      </c>
      <c r="J517">
        <v>0.04</v>
      </c>
      <c r="K517" t="s">
        <v>21</v>
      </c>
      <c r="L517">
        <f>[44]Formula!$AC$7</f>
        <v>573.41999999999996</v>
      </c>
      <c r="M517">
        <f>[44]Formula!$AD$7</f>
        <v>0.11327</v>
      </c>
      <c r="N517">
        <f>[44]Formula!$AE$7</f>
        <v>573.41999999999996</v>
      </c>
      <c r="O517">
        <f>[44]Formula!$AF$7</f>
        <v>0.11294</v>
      </c>
    </row>
    <row r="518" spans="2:15" x14ac:dyDescent="0.25">
      <c r="B518" t="str">
        <f t="shared" si="4"/>
        <v>ACV0.00011000.04</v>
      </c>
      <c r="C518" t="s">
        <v>19</v>
      </c>
      <c r="D518">
        <v>100</v>
      </c>
      <c r="E518">
        <v>330</v>
      </c>
      <c r="F518">
        <v>1E-4</v>
      </c>
      <c r="G518" s="212" t="s">
        <v>16</v>
      </c>
      <c r="H518" s="212" t="s">
        <v>14</v>
      </c>
      <c r="I518">
        <v>0.04</v>
      </c>
      <c r="J518">
        <v>1</v>
      </c>
      <c r="K518" t="s">
        <v>21</v>
      </c>
      <c r="L518">
        <f>[45]Formula!$AC$3</f>
        <v>25</v>
      </c>
      <c r="M518">
        <f>[45]Formula!$AD$3</f>
        <v>0.46</v>
      </c>
      <c r="N518">
        <f>[45]Formula!$AE$3</f>
        <v>23.033999999999999</v>
      </c>
      <c r="O518">
        <f>[45]Formula!$AF$3</f>
        <v>0.46337</v>
      </c>
    </row>
    <row r="519" spans="2:15" x14ac:dyDescent="0.25">
      <c r="B519" t="str">
        <f t="shared" si="4"/>
        <v>ACV0.0011000.04</v>
      </c>
      <c r="C519" t="s">
        <v>19</v>
      </c>
      <c r="D519">
        <v>100</v>
      </c>
      <c r="E519">
        <v>330</v>
      </c>
      <c r="F519">
        <v>1E-3</v>
      </c>
      <c r="G519" s="212" t="s">
        <v>16</v>
      </c>
      <c r="H519" s="212" t="s">
        <v>14</v>
      </c>
      <c r="I519">
        <v>0.04</v>
      </c>
      <c r="J519">
        <v>1</v>
      </c>
      <c r="K519" t="s">
        <v>21</v>
      </c>
      <c r="L519">
        <f>[45]Formula!$AC$4</f>
        <v>25</v>
      </c>
      <c r="M519">
        <f>[45]Formula!$AD$4</f>
        <v>0.46067000000000002</v>
      </c>
      <c r="N519">
        <f>[45]Formula!$AE$4</f>
        <v>23.037000000000003</v>
      </c>
      <c r="O519">
        <f>[45]Formula!$AF$4</f>
        <v>0.46337</v>
      </c>
    </row>
    <row r="520" spans="2:15" x14ac:dyDescent="0.25">
      <c r="B520" t="str">
        <f t="shared" si="4"/>
        <v>ACV0.011000.04</v>
      </c>
      <c r="C520" t="s">
        <v>19</v>
      </c>
      <c r="D520">
        <v>100</v>
      </c>
      <c r="E520">
        <v>330</v>
      </c>
      <c r="F520">
        <v>0.01</v>
      </c>
      <c r="G520" s="212" t="s">
        <v>16</v>
      </c>
      <c r="H520" s="212" t="s">
        <v>14</v>
      </c>
      <c r="I520">
        <v>0.04</v>
      </c>
      <c r="J520">
        <v>1</v>
      </c>
      <c r="K520" t="s">
        <v>21</v>
      </c>
      <c r="L520">
        <f>[45]Formula!$AC$5</f>
        <v>25</v>
      </c>
      <c r="M520">
        <f>[45]Formula!$AD$5</f>
        <v>0.46116000000000001</v>
      </c>
      <c r="N520">
        <f>[45]Formula!$AE$5</f>
        <v>23.338000000000001</v>
      </c>
      <c r="O520">
        <f>[45]Formula!$AF$5</f>
        <v>0.46273999999999998</v>
      </c>
    </row>
    <row r="521" spans="2:15" x14ac:dyDescent="0.25">
      <c r="B521" t="str">
        <f t="shared" si="4"/>
        <v>ACV0.11000.04</v>
      </c>
      <c r="C521" t="s">
        <v>19</v>
      </c>
      <c r="D521">
        <v>100</v>
      </c>
      <c r="E521">
        <v>330</v>
      </c>
      <c r="F521">
        <v>0.1</v>
      </c>
      <c r="G521" s="212" t="s">
        <v>16</v>
      </c>
      <c r="H521" s="212" t="s">
        <v>14</v>
      </c>
      <c r="I521">
        <v>0.04</v>
      </c>
      <c r="J521">
        <v>1</v>
      </c>
      <c r="K521" t="s">
        <v>21</v>
      </c>
      <c r="L521">
        <f>[45]Formula!$AC$6</f>
        <v>49.031999999999996</v>
      </c>
      <c r="M521">
        <f>[45]Formula!$AD$6</f>
        <v>0.41284999999999999</v>
      </c>
      <c r="N521">
        <f>[45]Formula!$AE$6</f>
        <v>48.982999999999997</v>
      </c>
      <c r="O521">
        <f>[45]Formula!$AF$6</f>
        <v>0.41271000000000002</v>
      </c>
    </row>
    <row r="522" spans="2:15" x14ac:dyDescent="0.25">
      <c r="B522" t="str">
        <f t="shared" si="4"/>
        <v>ACV11000.04</v>
      </c>
      <c r="C522" t="s">
        <v>19</v>
      </c>
      <c r="D522">
        <v>100</v>
      </c>
      <c r="E522">
        <v>330</v>
      </c>
      <c r="F522">
        <v>1</v>
      </c>
      <c r="G522" s="212" t="s">
        <v>16</v>
      </c>
      <c r="H522" s="212" t="s">
        <v>14</v>
      </c>
      <c r="I522">
        <v>0.04</v>
      </c>
      <c r="J522">
        <v>1</v>
      </c>
      <c r="K522" t="s">
        <v>21</v>
      </c>
      <c r="L522">
        <f>[45]Formula!$AC$7</f>
        <v>571.91999999999996</v>
      </c>
      <c r="M522">
        <f>[45]Formula!$AD$7</f>
        <v>9.6252000000000004E-2</v>
      </c>
      <c r="N522">
        <f>[45]Formula!$AE$7</f>
        <v>571.91999999999996</v>
      </c>
      <c r="O522">
        <f>[45]Formula!$AF$7</f>
        <v>9.5921000000000006E-2</v>
      </c>
    </row>
    <row r="523" spans="2:15" x14ac:dyDescent="0.25">
      <c r="B523" t="str">
        <f t="shared" si="4"/>
        <v>ACV0.00011001</v>
      </c>
      <c r="C523" t="s">
        <v>19</v>
      </c>
      <c r="D523">
        <v>100</v>
      </c>
      <c r="E523">
        <v>330</v>
      </c>
      <c r="F523">
        <v>1E-4</v>
      </c>
      <c r="G523" s="212" t="s">
        <v>16</v>
      </c>
      <c r="H523" s="212" t="s">
        <v>14</v>
      </c>
      <c r="I523">
        <v>1</v>
      </c>
      <c r="J523">
        <v>20</v>
      </c>
      <c r="K523" t="s">
        <v>21</v>
      </c>
      <c r="L523">
        <f>[46]Formula!$AC$3</f>
        <v>23</v>
      </c>
      <c r="M523">
        <f>[46]Formula!$AD$3</f>
        <v>0.7</v>
      </c>
      <c r="N523">
        <f>[46]Formula!$AE$3</f>
        <v>23.059000000000001</v>
      </c>
      <c r="O523">
        <f>[46]Formula!$AF$3</f>
        <v>0.69384000000000001</v>
      </c>
    </row>
    <row r="524" spans="2:15" x14ac:dyDescent="0.25">
      <c r="B524" t="str">
        <f t="shared" si="4"/>
        <v>ACV0.0011001</v>
      </c>
      <c r="C524" t="s">
        <v>19</v>
      </c>
      <c r="D524">
        <v>100</v>
      </c>
      <c r="E524">
        <v>330</v>
      </c>
      <c r="F524">
        <v>1E-3</v>
      </c>
      <c r="G524" s="212" t="s">
        <v>16</v>
      </c>
      <c r="H524" s="212" t="s">
        <v>14</v>
      </c>
      <c r="I524">
        <v>1</v>
      </c>
      <c r="J524">
        <v>20</v>
      </c>
      <c r="K524" t="s">
        <v>21</v>
      </c>
      <c r="L524">
        <f>[46]Formula!$AC$4</f>
        <v>23</v>
      </c>
      <c r="M524">
        <f>[46]Formula!$AD$4</f>
        <v>0.7</v>
      </c>
      <c r="N524">
        <f>[46]Formula!$AE$4</f>
        <v>23.061</v>
      </c>
      <c r="O524">
        <f>[46]Formula!$AF$4</f>
        <v>0.69384000000000001</v>
      </c>
    </row>
    <row r="525" spans="2:15" x14ac:dyDescent="0.25">
      <c r="B525" t="str">
        <f t="shared" si="4"/>
        <v>ACV0.011001</v>
      </c>
      <c r="C525" t="s">
        <v>19</v>
      </c>
      <c r="D525">
        <v>100</v>
      </c>
      <c r="E525">
        <v>330</v>
      </c>
      <c r="F525">
        <v>0.01</v>
      </c>
      <c r="G525" s="212" t="s">
        <v>16</v>
      </c>
      <c r="H525" s="212" t="s">
        <v>14</v>
      </c>
      <c r="I525">
        <v>1</v>
      </c>
      <c r="J525">
        <v>20</v>
      </c>
      <c r="K525" t="s">
        <v>21</v>
      </c>
      <c r="L525">
        <f>[46]Formula!$AC$5</f>
        <v>23</v>
      </c>
      <c r="M525">
        <f>[46]Formula!$AD$5</f>
        <v>0.7</v>
      </c>
      <c r="N525">
        <f>[46]Formula!$AE$5</f>
        <v>23.291</v>
      </c>
      <c r="O525">
        <f>[46]Formula!$AF$5</f>
        <v>0.69333999999999996</v>
      </c>
    </row>
    <row r="526" spans="2:15" x14ac:dyDescent="0.25">
      <c r="B526" t="str">
        <f t="shared" si="4"/>
        <v>ACV0.11001</v>
      </c>
      <c r="C526" t="s">
        <v>19</v>
      </c>
      <c r="D526">
        <v>100</v>
      </c>
      <c r="E526">
        <v>330</v>
      </c>
      <c r="F526">
        <v>0.1</v>
      </c>
      <c r="G526" s="212" t="s">
        <v>16</v>
      </c>
      <c r="H526" s="212" t="s">
        <v>14</v>
      </c>
      <c r="I526">
        <v>1</v>
      </c>
      <c r="J526">
        <v>20</v>
      </c>
      <c r="K526" t="s">
        <v>21</v>
      </c>
      <c r="L526">
        <f>[46]Formula!$AC$6</f>
        <v>44.082999999999998</v>
      </c>
      <c r="M526">
        <f>[46]Formula!$AD$6</f>
        <v>0.65012000000000003</v>
      </c>
      <c r="N526">
        <f>[46]Formula!$AE$6</f>
        <v>43.963000000000001</v>
      </c>
      <c r="O526">
        <f>[46]Formula!$AF$6</f>
        <v>0.65027999999999997</v>
      </c>
    </row>
    <row r="527" spans="2:15" x14ac:dyDescent="0.25">
      <c r="B527" t="str">
        <f t="shared" si="4"/>
        <v>ACV11001</v>
      </c>
      <c r="C527" t="s">
        <v>19</v>
      </c>
      <c r="D527">
        <v>100</v>
      </c>
      <c r="E527">
        <v>330</v>
      </c>
      <c r="F527">
        <v>1</v>
      </c>
      <c r="G527" s="212" t="s">
        <v>16</v>
      </c>
      <c r="H527" s="212" t="s">
        <v>14</v>
      </c>
      <c r="I527">
        <v>1</v>
      </c>
      <c r="J527">
        <v>20</v>
      </c>
      <c r="K527" t="s">
        <v>21</v>
      </c>
      <c r="L527">
        <f>[46]Formula!$AC$7</f>
        <v>565.1</v>
      </c>
      <c r="M527">
        <f>[46]Formula!$AD$7</f>
        <v>0.19691</v>
      </c>
      <c r="N527">
        <f>[46]Formula!$AE$7</f>
        <v>565.03</v>
      </c>
      <c r="O527">
        <f>[46]Formula!$AF$7</f>
        <v>0.19677</v>
      </c>
    </row>
    <row r="528" spans="2:15" x14ac:dyDescent="0.25">
      <c r="B528" t="str">
        <f t="shared" si="4"/>
        <v>ACV0.000110020</v>
      </c>
      <c r="C528" t="s">
        <v>19</v>
      </c>
      <c r="D528">
        <v>100</v>
      </c>
      <c r="E528">
        <v>330</v>
      </c>
      <c r="F528">
        <v>1E-4</v>
      </c>
      <c r="G528" s="212" t="s">
        <v>16</v>
      </c>
      <c r="H528" s="212" t="s">
        <v>14</v>
      </c>
      <c r="I528">
        <v>20</v>
      </c>
      <c r="J528">
        <v>50</v>
      </c>
      <c r="K528" t="s">
        <v>21</v>
      </c>
      <c r="L528">
        <f>[47]Formula!$AC$3</f>
        <v>23</v>
      </c>
      <c r="M528">
        <f>[47]Formula!$AD$3</f>
        <v>1.4</v>
      </c>
      <c r="N528">
        <f>[47]Formula!$AE$3</f>
        <v>23.053000000000001</v>
      </c>
      <c r="O528">
        <f>[47]Formula!$AF$3</f>
        <v>1.3878999999999999</v>
      </c>
    </row>
    <row r="529" spans="2:15" x14ac:dyDescent="0.25">
      <c r="B529" t="str">
        <f t="shared" si="4"/>
        <v>ACV0.00110020</v>
      </c>
      <c r="C529" t="s">
        <v>19</v>
      </c>
      <c r="D529">
        <v>100</v>
      </c>
      <c r="E529">
        <v>330</v>
      </c>
      <c r="F529">
        <v>1E-3</v>
      </c>
      <c r="G529" s="212" t="s">
        <v>16</v>
      </c>
      <c r="H529" s="212" t="s">
        <v>14</v>
      </c>
      <c r="I529">
        <v>20</v>
      </c>
      <c r="J529">
        <v>50</v>
      </c>
      <c r="K529" t="s">
        <v>21</v>
      </c>
      <c r="L529">
        <f>[47]Formula!$AC$4</f>
        <v>23</v>
      </c>
      <c r="M529">
        <f>[47]Formula!$AD$4</f>
        <v>1.4</v>
      </c>
      <c r="N529">
        <f>[47]Formula!$AE$4</f>
        <v>23.054000000000002</v>
      </c>
      <c r="O529">
        <f>[47]Formula!$AF$4</f>
        <v>1.3878999999999999</v>
      </c>
    </row>
    <row r="530" spans="2:15" x14ac:dyDescent="0.25">
      <c r="B530" t="str">
        <f t="shared" si="4"/>
        <v>ACV0.0110020</v>
      </c>
      <c r="C530" t="s">
        <v>19</v>
      </c>
      <c r="D530">
        <v>100</v>
      </c>
      <c r="E530">
        <v>330</v>
      </c>
      <c r="F530">
        <v>0.01</v>
      </c>
      <c r="G530" s="212" t="s">
        <v>16</v>
      </c>
      <c r="H530" s="212" t="s">
        <v>14</v>
      </c>
      <c r="I530">
        <v>20</v>
      </c>
      <c r="J530">
        <v>50</v>
      </c>
      <c r="K530" t="s">
        <v>21</v>
      </c>
      <c r="L530">
        <f>[47]Formula!$AC$5</f>
        <v>23</v>
      </c>
      <c r="M530">
        <f>[47]Formula!$AD$5</f>
        <v>1.4</v>
      </c>
      <c r="N530">
        <f>[47]Formula!$AE$5</f>
        <v>23.188000000000002</v>
      </c>
      <c r="O530">
        <f>[47]Formula!$AF$5</f>
        <v>1.3875999999999999</v>
      </c>
    </row>
    <row r="531" spans="2:15" x14ac:dyDescent="0.25">
      <c r="B531" t="str">
        <f t="shared" si="4"/>
        <v>ACV0.110020</v>
      </c>
      <c r="C531" t="s">
        <v>19</v>
      </c>
      <c r="D531">
        <v>100</v>
      </c>
      <c r="E531">
        <v>330</v>
      </c>
      <c r="F531">
        <v>0.1</v>
      </c>
      <c r="G531" s="212" t="s">
        <v>16</v>
      </c>
      <c r="H531" s="212" t="s">
        <v>14</v>
      </c>
      <c r="I531">
        <v>20</v>
      </c>
      <c r="J531">
        <v>50</v>
      </c>
      <c r="K531" t="s">
        <v>21</v>
      </c>
      <c r="L531">
        <f>[47]Formula!$AC$6</f>
        <v>35.928999999999995</v>
      </c>
      <c r="M531">
        <f>[47]Formula!$AD$6</f>
        <v>1.3608</v>
      </c>
      <c r="N531">
        <f>[47]Formula!$AE$6</f>
        <v>35.878</v>
      </c>
      <c r="O531">
        <f>[47]Formula!$AF$6</f>
        <v>1.3594999999999999</v>
      </c>
    </row>
    <row r="532" spans="2:15" x14ac:dyDescent="0.25">
      <c r="B532" t="str">
        <f t="shared" si="4"/>
        <v>ACV110020</v>
      </c>
      <c r="C532" t="s">
        <v>19</v>
      </c>
      <c r="D532">
        <v>100</v>
      </c>
      <c r="E532">
        <v>330</v>
      </c>
      <c r="F532">
        <v>1</v>
      </c>
      <c r="G532" s="212" t="s">
        <v>16</v>
      </c>
      <c r="H532" s="212" t="s">
        <v>14</v>
      </c>
      <c r="I532">
        <v>20</v>
      </c>
      <c r="J532">
        <v>50</v>
      </c>
      <c r="K532" t="s">
        <v>21</v>
      </c>
      <c r="L532">
        <f>[47]Formula!$AC$7</f>
        <v>533.77</v>
      </c>
      <c r="M532">
        <f>[47]Formula!$AD$7</f>
        <v>0.66047</v>
      </c>
      <c r="N532">
        <f>[47]Formula!$AE$7</f>
        <v>533.56999999999994</v>
      </c>
      <c r="O532">
        <f>[47]Formula!$AF$7</f>
        <v>0.66042000000000001</v>
      </c>
    </row>
    <row r="533" spans="2:15" x14ac:dyDescent="0.25">
      <c r="B533" t="str">
        <f t="shared" si="4"/>
        <v>ACV0.000110050</v>
      </c>
      <c r="C533" t="s">
        <v>19</v>
      </c>
      <c r="D533">
        <v>100</v>
      </c>
      <c r="E533">
        <v>330</v>
      </c>
      <c r="F533">
        <v>1E-4</v>
      </c>
      <c r="G533" s="212" t="s">
        <v>16</v>
      </c>
      <c r="H533" s="212" t="s">
        <v>14</v>
      </c>
      <c r="I533">
        <v>50</v>
      </c>
      <c r="J533">
        <v>100</v>
      </c>
      <c r="K533" t="s">
        <v>21</v>
      </c>
      <c r="L533">
        <f>[48]Formula!$AC$3</f>
        <v>23</v>
      </c>
      <c r="M533">
        <f>[48]Formula!$AD$3</f>
        <v>3.5</v>
      </c>
      <c r="N533">
        <f>[48]Formula!$AE$3</f>
        <v>23.11</v>
      </c>
      <c r="O533">
        <f>[48]Formula!$AF$3</f>
        <v>3.4655999999999998</v>
      </c>
    </row>
    <row r="534" spans="2:15" x14ac:dyDescent="0.25">
      <c r="B534" t="str">
        <f t="shared" si="4"/>
        <v>ACV0.00110050</v>
      </c>
      <c r="C534" t="s">
        <v>19</v>
      </c>
      <c r="D534">
        <v>100</v>
      </c>
      <c r="E534">
        <v>330</v>
      </c>
      <c r="F534">
        <v>1E-3</v>
      </c>
      <c r="G534" s="212" t="s">
        <v>16</v>
      </c>
      <c r="H534" s="212" t="s">
        <v>14</v>
      </c>
      <c r="I534">
        <v>50</v>
      </c>
      <c r="J534">
        <v>100</v>
      </c>
      <c r="K534" t="s">
        <v>21</v>
      </c>
      <c r="L534">
        <f>[48]Formula!$AC$4</f>
        <v>23</v>
      </c>
      <c r="M534">
        <f>[48]Formula!$AD$4</f>
        <v>3.5</v>
      </c>
      <c r="N534">
        <f>[48]Formula!$AE$4</f>
        <v>23.111000000000001</v>
      </c>
      <c r="O534">
        <f>[48]Formula!$AF$4</f>
        <v>3.4655999999999998</v>
      </c>
    </row>
    <row r="535" spans="2:15" x14ac:dyDescent="0.25">
      <c r="B535" t="str">
        <f t="shared" si="4"/>
        <v>ACV0.0110050</v>
      </c>
      <c r="C535" t="s">
        <v>19</v>
      </c>
      <c r="D535">
        <v>100</v>
      </c>
      <c r="E535">
        <v>330</v>
      </c>
      <c r="F535">
        <v>0.01</v>
      </c>
      <c r="G535" s="212" t="s">
        <v>16</v>
      </c>
      <c r="H535" s="212" t="s">
        <v>14</v>
      </c>
      <c r="I535">
        <v>50</v>
      </c>
      <c r="J535">
        <v>100</v>
      </c>
      <c r="K535" t="s">
        <v>21</v>
      </c>
      <c r="L535">
        <f>[48]Formula!$AC$5</f>
        <v>23</v>
      </c>
      <c r="M535">
        <f>[48]Formula!$AD$5</f>
        <v>3.5</v>
      </c>
      <c r="N535">
        <f>[48]Formula!$AE$5</f>
        <v>23.164000000000001</v>
      </c>
      <c r="O535">
        <f>[48]Formula!$AF$5</f>
        <v>3.4655</v>
      </c>
    </row>
    <row r="536" spans="2:15" x14ac:dyDescent="0.25">
      <c r="B536" t="str">
        <f t="shared" si="4"/>
        <v>ACV0.110050</v>
      </c>
      <c r="C536" t="s">
        <v>19</v>
      </c>
      <c r="D536">
        <v>100</v>
      </c>
      <c r="E536">
        <v>330</v>
      </c>
      <c r="F536">
        <v>0.1</v>
      </c>
      <c r="G536" s="212" t="s">
        <v>16</v>
      </c>
      <c r="H536" s="212" t="s">
        <v>14</v>
      </c>
      <c r="I536">
        <v>50</v>
      </c>
      <c r="J536">
        <v>100</v>
      </c>
      <c r="K536" t="s">
        <v>21</v>
      </c>
      <c r="L536">
        <f>[48]Formula!$AC$6</f>
        <v>24.914000000000001</v>
      </c>
      <c r="M536">
        <f>[48]Formula!$AD$6</f>
        <v>3.4942000000000002</v>
      </c>
      <c r="N536">
        <f>[48]Formula!$AE$6</f>
        <v>28.927</v>
      </c>
      <c r="O536">
        <f>[48]Formula!$AF$6</f>
        <v>3.4523000000000001</v>
      </c>
    </row>
    <row r="537" spans="2:15" x14ac:dyDescent="0.25">
      <c r="B537" t="str">
        <f t="shared" si="4"/>
        <v>ACV110050</v>
      </c>
      <c r="C537" t="s">
        <v>19</v>
      </c>
      <c r="D537">
        <v>100</v>
      </c>
      <c r="E537">
        <v>330</v>
      </c>
      <c r="F537">
        <v>1</v>
      </c>
      <c r="G537" s="212" t="s">
        <v>16</v>
      </c>
      <c r="H537" s="212" t="s">
        <v>14</v>
      </c>
      <c r="I537">
        <v>50</v>
      </c>
      <c r="J537">
        <v>100</v>
      </c>
      <c r="K537" t="s">
        <v>21</v>
      </c>
      <c r="L537">
        <f>[48]Formula!$AC$7</f>
        <v>418.09</v>
      </c>
      <c r="M537">
        <f>[48]Formula!$AD$7</f>
        <v>2.6787000000000001</v>
      </c>
      <c r="N537">
        <f>[48]Formula!$AE$7</f>
        <v>417.63</v>
      </c>
      <c r="O537">
        <f>[48]Formula!$AF$7</f>
        <v>2.6793</v>
      </c>
    </row>
    <row r="538" spans="2:15" x14ac:dyDescent="0.25">
      <c r="B538" t="str">
        <f t="shared" si="4"/>
        <v>ACV0.00013300.001</v>
      </c>
      <c r="C538" t="s">
        <v>19</v>
      </c>
      <c r="D538">
        <v>330</v>
      </c>
      <c r="E538">
        <v>1000</v>
      </c>
      <c r="F538">
        <v>1E-4</v>
      </c>
      <c r="G538" s="212" t="s">
        <v>16</v>
      </c>
      <c r="H538" s="212" t="s">
        <v>14</v>
      </c>
      <c r="I538">
        <v>1E-3</v>
      </c>
      <c r="J538">
        <v>0.04</v>
      </c>
      <c r="K538" t="s">
        <v>21</v>
      </c>
      <c r="L538">
        <f>[49]Formula!$AC$3</f>
        <v>50</v>
      </c>
      <c r="M538">
        <f>[49]Formula!$AD$3</f>
        <v>0.46</v>
      </c>
      <c r="N538">
        <f>[49]Formula!$AE$3</f>
        <v>46.106999999999999</v>
      </c>
      <c r="O538">
        <f>[49]Formula!$AF$3</f>
        <v>0.46338000000000001</v>
      </c>
    </row>
    <row r="539" spans="2:15" x14ac:dyDescent="0.25">
      <c r="B539" t="str">
        <f t="shared" si="4"/>
        <v>ACV0.0013300.001</v>
      </c>
      <c r="C539" t="s">
        <v>19</v>
      </c>
      <c r="D539">
        <v>330</v>
      </c>
      <c r="E539">
        <v>1000</v>
      </c>
      <c r="F539">
        <v>1E-3</v>
      </c>
      <c r="G539" s="212" t="s">
        <v>16</v>
      </c>
      <c r="H539" s="212" t="s">
        <v>14</v>
      </c>
      <c r="I539">
        <v>1E-3</v>
      </c>
      <c r="J539">
        <v>0.04</v>
      </c>
      <c r="K539" t="s">
        <v>21</v>
      </c>
      <c r="L539">
        <f>[49]Formula!$AC$4</f>
        <v>50</v>
      </c>
      <c r="M539">
        <f>[49]Formula!$AD$4</f>
        <v>0.46054</v>
      </c>
      <c r="N539">
        <f>[49]Formula!$AE$4</f>
        <v>46.107999999999997</v>
      </c>
      <c r="O539">
        <f>[49]Formula!$AF$4</f>
        <v>0.46338000000000001</v>
      </c>
    </row>
    <row r="540" spans="2:15" x14ac:dyDescent="0.25">
      <c r="B540" t="str">
        <f t="shared" si="4"/>
        <v>ACV0.013300.001</v>
      </c>
      <c r="C540" t="s">
        <v>19</v>
      </c>
      <c r="D540">
        <v>330</v>
      </c>
      <c r="E540">
        <v>1000</v>
      </c>
      <c r="F540">
        <v>0.01</v>
      </c>
      <c r="G540" s="212" t="s">
        <v>16</v>
      </c>
      <c r="H540" s="212" t="s">
        <v>14</v>
      </c>
      <c r="I540">
        <v>1E-3</v>
      </c>
      <c r="J540">
        <v>0.04</v>
      </c>
      <c r="K540" t="s">
        <v>21</v>
      </c>
      <c r="L540">
        <f>[49]Formula!$AC$5</f>
        <v>50</v>
      </c>
      <c r="M540">
        <f>[49]Formula!$AD$5</f>
        <v>0.46059</v>
      </c>
      <c r="N540">
        <f>[49]Formula!$AE$5</f>
        <v>46.300999999999995</v>
      </c>
      <c r="O540">
        <f>[49]Formula!$AF$5</f>
        <v>0.46322000000000002</v>
      </c>
    </row>
    <row r="541" spans="2:15" x14ac:dyDescent="0.25">
      <c r="B541" t="str">
        <f t="shared" si="4"/>
        <v>ACV0.13300.001</v>
      </c>
      <c r="C541" t="s">
        <v>19</v>
      </c>
      <c r="D541">
        <v>330</v>
      </c>
      <c r="E541">
        <v>1000</v>
      </c>
      <c r="F541">
        <v>0.1</v>
      </c>
      <c r="G541" s="212" t="s">
        <v>16</v>
      </c>
      <c r="H541" s="212" t="s">
        <v>14</v>
      </c>
      <c r="I541">
        <v>1E-3</v>
      </c>
      <c r="J541">
        <v>0.04</v>
      </c>
      <c r="K541" t="s">
        <v>21</v>
      </c>
      <c r="L541">
        <f>[49]Formula!$AC$6</f>
        <v>64.184000000000012</v>
      </c>
      <c r="M541">
        <f>[49]Formula!$AD$6</f>
        <v>0.4486</v>
      </c>
      <c r="N541">
        <f>[49]Formula!$AE$6</f>
        <v>64.129000000000005</v>
      </c>
      <c r="O541">
        <f>[49]Formula!$AF$6</f>
        <v>0.44862000000000002</v>
      </c>
    </row>
    <row r="542" spans="2:15" x14ac:dyDescent="0.25">
      <c r="B542" t="str">
        <f t="shared" si="4"/>
        <v>ACV13300.001</v>
      </c>
      <c r="C542" t="s">
        <v>19</v>
      </c>
      <c r="D542">
        <v>330</v>
      </c>
      <c r="E542">
        <v>1000</v>
      </c>
      <c r="F542">
        <v>1</v>
      </c>
      <c r="G542" s="212" t="s">
        <v>16</v>
      </c>
      <c r="H542" s="212" t="s">
        <v>14</v>
      </c>
      <c r="I542">
        <v>1E-3</v>
      </c>
      <c r="J542">
        <v>0.04</v>
      </c>
      <c r="K542" t="s">
        <v>21</v>
      </c>
      <c r="L542">
        <f>[49]Formula!$AC$7</f>
        <v>564.15</v>
      </c>
      <c r="M542">
        <f>[49]Formula!$AD$7</f>
        <v>0.20594999999999999</v>
      </c>
      <c r="N542">
        <f>[49]Formula!$AE$7</f>
        <v>564.12</v>
      </c>
      <c r="O542">
        <f>[49]Formula!$AF$7</f>
        <v>0.20588999999999999</v>
      </c>
    </row>
    <row r="543" spans="2:15" x14ac:dyDescent="0.25">
      <c r="B543" t="str">
        <f t="shared" si="4"/>
        <v>ACV0.00013300.04</v>
      </c>
      <c r="C543" t="s">
        <v>19</v>
      </c>
      <c r="D543">
        <v>330</v>
      </c>
      <c r="E543">
        <v>1000</v>
      </c>
      <c r="F543">
        <v>1E-4</v>
      </c>
      <c r="G543" s="212" t="s">
        <v>16</v>
      </c>
      <c r="H543" s="212" t="s">
        <v>14</v>
      </c>
      <c r="I543">
        <v>0.04</v>
      </c>
      <c r="J543">
        <v>1</v>
      </c>
      <c r="K543" t="s">
        <v>21</v>
      </c>
      <c r="L543">
        <f>[50]Formula!$AC$3</f>
        <v>27</v>
      </c>
      <c r="M543">
        <f>[50]Formula!$AD$3</f>
        <v>0.46</v>
      </c>
      <c r="N543">
        <f>[50]Formula!$AE$3</f>
        <v>23.030999999999999</v>
      </c>
      <c r="O543">
        <f>[50]Formula!$AF$3</f>
        <v>0.46343000000000001</v>
      </c>
    </row>
    <row r="544" spans="2:15" x14ac:dyDescent="0.25">
      <c r="B544" t="str">
        <f t="shared" si="4"/>
        <v>ACV0.0013300.04</v>
      </c>
      <c r="C544" t="s">
        <v>19</v>
      </c>
      <c r="D544">
        <v>330</v>
      </c>
      <c r="E544">
        <v>1000</v>
      </c>
      <c r="F544">
        <v>1E-3</v>
      </c>
      <c r="G544" s="212" t="s">
        <v>16</v>
      </c>
      <c r="H544" s="212" t="s">
        <v>14</v>
      </c>
      <c r="I544">
        <v>0.04</v>
      </c>
      <c r="J544">
        <v>1</v>
      </c>
      <c r="K544" t="s">
        <v>21</v>
      </c>
      <c r="L544">
        <f>[50]Formula!$AC$4</f>
        <v>27</v>
      </c>
      <c r="M544">
        <f>[50]Formula!$AD$4</f>
        <v>0.46050999999999997</v>
      </c>
      <c r="N544">
        <f>[50]Formula!$AE$4</f>
        <v>23.032</v>
      </c>
      <c r="O544">
        <f>[50]Formula!$AF$4</f>
        <v>0.46343000000000001</v>
      </c>
    </row>
    <row r="545" spans="2:15" x14ac:dyDescent="0.25">
      <c r="B545" t="str">
        <f t="shared" si="4"/>
        <v>ACV0.013300.04</v>
      </c>
      <c r="C545" t="s">
        <v>19</v>
      </c>
      <c r="D545">
        <v>330</v>
      </c>
      <c r="E545">
        <v>1000</v>
      </c>
      <c r="F545">
        <v>0.01</v>
      </c>
      <c r="G545" s="212" t="s">
        <v>16</v>
      </c>
      <c r="H545" s="212" t="s">
        <v>14</v>
      </c>
      <c r="I545">
        <v>0.04</v>
      </c>
      <c r="J545">
        <v>1</v>
      </c>
      <c r="K545" t="s">
        <v>21</v>
      </c>
      <c r="L545">
        <f>[50]Formula!$AC$5</f>
        <v>27</v>
      </c>
      <c r="M545">
        <f>[50]Formula!$AD$5</f>
        <v>0.46056000000000002</v>
      </c>
      <c r="N545">
        <f>[50]Formula!$AE$5</f>
        <v>23.290000000000003</v>
      </c>
      <c r="O545">
        <f>[50]Formula!$AF$5</f>
        <v>0.46321000000000001</v>
      </c>
    </row>
    <row r="546" spans="2:15" x14ac:dyDescent="0.25">
      <c r="B546" t="str">
        <f t="shared" si="4"/>
        <v>ACV0.13300.04</v>
      </c>
      <c r="C546" t="s">
        <v>19</v>
      </c>
      <c r="D546">
        <v>330</v>
      </c>
      <c r="E546">
        <v>1000</v>
      </c>
      <c r="F546">
        <v>0.1</v>
      </c>
      <c r="G546" s="212" t="s">
        <v>16</v>
      </c>
      <c r="H546" s="212" t="s">
        <v>14</v>
      </c>
      <c r="I546">
        <v>0.04</v>
      </c>
      <c r="J546">
        <v>1</v>
      </c>
      <c r="K546" t="s">
        <v>21</v>
      </c>
      <c r="L546">
        <f>[50]Formula!$AC$6</f>
        <v>45.920999999999999</v>
      </c>
      <c r="M546">
        <f>[50]Formula!$AD$6</f>
        <v>0.44399</v>
      </c>
      <c r="N546">
        <f>[50]Formula!$AE$6</f>
        <v>45.854999999999997</v>
      </c>
      <c r="O546">
        <f>[50]Formula!$AF$6</f>
        <v>0.44402000000000003</v>
      </c>
    </row>
    <row r="547" spans="2:15" x14ac:dyDescent="0.25">
      <c r="B547" t="str">
        <f t="shared" si="4"/>
        <v>ACV13300.04</v>
      </c>
      <c r="C547" t="s">
        <v>19</v>
      </c>
      <c r="D547">
        <v>330</v>
      </c>
      <c r="E547">
        <v>1000</v>
      </c>
      <c r="F547">
        <v>1</v>
      </c>
      <c r="G547" s="212" t="s">
        <v>16</v>
      </c>
      <c r="H547" s="212" t="s">
        <v>14</v>
      </c>
      <c r="I547">
        <v>0.04</v>
      </c>
      <c r="J547">
        <v>1</v>
      </c>
      <c r="K547" t="s">
        <v>21</v>
      </c>
      <c r="L547">
        <f>[50]Formula!$AC$7</f>
        <v>562.27</v>
      </c>
      <c r="M547">
        <f>[50]Formula!$AD$7</f>
        <v>0.1928</v>
      </c>
      <c r="N547">
        <f>[50]Formula!$AE$7</f>
        <v>562.23</v>
      </c>
      <c r="O547">
        <f>[50]Formula!$AF$7</f>
        <v>0.19273999999999999</v>
      </c>
    </row>
    <row r="548" spans="2:15" x14ac:dyDescent="0.25">
      <c r="B548" t="str">
        <f t="shared" si="4"/>
        <v>ACV0.00013301</v>
      </c>
      <c r="C548" t="s">
        <v>19</v>
      </c>
      <c r="D548">
        <v>330</v>
      </c>
      <c r="E548">
        <v>1000</v>
      </c>
      <c r="F548">
        <v>1E-4</v>
      </c>
      <c r="G548" s="212" t="s">
        <v>16</v>
      </c>
      <c r="H548" s="212" t="s">
        <v>14</v>
      </c>
      <c r="I548">
        <v>1</v>
      </c>
      <c r="J548">
        <v>10</v>
      </c>
      <c r="K548" t="s">
        <v>21</v>
      </c>
      <c r="L548">
        <f>[51]Formula!$AC$3</f>
        <v>23</v>
      </c>
      <c r="M548">
        <f>[51]Formula!$AD$3</f>
        <v>0.7</v>
      </c>
      <c r="N548">
        <f>[51]Formula!$AE$3</f>
        <v>23.056000000000001</v>
      </c>
      <c r="O548">
        <f>[51]Formula!$AF$3</f>
        <v>0.69386999999999999</v>
      </c>
    </row>
    <row r="549" spans="2:15" x14ac:dyDescent="0.25">
      <c r="B549" t="str">
        <f t="shared" si="4"/>
        <v>ACV0.0013301</v>
      </c>
      <c r="C549" t="s">
        <v>19</v>
      </c>
      <c r="D549">
        <v>330</v>
      </c>
      <c r="E549">
        <v>1000</v>
      </c>
      <c r="F549">
        <v>1E-3</v>
      </c>
      <c r="G549" s="212" t="s">
        <v>16</v>
      </c>
      <c r="H549" s="212" t="s">
        <v>14</v>
      </c>
      <c r="I549">
        <v>1</v>
      </c>
      <c r="J549">
        <v>10</v>
      </c>
      <c r="K549" t="s">
        <v>21</v>
      </c>
      <c r="L549">
        <f>[51]Formula!$AC$4</f>
        <v>23</v>
      </c>
      <c r="M549">
        <f>[51]Formula!$AD$4</f>
        <v>0.7</v>
      </c>
      <c r="N549">
        <f>[51]Formula!$AE$4</f>
        <v>23.063000000000002</v>
      </c>
      <c r="O549">
        <f>[51]Formula!$AF$4</f>
        <v>0.69386000000000003</v>
      </c>
    </row>
    <row r="550" spans="2:15" x14ac:dyDescent="0.25">
      <c r="B550" t="str">
        <f t="shared" si="4"/>
        <v>ACV0.013301</v>
      </c>
      <c r="C550" t="s">
        <v>19</v>
      </c>
      <c r="D550">
        <v>330</v>
      </c>
      <c r="E550">
        <v>1000</v>
      </c>
      <c r="F550">
        <v>0.01</v>
      </c>
      <c r="G550" s="212" t="s">
        <v>16</v>
      </c>
      <c r="H550" s="212" t="s">
        <v>14</v>
      </c>
      <c r="I550">
        <v>1</v>
      </c>
      <c r="J550">
        <v>10</v>
      </c>
      <c r="K550" t="s">
        <v>21</v>
      </c>
      <c r="L550">
        <f>[51]Formula!$AC$5</f>
        <v>23</v>
      </c>
      <c r="M550">
        <f>[51]Formula!$AD$5</f>
        <v>0.7</v>
      </c>
      <c r="N550">
        <f>[51]Formula!$AE$5</f>
        <v>23.256</v>
      </c>
      <c r="O550">
        <f>[51]Formula!$AF$5</f>
        <v>0.69369000000000003</v>
      </c>
    </row>
    <row r="551" spans="2:15" x14ac:dyDescent="0.25">
      <c r="B551" t="str">
        <f t="shared" si="4"/>
        <v>ACV0.13301</v>
      </c>
      <c r="C551" t="s">
        <v>19</v>
      </c>
      <c r="D551">
        <v>330</v>
      </c>
      <c r="E551">
        <v>1000</v>
      </c>
      <c r="F551">
        <v>0.1</v>
      </c>
      <c r="G551" s="212" t="s">
        <v>16</v>
      </c>
      <c r="H551" s="212" t="s">
        <v>14</v>
      </c>
      <c r="I551">
        <v>1</v>
      </c>
      <c r="J551">
        <v>10</v>
      </c>
      <c r="K551" t="s">
        <v>21</v>
      </c>
      <c r="L551">
        <f>[51]Formula!$AC$6</f>
        <v>40.882999999999996</v>
      </c>
      <c r="M551">
        <f>[51]Formula!$AD$6</f>
        <v>0.68211999999999995</v>
      </c>
      <c r="N551">
        <f>[51]Formula!$AE$6</f>
        <v>41.184999999999995</v>
      </c>
      <c r="O551">
        <f>[51]Formula!$AF$6</f>
        <v>0.67806</v>
      </c>
    </row>
    <row r="552" spans="2:15" x14ac:dyDescent="0.25">
      <c r="B552" t="str">
        <f t="shared" si="4"/>
        <v>ACV13301</v>
      </c>
      <c r="C552" t="s">
        <v>19</v>
      </c>
      <c r="D552">
        <v>330</v>
      </c>
      <c r="E552">
        <v>1000</v>
      </c>
      <c r="F552">
        <v>1</v>
      </c>
      <c r="G552" s="212" t="s">
        <v>16</v>
      </c>
      <c r="H552" s="212" t="s">
        <v>14</v>
      </c>
      <c r="I552">
        <v>1</v>
      </c>
      <c r="J552">
        <v>10</v>
      </c>
      <c r="K552" t="s">
        <v>21</v>
      </c>
      <c r="L552">
        <f>[51]Formula!$AC$7</f>
        <v>547.47</v>
      </c>
      <c r="M552">
        <f>[51]Formula!$AD$7</f>
        <v>0.37317</v>
      </c>
      <c r="N552">
        <f>[51]Formula!$AE$7</f>
        <v>547.4</v>
      </c>
      <c r="O552">
        <f>[51]Formula!$AF$7</f>
        <v>0.37309999999999999</v>
      </c>
    </row>
    <row r="553" spans="2:15" x14ac:dyDescent="0.25">
      <c r="B553" t="s">
        <v>1542</v>
      </c>
      <c r="C553" t="s">
        <v>102</v>
      </c>
      <c r="D553">
        <v>0</v>
      </c>
      <c r="E553">
        <v>1E-4</v>
      </c>
      <c r="F553">
        <v>1E-10</v>
      </c>
      <c r="G553" t="s">
        <v>24</v>
      </c>
      <c r="H553" t="s">
        <v>22</v>
      </c>
      <c r="I553">
        <v>1E-3</v>
      </c>
      <c r="J553">
        <v>0.02</v>
      </c>
      <c r="K553" t="s">
        <v>21</v>
      </c>
      <c r="L553">
        <v>7.6999999999999999E-2</v>
      </c>
      <c r="M553">
        <v>4200</v>
      </c>
      <c r="N553">
        <v>7.6632000000000006E-2</v>
      </c>
      <c r="O553">
        <v>4198.9000000000005</v>
      </c>
    </row>
    <row r="554" spans="2:15" x14ac:dyDescent="0.25">
      <c r="B554" t="s">
        <v>1187</v>
      </c>
      <c r="C554" t="s">
        <v>102</v>
      </c>
      <c r="D554">
        <v>0</v>
      </c>
      <c r="E554">
        <v>1E-4</v>
      </c>
      <c r="F554">
        <v>1.0000000000000001E-9</v>
      </c>
      <c r="G554" t="s">
        <v>24</v>
      </c>
      <c r="H554" t="s">
        <v>22</v>
      </c>
      <c r="I554">
        <v>1E-3</v>
      </c>
      <c r="J554">
        <v>0.02</v>
      </c>
      <c r="K554" t="s">
        <v>21</v>
      </c>
      <c r="L554">
        <v>7.6999999999999999E-2</v>
      </c>
      <c r="M554">
        <v>4200</v>
      </c>
      <c r="N554">
        <v>7.6633000000000007E-2</v>
      </c>
      <c r="O554">
        <v>4198.9000000000005</v>
      </c>
    </row>
    <row r="555" spans="2:15" x14ac:dyDescent="0.25">
      <c r="B555" t="s">
        <v>1188</v>
      </c>
      <c r="C555" t="s">
        <v>102</v>
      </c>
      <c r="D555">
        <v>0</v>
      </c>
      <c r="E555">
        <v>1E-4</v>
      </c>
      <c r="F555">
        <v>1E-8</v>
      </c>
      <c r="G555" t="s">
        <v>24</v>
      </c>
      <c r="H555" t="s">
        <v>22</v>
      </c>
      <c r="I555">
        <v>1E-3</v>
      </c>
      <c r="J555">
        <v>0.02</v>
      </c>
      <c r="K555" t="s">
        <v>21</v>
      </c>
      <c r="L555">
        <v>7.6999999999999999E-2</v>
      </c>
      <c r="M555">
        <v>4200</v>
      </c>
      <c r="N555">
        <v>7.6839000000000005E-2</v>
      </c>
      <c r="O555">
        <v>4197.2</v>
      </c>
    </row>
    <row r="556" spans="2:15" x14ac:dyDescent="0.25">
      <c r="B556" t="s">
        <v>1189</v>
      </c>
      <c r="C556" t="s">
        <v>102</v>
      </c>
      <c r="D556">
        <v>0</v>
      </c>
      <c r="E556">
        <v>1E-4</v>
      </c>
      <c r="F556">
        <v>9.9999999999999995E-8</v>
      </c>
      <c r="G556" t="s">
        <v>24</v>
      </c>
      <c r="H556" t="s">
        <v>22</v>
      </c>
      <c r="I556">
        <v>1E-3</v>
      </c>
      <c r="J556">
        <v>0.02</v>
      </c>
      <c r="K556" t="s">
        <v>21</v>
      </c>
      <c r="L556">
        <v>9.5325999999999994E-2</v>
      </c>
      <c r="M556">
        <v>4045.8999999999996</v>
      </c>
      <c r="N556">
        <v>9.5287999999999998E-2</v>
      </c>
      <c r="O556">
        <v>4045.7999999999997</v>
      </c>
    </row>
    <row r="557" spans="2:15" x14ac:dyDescent="0.25">
      <c r="B557" t="s">
        <v>1190</v>
      </c>
      <c r="C557" t="s">
        <v>102</v>
      </c>
      <c r="D557">
        <v>0</v>
      </c>
      <c r="E557">
        <v>1E-4</v>
      </c>
      <c r="F557">
        <v>9.9999999999999995E-7</v>
      </c>
      <c r="G557" t="s">
        <v>24</v>
      </c>
      <c r="H557" t="s">
        <v>22</v>
      </c>
      <c r="I557">
        <v>1E-3</v>
      </c>
      <c r="J557">
        <v>0.02</v>
      </c>
      <c r="K557" t="s">
        <v>21</v>
      </c>
      <c r="L557">
        <v>0.58121</v>
      </c>
      <c r="M557">
        <v>1804</v>
      </c>
      <c r="N557">
        <v>0.58118999999999998</v>
      </c>
      <c r="O557">
        <v>1803.1</v>
      </c>
    </row>
    <row r="558" spans="2:15" x14ac:dyDescent="0.25">
      <c r="B558" t="s">
        <v>2421</v>
      </c>
      <c r="C558" t="s">
        <v>102</v>
      </c>
      <c r="D558">
        <v>0</v>
      </c>
      <c r="E558">
        <v>1E-4</v>
      </c>
      <c r="F558">
        <v>9.9999999999999991E-6</v>
      </c>
      <c r="G558" t="s">
        <v>24</v>
      </c>
      <c r="H558" t="s">
        <v>22</v>
      </c>
      <c r="I558">
        <v>1E-3</v>
      </c>
      <c r="J558">
        <v>0.02</v>
      </c>
      <c r="K558" t="s">
        <v>21</v>
      </c>
      <c r="L558">
        <v>5.7738999999999994</v>
      </c>
      <c r="M558">
        <v>210.05</v>
      </c>
      <c r="N558">
        <v>5.7722999999999995</v>
      </c>
      <c r="O558">
        <v>209.55</v>
      </c>
    </row>
    <row r="559" spans="2:15" x14ac:dyDescent="0.25">
      <c r="B559" t="s">
        <v>2422</v>
      </c>
      <c r="C559" t="s">
        <v>102</v>
      </c>
      <c r="D559">
        <v>0</v>
      </c>
      <c r="E559">
        <v>1E-4</v>
      </c>
      <c r="F559">
        <v>9.9999999999999991E-5</v>
      </c>
      <c r="G559" t="s">
        <v>24</v>
      </c>
      <c r="H559" t="s">
        <v>22</v>
      </c>
      <c r="I559">
        <v>1E-3</v>
      </c>
      <c r="J559">
        <v>0.02</v>
      </c>
      <c r="K559" t="s">
        <v>21</v>
      </c>
      <c r="L559">
        <v>57.735999999999997</v>
      </c>
      <c r="M559">
        <v>21.196999999999999</v>
      </c>
      <c r="N559">
        <v>57.733999999999995</v>
      </c>
      <c r="O559">
        <v>20.994</v>
      </c>
    </row>
    <row r="560" spans="2:15" x14ac:dyDescent="0.25">
      <c r="B560" t="s">
        <v>2423</v>
      </c>
      <c r="C560" t="s">
        <v>102</v>
      </c>
      <c r="D560">
        <v>0</v>
      </c>
      <c r="E560">
        <v>1E-4</v>
      </c>
      <c r="F560">
        <v>1E-3</v>
      </c>
      <c r="G560" t="s">
        <v>24</v>
      </c>
      <c r="H560" t="s">
        <v>22</v>
      </c>
      <c r="I560">
        <v>1E-3</v>
      </c>
      <c r="J560">
        <v>0.02</v>
      </c>
      <c r="K560" t="s">
        <v>21</v>
      </c>
      <c r="L560">
        <v>577.36</v>
      </c>
      <c r="M560">
        <v>2.1805000000000003</v>
      </c>
      <c r="N560">
        <v>577.35</v>
      </c>
      <c r="O560">
        <v>2.0994999999999999</v>
      </c>
    </row>
    <row r="561" spans="2:15" x14ac:dyDescent="0.25">
      <c r="B561" t="s">
        <v>2424</v>
      </c>
      <c r="C561" t="s">
        <v>102</v>
      </c>
      <c r="D561">
        <v>0</v>
      </c>
      <c r="E561">
        <v>1E-4</v>
      </c>
      <c r="F561">
        <v>0.01</v>
      </c>
      <c r="G561" t="s">
        <v>24</v>
      </c>
      <c r="H561" t="s">
        <v>22</v>
      </c>
      <c r="I561">
        <v>1E-3</v>
      </c>
      <c r="J561">
        <v>0.02</v>
      </c>
      <c r="K561" t="s">
        <v>21</v>
      </c>
      <c r="L561">
        <v>5773.6</v>
      </c>
      <c r="M561">
        <v>0.24237000000000003</v>
      </c>
      <c r="N561">
        <v>5773.6</v>
      </c>
      <c r="O561">
        <v>0.20995</v>
      </c>
    </row>
    <row r="562" spans="2:15" x14ac:dyDescent="0.25">
      <c r="B562" t="s">
        <v>2425</v>
      </c>
      <c r="C562" t="s">
        <v>102</v>
      </c>
      <c r="D562">
        <v>0</v>
      </c>
      <c r="E562">
        <v>1E-4</v>
      </c>
      <c r="F562">
        <v>9.9999999999999992E-2</v>
      </c>
      <c r="G562" t="s">
        <v>24</v>
      </c>
      <c r="H562" t="s">
        <v>22</v>
      </c>
      <c r="I562">
        <v>1E-3</v>
      </c>
      <c r="J562">
        <v>0.02</v>
      </c>
      <c r="K562" t="s">
        <v>21</v>
      </c>
      <c r="L562">
        <v>57736</v>
      </c>
      <c r="M562">
        <v>3.3964000000000001E-2</v>
      </c>
      <c r="N562">
        <v>57736</v>
      </c>
      <c r="O562">
        <v>2.0995E-2</v>
      </c>
    </row>
    <row r="563" spans="2:15" x14ac:dyDescent="0.25">
      <c r="B563" t="s">
        <v>2426</v>
      </c>
      <c r="C563" t="s">
        <v>102</v>
      </c>
      <c r="D563">
        <v>0</v>
      </c>
      <c r="E563">
        <v>1E-4</v>
      </c>
      <c r="F563">
        <v>1</v>
      </c>
      <c r="G563" t="s">
        <v>24</v>
      </c>
      <c r="H563" t="s">
        <v>22</v>
      </c>
      <c r="I563">
        <v>1E-3</v>
      </c>
      <c r="J563">
        <v>0.02</v>
      </c>
      <c r="K563" t="s">
        <v>21</v>
      </c>
      <c r="L563">
        <v>577360</v>
      </c>
      <c r="M563">
        <v>7.2870999999999995E-3</v>
      </c>
      <c r="N563">
        <v>577360</v>
      </c>
      <c r="O563">
        <v>2.0989999999999997E-3</v>
      </c>
    </row>
    <row r="564" spans="2:15" x14ac:dyDescent="0.25">
      <c r="B564" t="s">
        <v>1543</v>
      </c>
      <c r="C564" t="s">
        <v>102</v>
      </c>
      <c r="D564">
        <v>0</v>
      </c>
      <c r="E564">
        <v>1E-4</v>
      </c>
      <c r="F564">
        <v>1E-10</v>
      </c>
      <c r="G564" t="s">
        <v>24</v>
      </c>
      <c r="H564" t="s">
        <v>22</v>
      </c>
      <c r="I564">
        <v>0.02</v>
      </c>
      <c r="J564">
        <v>4.4999999999999998E-2</v>
      </c>
      <c r="K564" t="s">
        <v>21</v>
      </c>
      <c r="L564">
        <v>3.7999999999999999E-2</v>
      </c>
      <c r="M564">
        <v>1700</v>
      </c>
      <c r="N564">
        <v>3.4644000000000001E-2</v>
      </c>
      <c r="O564">
        <v>1732.1000000000001</v>
      </c>
    </row>
    <row r="565" spans="2:15" x14ac:dyDescent="0.25">
      <c r="B565" t="s">
        <v>1191</v>
      </c>
      <c r="C565" t="s">
        <v>102</v>
      </c>
      <c r="D565">
        <v>0</v>
      </c>
      <c r="E565">
        <v>1E-4</v>
      </c>
      <c r="F565">
        <v>1.0000000000000001E-9</v>
      </c>
      <c r="G565" t="s">
        <v>24</v>
      </c>
      <c r="H565" t="s">
        <v>22</v>
      </c>
      <c r="I565">
        <v>0.02</v>
      </c>
      <c r="J565">
        <v>4.4999999999999998E-2</v>
      </c>
      <c r="K565" t="s">
        <v>21</v>
      </c>
      <c r="L565">
        <v>3.7999999999999999E-2</v>
      </c>
      <c r="M565">
        <v>1700</v>
      </c>
      <c r="N565">
        <v>3.4647999999999998E-2</v>
      </c>
      <c r="O565">
        <v>1732.1000000000001</v>
      </c>
    </row>
    <row r="566" spans="2:15" x14ac:dyDescent="0.25">
      <c r="B566" t="s">
        <v>1192</v>
      </c>
      <c r="C566" t="s">
        <v>102</v>
      </c>
      <c r="D566">
        <v>0</v>
      </c>
      <c r="E566">
        <v>1E-4</v>
      </c>
      <c r="F566">
        <v>1E-8</v>
      </c>
      <c r="G566" t="s">
        <v>24</v>
      </c>
      <c r="H566" t="s">
        <v>22</v>
      </c>
      <c r="I566">
        <v>0.02</v>
      </c>
      <c r="J566">
        <v>4.4999999999999998E-2</v>
      </c>
      <c r="K566" t="s">
        <v>21</v>
      </c>
      <c r="L566">
        <v>3.7999999999999999E-2</v>
      </c>
      <c r="M566">
        <v>1700</v>
      </c>
      <c r="N566">
        <v>3.4998000000000001E-2</v>
      </c>
      <c r="O566">
        <v>1729.4</v>
      </c>
    </row>
    <row r="567" spans="2:15" x14ac:dyDescent="0.25">
      <c r="B567" t="s">
        <v>1193</v>
      </c>
      <c r="C567" t="s">
        <v>102</v>
      </c>
      <c r="D567">
        <v>0</v>
      </c>
      <c r="E567">
        <v>1E-4</v>
      </c>
      <c r="F567">
        <v>9.9999999999999995E-8</v>
      </c>
      <c r="G567" t="s">
        <v>24</v>
      </c>
      <c r="H567" t="s">
        <v>22</v>
      </c>
      <c r="I567">
        <v>0.02</v>
      </c>
      <c r="J567">
        <v>4.4999999999999998E-2</v>
      </c>
      <c r="K567" t="s">
        <v>21</v>
      </c>
      <c r="L567">
        <v>6.2399000000000003E-2</v>
      </c>
      <c r="M567">
        <v>1534.5</v>
      </c>
      <c r="N567">
        <v>6.2349000000000002E-2</v>
      </c>
      <c r="O567">
        <v>1534</v>
      </c>
    </row>
    <row r="568" spans="2:15" x14ac:dyDescent="0.25">
      <c r="B568" t="s">
        <v>1194</v>
      </c>
      <c r="C568" t="s">
        <v>102</v>
      </c>
      <c r="D568">
        <v>0</v>
      </c>
      <c r="E568">
        <v>1E-4</v>
      </c>
      <c r="F568">
        <v>9.9999999999999995E-7</v>
      </c>
      <c r="G568" t="s">
        <v>24</v>
      </c>
      <c r="H568" t="s">
        <v>22</v>
      </c>
      <c r="I568">
        <v>0.02</v>
      </c>
      <c r="J568">
        <v>4.4999999999999998E-2</v>
      </c>
      <c r="K568" t="s">
        <v>21</v>
      </c>
      <c r="L568">
        <v>0.57594000000000001</v>
      </c>
      <c r="M568">
        <v>378.74</v>
      </c>
      <c r="N568">
        <v>0.57591999999999999</v>
      </c>
      <c r="O568">
        <v>377.44</v>
      </c>
    </row>
    <row r="569" spans="2:15" x14ac:dyDescent="0.25">
      <c r="B569" t="s">
        <v>1669</v>
      </c>
      <c r="C569" t="s">
        <v>102</v>
      </c>
      <c r="D569">
        <v>0</v>
      </c>
      <c r="E569">
        <v>1E-4</v>
      </c>
      <c r="F569">
        <v>9.9999999999999991E-6</v>
      </c>
      <c r="G569" t="s">
        <v>24</v>
      </c>
      <c r="H569" t="s">
        <v>22</v>
      </c>
      <c r="I569">
        <v>0.02</v>
      </c>
      <c r="J569">
        <v>4.4999999999999998E-2</v>
      </c>
      <c r="K569" t="s">
        <v>21</v>
      </c>
      <c r="L569">
        <v>5.7733999999999996</v>
      </c>
      <c r="M569">
        <v>39.655999999999999</v>
      </c>
      <c r="N569">
        <v>5.77</v>
      </c>
      <c r="O569">
        <v>39.098999999999997</v>
      </c>
    </row>
    <row r="570" spans="2:15" x14ac:dyDescent="0.25">
      <c r="B570" t="s">
        <v>1670</v>
      </c>
      <c r="C570" t="s">
        <v>102</v>
      </c>
      <c r="D570">
        <v>0</v>
      </c>
      <c r="E570">
        <v>1E-4</v>
      </c>
      <c r="F570">
        <v>9.9999999999999991E-5</v>
      </c>
      <c r="G570" t="s">
        <v>24</v>
      </c>
      <c r="H570" t="s">
        <v>22</v>
      </c>
      <c r="I570">
        <v>0.02</v>
      </c>
      <c r="J570">
        <v>4.4999999999999998E-2</v>
      </c>
      <c r="K570" t="s">
        <v>21</v>
      </c>
      <c r="L570">
        <v>57.735999999999997</v>
      </c>
      <c r="M570">
        <v>4.1759000000000004</v>
      </c>
      <c r="N570">
        <v>57.731999999999999</v>
      </c>
      <c r="O570">
        <v>3.9530000000000003</v>
      </c>
    </row>
    <row r="571" spans="2:15" x14ac:dyDescent="0.25">
      <c r="B571" t="s">
        <v>1671</v>
      </c>
      <c r="C571" t="s">
        <v>102</v>
      </c>
      <c r="D571">
        <v>0</v>
      </c>
      <c r="E571">
        <v>1E-4</v>
      </c>
      <c r="F571">
        <v>1E-3</v>
      </c>
      <c r="G571" t="s">
        <v>24</v>
      </c>
      <c r="H571" t="s">
        <v>22</v>
      </c>
      <c r="I571">
        <v>0.02</v>
      </c>
      <c r="J571">
        <v>4.4999999999999998E-2</v>
      </c>
      <c r="K571" t="s">
        <v>21</v>
      </c>
      <c r="L571">
        <v>577.36</v>
      </c>
      <c r="M571">
        <v>0.50118000000000007</v>
      </c>
      <c r="N571">
        <v>577.35</v>
      </c>
      <c r="O571">
        <v>0.41202</v>
      </c>
    </row>
    <row r="572" spans="2:15" x14ac:dyDescent="0.25">
      <c r="B572" t="s">
        <v>1672</v>
      </c>
      <c r="C572" t="s">
        <v>102</v>
      </c>
      <c r="D572">
        <v>0</v>
      </c>
      <c r="E572">
        <v>1E-4</v>
      </c>
      <c r="F572">
        <v>0.01</v>
      </c>
      <c r="G572" t="s">
        <v>24</v>
      </c>
      <c r="H572" t="s">
        <v>22</v>
      </c>
      <c r="I572">
        <v>0.02</v>
      </c>
      <c r="J572">
        <v>4.4999999999999998E-2</v>
      </c>
      <c r="K572" t="s">
        <v>21</v>
      </c>
      <c r="L572">
        <v>5773.6</v>
      </c>
      <c r="M572">
        <v>8.3553999999999989E-2</v>
      </c>
      <c r="N572">
        <v>5773.5</v>
      </c>
      <c r="O572">
        <v>4.7889000000000001E-2</v>
      </c>
    </row>
    <row r="573" spans="2:15" x14ac:dyDescent="0.25">
      <c r="B573" t="s">
        <v>1673</v>
      </c>
      <c r="C573" t="s">
        <v>102</v>
      </c>
      <c r="D573">
        <v>0</v>
      </c>
      <c r="E573">
        <v>1E-4</v>
      </c>
      <c r="F573">
        <v>9.9999999999999992E-2</v>
      </c>
      <c r="G573" t="s">
        <v>24</v>
      </c>
      <c r="H573" t="s">
        <v>22</v>
      </c>
      <c r="I573">
        <v>0.02</v>
      </c>
      <c r="J573">
        <v>4.4999999999999998E-2</v>
      </c>
      <c r="K573" t="s">
        <v>21</v>
      </c>
      <c r="L573">
        <v>57736</v>
      </c>
      <c r="M573">
        <v>2.1729999999999999E-2</v>
      </c>
      <c r="N573">
        <v>57736</v>
      </c>
      <c r="O573">
        <v>7.4638000000000005E-3</v>
      </c>
    </row>
    <row r="574" spans="2:15" x14ac:dyDescent="0.25">
      <c r="B574" t="s">
        <v>1674</v>
      </c>
      <c r="C574" t="s">
        <v>102</v>
      </c>
      <c r="D574">
        <v>0</v>
      </c>
      <c r="E574">
        <v>1E-4</v>
      </c>
      <c r="F574">
        <v>1</v>
      </c>
      <c r="G574" t="s">
        <v>24</v>
      </c>
      <c r="H574" t="s">
        <v>22</v>
      </c>
      <c r="I574">
        <v>0.02</v>
      </c>
      <c r="J574">
        <v>4.4999999999999998E-2</v>
      </c>
      <c r="K574" t="s">
        <v>21</v>
      </c>
      <c r="L574">
        <v>577360</v>
      </c>
      <c r="M574">
        <v>7.5230000000000002E-3</v>
      </c>
      <c r="N574">
        <v>577360</v>
      </c>
      <c r="O574">
        <v>1.8174E-3</v>
      </c>
    </row>
    <row r="575" spans="2:15" x14ac:dyDescent="0.25">
      <c r="B575" t="s">
        <v>1544</v>
      </c>
      <c r="C575" t="s">
        <v>102</v>
      </c>
      <c r="D575">
        <v>0</v>
      </c>
      <c r="E575">
        <v>1E-4</v>
      </c>
      <c r="F575">
        <v>1E-10</v>
      </c>
      <c r="G575" t="s">
        <v>24</v>
      </c>
      <c r="H575" t="s">
        <v>22</v>
      </c>
      <c r="I575">
        <v>4.4999999999999998E-2</v>
      </c>
      <c r="J575">
        <v>5</v>
      </c>
      <c r="K575" t="s">
        <v>21</v>
      </c>
      <c r="L575">
        <v>3.6999999999999998E-2</v>
      </c>
      <c r="M575">
        <v>700</v>
      </c>
      <c r="N575">
        <v>3.5478000000000003E-2</v>
      </c>
      <c r="O575">
        <v>705.46</v>
      </c>
    </row>
    <row r="576" spans="2:15" x14ac:dyDescent="0.25">
      <c r="B576" t="s">
        <v>1195</v>
      </c>
      <c r="C576" t="s">
        <v>102</v>
      </c>
      <c r="D576">
        <v>0</v>
      </c>
      <c r="E576">
        <v>1E-4</v>
      </c>
      <c r="F576">
        <v>1.0000000000000001E-9</v>
      </c>
      <c r="G576" t="s">
        <v>24</v>
      </c>
      <c r="H576" t="s">
        <v>22</v>
      </c>
      <c r="I576">
        <v>4.4999999999999998E-2</v>
      </c>
      <c r="J576">
        <v>5</v>
      </c>
      <c r="K576" t="s">
        <v>21</v>
      </c>
      <c r="L576">
        <v>3.6999999999999998E-2</v>
      </c>
      <c r="M576">
        <v>701.56999999999994</v>
      </c>
      <c r="N576">
        <v>3.5484000000000002E-2</v>
      </c>
      <c r="O576">
        <v>705.45</v>
      </c>
    </row>
    <row r="577" spans="2:15" x14ac:dyDescent="0.25">
      <c r="B577" t="s">
        <v>1196</v>
      </c>
      <c r="C577" t="s">
        <v>102</v>
      </c>
      <c r="D577">
        <v>0</v>
      </c>
      <c r="E577">
        <v>1E-4</v>
      </c>
      <c r="F577">
        <v>1E-8</v>
      </c>
      <c r="G577" t="s">
        <v>24</v>
      </c>
      <c r="H577" t="s">
        <v>22</v>
      </c>
      <c r="I577">
        <v>4.4999999999999998E-2</v>
      </c>
      <c r="J577">
        <v>5</v>
      </c>
      <c r="K577" t="s">
        <v>21</v>
      </c>
      <c r="L577">
        <v>3.6999999999999998E-2</v>
      </c>
      <c r="M577">
        <v>703.27</v>
      </c>
      <c r="N577">
        <v>3.5899E-2</v>
      </c>
      <c r="O577">
        <v>702.95</v>
      </c>
    </row>
    <row r="578" spans="2:15" x14ac:dyDescent="0.25">
      <c r="B578" t="s">
        <v>1197</v>
      </c>
      <c r="C578" t="s">
        <v>102</v>
      </c>
      <c r="D578">
        <v>0</v>
      </c>
      <c r="E578">
        <v>1E-4</v>
      </c>
      <c r="F578">
        <v>9.9999999999999995E-8</v>
      </c>
      <c r="G578" t="s">
        <v>24</v>
      </c>
      <c r="H578" t="s">
        <v>22</v>
      </c>
      <c r="I578">
        <v>4.4999999999999998E-2</v>
      </c>
      <c r="J578">
        <v>5</v>
      </c>
      <c r="K578" t="s">
        <v>21</v>
      </c>
      <c r="L578">
        <v>6.6314999999999999E-2</v>
      </c>
      <c r="M578">
        <v>546.37</v>
      </c>
      <c r="N578">
        <v>6.6275000000000001E-2</v>
      </c>
      <c r="O578">
        <v>544.96</v>
      </c>
    </row>
    <row r="579" spans="2:15" x14ac:dyDescent="0.25">
      <c r="B579" t="s">
        <v>1198</v>
      </c>
      <c r="C579" t="s">
        <v>102</v>
      </c>
      <c r="D579">
        <v>0</v>
      </c>
      <c r="E579">
        <v>1E-4</v>
      </c>
      <c r="F579">
        <v>9.9999999999999995E-7</v>
      </c>
      <c r="G579" t="s">
        <v>24</v>
      </c>
      <c r="H579" t="s">
        <v>22</v>
      </c>
      <c r="I579">
        <v>4.4999999999999998E-2</v>
      </c>
      <c r="J579">
        <v>5</v>
      </c>
      <c r="K579" t="s">
        <v>21</v>
      </c>
      <c r="L579">
        <v>0.57804</v>
      </c>
      <c r="M579">
        <v>91.593000000000004</v>
      </c>
      <c r="N579">
        <v>0.57801999999999998</v>
      </c>
      <c r="O579">
        <v>90.228000000000009</v>
      </c>
    </row>
    <row r="580" spans="2:15" x14ac:dyDescent="0.25">
      <c r="B580" t="s">
        <v>1676</v>
      </c>
      <c r="C580" t="s">
        <v>102</v>
      </c>
      <c r="D580">
        <v>0</v>
      </c>
      <c r="E580">
        <v>1E-4</v>
      </c>
      <c r="F580">
        <v>9.9999999999999991E-6</v>
      </c>
      <c r="G580" t="s">
        <v>24</v>
      </c>
      <c r="H580" t="s">
        <v>22</v>
      </c>
      <c r="I580">
        <v>4.4999999999999998E-2</v>
      </c>
      <c r="J580">
        <v>5</v>
      </c>
      <c r="K580" t="s">
        <v>21</v>
      </c>
      <c r="L580">
        <v>5.7736000000000001</v>
      </c>
      <c r="M580">
        <v>9.7714999999999996</v>
      </c>
      <c r="N580">
        <v>5.7728000000000002</v>
      </c>
      <c r="O580">
        <v>9.2142999999999997</v>
      </c>
    </row>
    <row r="581" spans="2:15" x14ac:dyDescent="0.25">
      <c r="B581" t="s">
        <v>1677</v>
      </c>
      <c r="C581" t="s">
        <v>102</v>
      </c>
      <c r="D581">
        <v>0</v>
      </c>
      <c r="E581">
        <v>1E-4</v>
      </c>
      <c r="F581">
        <v>9.9999999999999991E-5</v>
      </c>
      <c r="G581" t="s">
        <v>24</v>
      </c>
      <c r="H581" t="s">
        <v>22</v>
      </c>
      <c r="I581">
        <v>4.4999999999999998E-2</v>
      </c>
      <c r="J581">
        <v>5</v>
      </c>
      <c r="K581" t="s">
        <v>21</v>
      </c>
      <c r="L581">
        <v>57.735999999999997</v>
      </c>
      <c r="M581">
        <v>1.1861999999999999</v>
      </c>
      <c r="N581">
        <v>57.734999999999999</v>
      </c>
      <c r="O581">
        <v>0.96332000000000007</v>
      </c>
    </row>
    <row r="582" spans="2:15" x14ac:dyDescent="0.25">
      <c r="B582" t="s">
        <v>1678</v>
      </c>
      <c r="C582" t="s">
        <v>102</v>
      </c>
      <c r="D582">
        <v>0</v>
      </c>
      <c r="E582">
        <v>1E-4</v>
      </c>
      <c r="F582">
        <v>1E-3</v>
      </c>
      <c r="G582" t="s">
        <v>24</v>
      </c>
      <c r="H582" t="s">
        <v>22</v>
      </c>
      <c r="I582">
        <v>4.4999999999999998E-2</v>
      </c>
      <c r="J582">
        <v>5</v>
      </c>
      <c r="K582" t="s">
        <v>21</v>
      </c>
      <c r="L582">
        <v>577.36</v>
      </c>
      <c r="M582">
        <v>0.20221</v>
      </c>
      <c r="N582">
        <v>577.35</v>
      </c>
      <c r="O582">
        <v>0.11305</v>
      </c>
    </row>
    <row r="583" spans="2:15" x14ac:dyDescent="0.25">
      <c r="B583" t="s">
        <v>1679</v>
      </c>
      <c r="C583" t="s">
        <v>102</v>
      </c>
      <c r="D583">
        <v>0</v>
      </c>
      <c r="E583">
        <v>1E-4</v>
      </c>
      <c r="F583">
        <v>0.01</v>
      </c>
      <c r="G583" t="s">
        <v>24</v>
      </c>
      <c r="H583" t="s">
        <v>22</v>
      </c>
      <c r="I583">
        <v>4.4999999999999998E-2</v>
      </c>
      <c r="J583">
        <v>5</v>
      </c>
      <c r="K583" t="s">
        <v>21</v>
      </c>
      <c r="L583">
        <v>5773.6</v>
      </c>
      <c r="M583">
        <v>5.3657000000000003E-2</v>
      </c>
      <c r="N583">
        <v>5773.6</v>
      </c>
      <c r="O583">
        <v>1.7992000000000001E-2</v>
      </c>
    </row>
    <row r="584" spans="2:15" x14ac:dyDescent="0.25">
      <c r="B584" t="s">
        <v>1680</v>
      </c>
      <c r="C584" t="s">
        <v>102</v>
      </c>
      <c r="D584">
        <v>0</v>
      </c>
      <c r="E584">
        <v>1E-4</v>
      </c>
      <c r="F584">
        <v>9.9999999999999992E-2</v>
      </c>
      <c r="G584" t="s">
        <v>24</v>
      </c>
      <c r="H584" t="s">
        <v>22</v>
      </c>
      <c r="I584">
        <v>4.4999999999999998E-2</v>
      </c>
      <c r="J584">
        <v>5</v>
      </c>
      <c r="K584" t="s">
        <v>21</v>
      </c>
      <c r="L584">
        <v>57736</v>
      </c>
      <c r="M584">
        <v>1.874E-2</v>
      </c>
      <c r="N584">
        <v>57736</v>
      </c>
      <c r="O584">
        <v>4.4741E-3</v>
      </c>
    </row>
    <row r="585" spans="2:15" x14ac:dyDescent="0.25">
      <c r="B585" t="s">
        <v>1681</v>
      </c>
      <c r="C585" t="s">
        <v>102</v>
      </c>
      <c r="D585">
        <v>0</v>
      </c>
      <c r="E585">
        <v>1E-4</v>
      </c>
      <c r="F585">
        <v>1</v>
      </c>
      <c r="G585" t="s">
        <v>24</v>
      </c>
      <c r="H585" t="s">
        <v>22</v>
      </c>
      <c r="I585">
        <v>4.4999999999999998E-2</v>
      </c>
      <c r="J585">
        <v>5</v>
      </c>
      <c r="K585" t="s">
        <v>21</v>
      </c>
      <c r="L585">
        <v>577360</v>
      </c>
      <c r="M585">
        <v>7.2242000000000001E-3</v>
      </c>
      <c r="N585">
        <v>577360</v>
      </c>
      <c r="O585">
        <v>1.5172999999999999E-3</v>
      </c>
    </row>
    <row r="586" spans="2:15" x14ac:dyDescent="0.25">
      <c r="B586" t="s">
        <v>1545</v>
      </c>
      <c r="C586" t="s">
        <v>102</v>
      </c>
      <c r="D586">
        <v>1E-4</v>
      </c>
      <c r="E586">
        <v>1E-3</v>
      </c>
      <c r="F586">
        <v>1E-10</v>
      </c>
      <c r="G586" t="s">
        <v>24</v>
      </c>
      <c r="H586" t="s">
        <v>22</v>
      </c>
      <c r="I586">
        <v>1E-3</v>
      </c>
      <c r="J586">
        <v>0.02</v>
      </c>
      <c r="K586" t="s">
        <v>21</v>
      </c>
      <c r="L586">
        <v>0.25</v>
      </c>
      <c r="M586">
        <v>4600</v>
      </c>
      <c r="N586">
        <v>0.23094999999999999</v>
      </c>
      <c r="O586">
        <v>4618.8</v>
      </c>
    </row>
    <row r="587" spans="2:15" x14ac:dyDescent="0.25">
      <c r="B587" t="s">
        <v>1199</v>
      </c>
      <c r="C587" t="s">
        <v>102</v>
      </c>
      <c r="D587">
        <v>1E-4</v>
      </c>
      <c r="E587">
        <v>1E-3</v>
      </c>
      <c r="F587">
        <v>1.0000000000000001E-9</v>
      </c>
      <c r="G587" t="s">
        <v>24</v>
      </c>
      <c r="H587" t="s">
        <v>22</v>
      </c>
      <c r="I587">
        <v>1E-3</v>
      </c>
      <c r="J587">
        <v>0.02</v>
      </c>
      <c r="K587" t="s">
        <v>21</v>
      </c>
      <c r="L587">
        <v>0.25</v>
      </c>
      <c r="M587">
        <v>4600</v>
      </c>
      <c r="N587">
        <v>0.23098000000000002</v>
      </c>
      <c r="O587">
        <v>4618.8</v>
      </c>
    </row>
    <row r="588" spans="2:15" x14ac:dyDescent="0.25">
      <c r="B588" t="s">
        <v>1200</v>
      </c>
      <c r="C588" t="s">
        <v>102</v>
      </c>
      <c r="D588">
        <v>1E-4</v>
      </c>
      <c r="E588">
        <v>1E-3</v>
      </c>
      <c r="F588">
        <v>1E-8</v>
      </c>
      <c r="G588" t="s">
        <v>24</v>
      </c>
      <c r="H588" t="s">
        <v>22</v>
      </c>
      <c r="I588">
        <v>1E-3</v>
      </c>
      <c r="J588">
        <v>0.02</v>
      </c>
      <c r="K588" t="s">
        <v>21</v>
      </c>
      <c r="L588">
        <v>0.25</v>
      </c>
      <c r="M588">
        <v>4600.3</v>
      </c>
      <c r="N588">
        <v>0.23363</v>
      </c>
      <c r="O588">
        <v>4616.5</v>
      </c>
    </row>
    <row r="589" spans="2:15" x14ac:dyDescent="0.25">
      <c r="B589" t="s">
        <v>1201</v>
      </c>
      <c r="C589" t="s">
        <v>102</v>
      </c>
      <c r="D589">
        <v>1E-4</v>
      </c>
      <c r="E589">
        <v>1E-3</v>
      </c>
      <c r="F589">
        <v>9.9999999999999995E-8</v>
      </c>
      <c r="G589" t="s">
        <v>24</v>
      </c>
      <c r="H589" t="s">
        <v>22</v>
      </c>
      <c r="I589">
        <v>1E-3</v>
      </c>
      <c r="J589">
        <v>0.02</v>
      </c>
      <c r="K589" t="s">
        <v>21</v>
      </c>
      <c r="L589">
        <v>0.45990000000000003</v>
      </c>
      <c r="M589">
        <v>4424.7</v>
      </c>
      <c r="N589">
        <v>0.45951999999999998</v>
      </c>
      <c r="O589">
        <v>4424.5999999999995</v>
      </c>
    </row>
    <row r="590" spans="2:15" x14ac:dyDescent="0.25">
      <c r="B590" t="s">
        <v>1202</v>
      </c>
      <c r="C590" t="s">
        <v>102</v>
      </c>
      <c r="D590">
        <v>1E-4</v>
      </c>
      <c r="E590">
        <v>1E-3</v>
      </c>
      <c r="F590">
        <v>9.9999999999999995E-7</v>
      </c>
      <c r="G590" t="s">
        <v>24</v>
      </c>
      <c r="H590" t="s">
        <v>22</v>
      </c>
      <c r="I590">
        <v>1E-3</v>
      </c>
      <c r="J590">
        <v>0.02</v>
      </c>
      <c r="K590" t="s">
        <v>21</v>
      </c>
      <c r="L590">
        <v>5.6234999999999999</v>
      </c>
      <c r="M590">
        <v>1918.3</v>
      </c>
      <c r="N590">
        <v>5.6232999999999995</v>
      </c>
      <c r="O590">
        <v>1917.2</v>
      </c>
    </row>
    <row r="591" spans="2:15" x14ac:dyDescent="0.25">
      <c r="B591" t="s">
        <v>1546</v>
      </c>
      <c r="C591" t="s">
        <v>102</v>
      </c>
      <c r="D591">
        <v>1E-4</v>
      </c>
      <c r="E591">
        <v>1E-3</v>
      </c>
      <c r="F591">
        <v>1E-10</v>
      </c>
      <c r="G591" t="s">
        <v>24</v>
      </c>
      <c r="H591" t="s">
        <v>22</v>
      </c>
      <c r="I591">
        <v>0.02</v>
      </c>
      <c r="J591">
        <v>4.4999999999999998E-2</v>
      </c>
      <c r="K591" t="s">
        <v>21</v>
      </c>
      <c r="L591">
        <v>0.27</v>
      </c>
      <c r="M591">
        <v>1700</v>
      </c>
      <c r="N591">
        <v>0.23094000000000001</v>
      </c>
      <c r="O591">
        <v>1732.1</v>
      </c>
    </row>
    <row r="592" spans="2:15" x14ac:dyDescent="0.25">
      <c r="B592" t="s">
        <v>1203</v>
      </c>
      <c r="C592" t="s">
        <v>102</v>
      </c>
      <c r="D592">
        <v>1E-4</v>
      </c>
      <c r="E592">
        <v>1E-3</v>
      </c>
      <c r="F592">
        <v>1.0000000000000001E-9</v>
      </c>
      <c r="G592" t="s">
        <v>24</v>
      </c>
      <c r="H592" t="s">
        <v>22</v>
      </c>
      <c r="I592">
        <v>0.02</v>
      </c>
      <c r="J592">
        <v>4.4999999999999998E-2</v>
      </c>
      <c r="K592" t="s">
        <v>21</v>
      </c>
      <c r="L592">
        <v>0.27</v>
      </c>
      <c r="M592">
        <v>1700</v>
      </c>
      <c r="N592">
        <v>0.23100000000000001</v>
      </c>
      <c r="O592">
        <v>1732.1</v>
      </c>
    </row>
    <row r="593" spans="2:15" x14ac:dyDescent="0.25">
      <c r="B593" t="s">
        <v>1204</v>
      </c>
      <c r="C593" t="s">
        <v>102</v>
      </c>
      <c r="D593">
        <v>1E-4</v>
      </c>
      <c r="E593">
        <v>1E-3</v>
      </c>
      <c r="F593">
        <v>1E-8</v>
      </c>
      <c r="G593" t="s">
        <v>24</v>
      </c>
      <c r="H593" t="s">
        <v>22</v>
      </c>
      <c r="I593">
        <v>0.02</v>
      </c>
      <c r="J593">
        <v>4.4999999999999998E-2</v>
      </c>
      <c r="K593" t="s">
        <v>21</v>
      </c>
      <c r="L593">
        <v>0.27</v>
      </c>
      <c r="M593">
        <v>1700</v>
      </c>
      <c r="N593">
        <v>0.23546</v>
      </c>
      <c r="O593">
        <v>1728.5</v>
      </c>
    </row>
    <row r="594" spans="2:15" x14ac:dyDescent="0.25">
      <c r="B594" t="s">
        <v>1205</v>
      </c>
      <c r="C594" t="s">
        <v>102</v>
      </c>
      <c r="D594">
        <v>1E-4</v>
      </c>
      <c r="E594">
        <v>1E-3</v>
      </c>
      <c r="F594">
        <v>9.9999999999999995E-8</v>
      </c>
      <c r="G594" t="s">
        <v>24</v>
      </c>
      <c r="H594" t="s">
        <v>22</v>
      </c>
      <c r="I594">
        <v>0.02</v>
      </c>
      <c r="J594">
        <v>4.4999999999999998E-2</v>
      </c>
      <c r="K594" t="s">
        <v>21</v>
      </c>
      <c r="L594">
        <v>0.55629999999999991</v>
      </c>
      <c r="M594">
        <v>1491.3000000000002</v>
      </c>
      <c r="N594">
        <v>0.55585999999999991</v>
      </c>
      <c r="O594">
        <v>1490.6</v>
      </c>
    </row>
    <row r="595" spans="2:15" x14ac:dyDescent="0.25">
      <c r="B595" t="s">
        <v>1206</v>
      </c>
      <c r="C595" t="s">
        <v>102</v>
      </c>
      <c r="D595">
        <v>1E-4</v>
      </c>
      <c r="E595">
        <v>1E-3</v>
      </c>
      <c r="F595">
        <v>9.9999999999999995E-7</v>
      </c>
      <c r="G595" t="s">
        <v>24</v>
      </c>
      <c r="H595" t="s">
        <v>22</v>
      </c>
      <c r="I595">
        <v>0.02</v>
      </c>
      <c r="J595">
        <v>4.4999999999999998E-2</v>
      </c>
      <c r="K595" t="s">
        <v>21</v>
      </c>
      <c r="L595">
        <v>5.7532999999999994</v>
      </c>
      <c r="M595">
        <v>346.75</v>
      </c>
      <c r="N595">
        <v>5.7531999999999996</v>
      </c>
      <c r="O595">
        <v>345.32</v>
      </c>
    </row>
    <row r="596" spans="2:15" x14ac:dyDescent="0.25">
      <c r="B596" t="s">
        <v>1547</v>
      </c>
      <c r="C596" t="s">
        <v>102</v>
      </c>
      <c r="D596">
        <v>1E-4</v>
      </c>
      <c r="E596">
        <v>1E-3</v>
      </c>
      <c r="F596">
        <v>1E-10</v>
      </c>
      <c r="G596" t="s">
        <v>24</v>
      </c>
      <c r="H596" t="s">
        <v>22</v>
      </c>
      <c r="I596">
        <v>4.4999999999999998E-2</v>
      </c>
      <c r="J596">
        <v>0.1</v>
      </c>
      <c r="K596" t="s">
        <v>21</v>
      </c>
      <c r="L596">
        <v>0.24</v>
      </c>
      <c r="M596">
        <v>690</v>
      </c>
      <c r="N596">
        <v>0.23094000000000001</v>
      </c>
      <c r="O596">
        <v>693.02</v>
      </c>
    </row>
    <row r="597" spans="2:15" x14ac:dyDescent="0.25">
      <c r="B597" t="s">
        <v>1207</v>
      </c>
      <c r="C597" t="s">
        <v>102</v>
      </c>
      <c r="D597">
        <v>1E-4</v>
      </c>
      <c r="E597">
        <v>1E-3</v>
      </c>
      <c r="F597">
        <v>1.0000000000000001E-9</v>
      </c>
      <c r="G597" t="s">
        <v>24</v>
      </c>
      <c r="H597" t="s">
        <v>22</v>
      </c>
      <c r="I597">
        <v>4.4999999999999998E-2</v>
      </c>
      <c r="J597">
        <v>0.1</v>
      </c>
      <c r="K597" t="s">
        <v>21</v>
      </c>
      <c r="L597">
        <v>0.24</v>
      </c>
      <c r="M597">
        <v>690</v>
      </c>
      <c r="N597">
        <v>0.23102</v>
      </c>
      <c r="O597">
        <v>692.99</v>
      </c>
    </row>
    <row r="598" spans="2:15" x14ac:dyDescent="0.25">
      <c r="B598" t="s">
        <v>1208</v>
      </c>
      <c r="C598" t="s">
        <v>102</v>
      </c>
      <c r="D598">
        <v>1E-4</v>
      </c>
      <c r="E598">
        <v>1E-3</v>
      </c>
      <c r="F598">
        <v>1E-8</v>
      </c>
      <c r="G598" t="s">
        <v>24</v>
      </c>
      <c r="H598" t="s">
        <v>22</v>
      </c>
      <c r="I598">
        <v>4.4999999999999998E-2</v>
      </c>
      <c r="J598">
        <v>0.1</v>
      </c>
      <c r="K598" t="s">
        <v>21</v>
      </c>
      <c r="L598">
        <v>0.24</v>
      </c>
      <c r="M598">
        <v>690</v>
      </c>
      <c r="N598">
        <v>0.23691000000000001</v>
      </c>
      <c r="O598">
        <v>689</v>
      </c>
    </row>
    <row r="599" spans="2:15" x14ac:dyDescent="0.25">
      <c r="B599" t="s">
        <v>1209</v>
      </c>
      <c r="C599" t="s">
        <v>102</v>
      </c>
      <c r="D599">
        <v>1E-4</v>
      </c>
      <c r="E599">
        <v>1E-3</v>
      </c>
      <c r="F599">
        <v>9.9999999999999995E-8</v>
      </c>
      <c r="G599" t="s">
        <v>24</v>
      </c>
      <c r="H599" t="s">
        <v>22</v>
      </c>
      <c r="I599">
        <v>4.4999999999999998E-2</v>
      </c>
      <c r="J599">
        <v>0.1</v>
      </c>
      <c r="K599" t="s">
        <v>21</v>
      </c>
      <c r="L599">
        <v>0.60248999999999997</v>
      </c>
      <c r="M599">
        <v>489.70000000000005</v>
      </c>
      <c r="N599">
        <v>0.60209999999999997</v>
      </c>
      <c r="O599">
        <v>487.94</v>
      </c>
    </row>
    <row r="600" spans="2:15" x14ac:dyDescent="0.25">
      <c r="B600" t="s">
        <v>1210</v>
      </c>
      <c r="C600" t="s">
        <v>102</v>
      </c>
      <c r="D600">
        <v>1E-4</v>
      </c>
      <c r="E600">
        <v>1E-3</v>
      </c>
      <c r="F600">
        <v>9.9999999999999995E-7</v>
      </c>
      <c r="G600" t="s">
        <v>24</v>
      </c>
      <c r="H600" t="s">
        <v>22</v>
      </c>
      <c r="I600">
        <v>4.4999999999999998E-2</v>
      </c>
      <c r="J600">
        <v>0.1</v>
      </c>
      <c r="K600" t="s">
        <v>21</v>
      </c>
      <c r="L600">
        <v>5.7741999999999996</v>
      </c>
      <c r="M600">
        <v>74.831999999999994</v>
      </c>
      <c r="N600">
        <v>5.7740999999999998</v>
      </c>
      <c r="O600">
        <v>73.332999999999998</v>
      </c>
    </row>
    <row r="601" spans="2:15" x14ac:dyDescent="0.25">
      <c r="B601" t="s">
        <v>1548</v>
      </c>
      <c r="C601" t="s">
        <v>102</v>
      </c>
      <c r="D601">
        <v>1E-4</v>
      </c>
      <c r="E601">
        <v>1E-3</v>
      </c>
      <c r="F601">
        <v>1E-10</v>
      </c>
      <c r="G601" t="s">
        <v>24</v>
      </c>
      <c r="H601" t="s">
        <v>22</v>
      </c>
      <c r="I601">
        <v>0.1</v>
      </c>
      <c r="J601">
        <v>5</v>
      </c>
      <c r="K601" t="s">
        <v>21</v>
      </c>
      <c r="L601">
        <v>0.25</v>
      </c>
      <c r="M601">
        <v>350</v>
      </c>
      <c r="N601">
        <v>0.23000999999999999</v>
      </c>
      <c r="O601">
        <v>364.09000000000003</v>
      </c>
    </row>
    <row r="602" spans="2:15" x14ac:dyDescent="0.25">
      <c r="B602" t="s">
        <v>1211</v>
      </c>
      <c r="C602" t="s">
        <v>102</v>
      </c>
      <c r="D602">
        <v>1E-4</v>
      </c>
      <c r="E602">
        <v>1E-3</v>
      </c>
      <c r="F602">
        <v>1.0000000000000001E-9</v>
      </c>
      <c r="G602" t="s">
        <v>24</v>
      </c>
      <c r="H602" t="s">
        <v>22</v>
      </c>
      <c r="I602">
        <v>0.1</v>
      </c>
      <c r="J602">
        <v>5</v>
      </c>
      <c r="K602" t="s">
        <v>21</v>
      </c>
      <c r="L602">
        <v>0.25</v>
      </c>
      <c r="M602">
        <v>354.91</v>
      </c>
      <c r="N602">
        <v>0.23009000000000002</v>
      </c>
      <c r="O602">
        <v>364.09000000000003</v>
      </c>
    </row>
    <row r="603" spans="2:15" x14ac:dyDescent="0.25">
      <c r="B603" t="s">
        <v>1212</v>
      </c>
      <c r="C603" t="s">
        <v>102</v>
      </c>
      <c r="D603">
        <v>1E-4</v>
      </c>
      <c r="E603">
        <v>1E-3</v>
      </c>
      <c r="F603">
        <v>1E-8</v>
      </c>
      <c r="G603" t="s">
        <v>24</v>
      </c>
      <c r="H603" t="s">
        <v>22</v>
      </c>
      <c r="I603">
        <v>0.1</v>
      </c>
      <c r="J603">
        <v>5</v>
      </c>
      <c r="K603" t="s">
        <v>21</v>
      </c>
      <c r="L603">
        <v>0.25</v>
      </c>
      <c r="M603">
        <v>359.01</v>
      </c>
      <c r="N603">
        <v>0.23663000000000001</v>
      </c>
      <c r="O603">
        <v>360.5</v>
      </c>
    </row>
    <row r="604" spans="2:15" x14ac:dyDescent="0.25">
      <c r="B604" t="s">
        <v>1213</v>
      </c>
      <c r="C604" t="s">
        <v>102</v>
      </c>
      <c r="D604">
        <v>1E-4</v>
      </c>
      <c r="E604">
        <v>1E-3</v>
      </c>
      <c r="F604">
        <v>9.9999999999999995E-8</v>
      </c>
      <c r="G604" t="s">
        <v>24</v>
      </c>
      <c r="H604" t="s">
        <v>22</v>
      </c>
      <c r="I604">
        <v>0.1</v>
      </c>
      <c r="J604">
        <v>5</v>
      </c>
      <c r="K604" t="s">
        <v>21</v>
      </c>
      <c r="L604">
        <v>0.61485999999999996</v>
      </c>
      <c r="M604">
        <v>217.07999999999998</v>
      </c>
      <c r="N604">
        <v>0.61453999999999998</v>
      </c>
      <c r="O604">
        <v>214.57999999999998</v>
      </c>
    </row>
    <row r="605" spans="2:15" x14ac:dyDescent="0.25">
      <c r="B605" t="s">
        <v>1214</v>
      </c>
      <c r="C605" t="s">
        <v>102</v>
      </c>
      <c r="D605">
        <v>1E-4</v>
      </c>
      <c r="E605">
        <v>1E-3</v>
      </c>
      <c r="F605">
        <v>9.9999999999999995E-7</v>
      </c>
      <c r="G605" t="s">
        <v>24</v>
      </c>
      <c r="H605" t="s">
        <v>22</v>
      </c>
      <c r="I605">
        <v>0.1</v>
      </c>
      <c r="J605">
        <v>5</v>
      </c>
      <c r="K605" t="s">
        <v>21</v>
      </c>
      <c r="L605">
        <v>5.7770999999999999</v>
      </c>
      <c r="M605">
        <v>28.936</v>
      </c>
      <c r="N605">
        <v>5.7770000000000001</v>
      </c>
      <c r="O605">
        <v>27.423999999999999</v>
      </c>
    </row>
    <row r="606" spans="2:15" x14ac:dyDescent="0.25">
      <c r="B606" t="s">
        <v>1549</v>
      </c>
      <c r="C606" t="s">
        <v>102</v>
      </c>
      <c r="D606">
        <v>1E-4</v>
      </c>
      <c r="E606">
        <v>1E-3</v>
      </c>
      <c r="F606">
        <v>1E-10</v>
      </c>
      <c r="G606" t="s">
        <v>24</v>
      </c>
      <c r="H606" t="s">
        <v>22</v>
      </c>
      <c r="I606">
        <v>5</v>
      </c>
      <c r="J606">
        <v>20</v>
      </c>
      <c r="K606" t="s">
        <v>21</v>
      </c>
      <c r="L606">
        <v>0.25</v>
      </c>
      <c r="M606">
        <v>710</v>
      </c>
      <c r="N606">
        <v>0.23471</v>
      </c>
      <c r="O606">
        <v>715.82999999999993</v>
      </c>
    </row>
    <row r="607" spans="2:15" x14ac:dyDescent="0.25">
      <c r="B607" t="s">
        <v>1215</v>
      </c>
      <c r="C607" t="s">
        <v>102</v>
      </c>
      <c r="D607">
        <v>1E-4</v>
      </c>
      <c r="E607">
        <v>1E-3</v>
      </c>
      <c r="F607">
        <v>1.0000000000000001E-9</v>
      </c>
      <c r="G607" t="s">
        <v>24</v>
      </c>
      <c r="H607" t="s">
        <v>22</v>
      </c>
      <c r="I607">
        <v>5</v>
      </c>
      <c r="J607">
        <v>20</v>
      </c>
      <c r="K607" t="s">
        <v>21</v>
      </c>
      <c r="L607">
        <v>0.25</v>
      </c>
      <c r="M607">
        <v>711.93</v>
      </c>
      <c r="N607">
        <v>0.23479</v>
      </c>
      <c r="O607">
        <v>715.8</v>
      </c>
    </row>
    <row r="608" spans="2:15" x14ac:dyDescent="0.25">
      <c r="B608" t="s">
        <v>1216</v>
      </c>
      <c r="C608" t="s">
        <v>102</v>
      </c>
      <c r="D608">
        <v>1E-4</v>
      </c>
      <c r="E608">
        <v>1E-3</v>
      </c>
      <c r="F608">
        <v>1E-8</v>
      </c>
      <c r="G608" t="s">
        <v>24</v>
      </c>
      <c r="H608" t="s">
        <v>22</v>
      </c>
      <c r="I608">
        <v>5</v>
      </c>
      <c r="J608">
        <v>20</v>
      </c>
      <c r="K608" t="s">
        <v>21</v>
      </c>
      <c r="L608">
        <v>0.25</v>
      </c>
      <c r="M608">
        <v>712.21999999999991</v>
      </c>
      <c r="N608">
        <v>0.24058000000000002</v>
      </c>
      <c r="O608">
        <v>711.87</v>
      </c>
    </row>
    <row r="609" spans="2:15" x14ac:dyDescent="0.25">
      <c r="B609" t="s">
        <v>1217</v>
      </c>
      <c r="C609" t="s">
        <v>102</v>
      </c>
      <c r="D609">
        <v>1E-4</v>
      </c>
      <c r="E609">
        <v>1E-3</v>
      </c>
      <c r="F609">
        <v>9.9999999999999995E-8</v>
      </c>
      <c r="G609" t="s">
        <v>24</v>
      </c>
      <c r="H609" t="s">
        <v>22</v>
      </c>
      <c r="I609">
        <v>5</v>
      </c>
      <c r="J609">
        <v>20</v>
      </c>
      <c r="K609" t="s">
        <v>21</v>
      </c>
      <c r="L609">
        <v>0.60309999999999997</v>
      </c>
      <c r="M609">
        <v>511.66999999999996</v>
      </c>
      <c r="N609">
        <v>0.60271999999999992</v>
      </c>
      <c r="O609">
        <v>509.95</v>
      </c>
    </row>
    <row r="610" spans="2:15" x14ac:dyDescent="0.25">
      <c r="B610" t="s">
        <v>1218</v>
      </c>
      <c r="C610" t="s">
        <v>102</v>
      </c>
      <c r="D610">
        <v>1E-4</v>
      </c>
      <c r="E610">
        <v>1E-3</v>
      </c>
      <c r="F610">
        <v>9.9999999999999995E-7</v>
      </c>
      <c r="G610" t="s">
        <v>24</v>
      </c>
      <c r="H610" t="s">
        <v>22</v>
      </c>
      <c r="I610">
        <v>5</v>
      </c>
      <c r="J610">
        <v>20</v>
      </c>
      <c r="K610" t="s">
        <v>21</v>
      </c>
      <c r="L610">
        <v>5.7740999999999998</v>
      </c>
      <c r="M610">
        <v>79.210000000000008</v>
      </c>
      <c r="N610">
        <v>5.774</v>
      </c>
      <c r="O610">
        <v>77.713000000000008</v>
      </c>
    </row>
    <row r="611" spans="2:15" x14ac:dyDescent="0.25">
      <c r="B611" t="s">
        <v>1550</v>
      </c>
      <c r="C611" t="s">
        <v>102</v>
      </c>
      <c r="D611">
        <v>1E-4</v>
      </c>
      <c r="E611">
        <v>1E-3</v>
      </c>
      <c r="F611">
        <v>1E-10</v>
      </c>
      <c r="G611" t="s">
        <v>24</v>
      </c>
      <c r="H611" t="s">
        <v>22</v>
      </c>
      <c r="I611">
        <v>20</v>
      </c>
      <c r="J611">
        <v>50</v>
      </c>
      <c r="K611" t="s">
        <v>21</v>
      </c>
      <c r="L611">
        <v>0.47000000000000003</v>
      </c>
      <c r="M611">
        <v>4800</v>
      </c>
      <c r="N611">
        <v>0.46627000000000002</v>
      </c>
      <c r="O611">
        <v>4761.7</v>
      </c>
    </row>
    <row r="612" spans="2:15" x14ac:dyDescent="0.25">
      <c r="B612" t="s">
        <v>1219</v>
      </c>
      <c r="C612" t="s">
        <v>102</v>
      </c>
      <c r="D612">
        <v>1E-4</v>
      </c>
      <c r="E612">
        <v>1E-3</v>
      </c>
      <c r="F612">
        <v>1.0000000000000001E-9</v>
      </c>
      <c r="G612" t="s">
        <v>24</v>
      </c>
      <c r="H612" t="s">
        <v>22</v>
      </c>
      <c r="I612">
        <v>20</v>
      </c>
      <c r="J612">
        <v>50</v>
      </c>
      <c r="K612" t="s">
        <v>21</v>
      </c>
      <c r="L612">
        <v>0.47000000000000003</v>
      </c>
      <c r="M612">
        <v>4761.5999999999995</v>
      </c>
      <c r="N612">
        <v>0.46636</v>
      </c>
      <c r="O612">
        <v>4761.5999999999995</v>
      </c>
    </row>
    <row r="613" spans="2:15" x14ac:dyDescent="0.25">
      <c r="B613" t="s">
        <v>1220</v>
      </c>
      <c r="C613" t="s">
        <v>102</v>
      </c>
      <c r="D613">
        <v>1E-4</v>
      </c>
      <c r="E613">
        <v>1E-3</v>
      </c>
      <c r="F613">
        <v>1E-8</v>
      </c>
      <c r="G613" t="s">
        <v>24</v>
      </c>
      <c r="H613" t="s">
        <v>22</v>
      </c>
      <c r="I613">
        <v>20</v>
      </c>
      <c r="J613">
        <v>50</v>
      </c>
      <c r="K613" t="s">
        <v>21</v>
      </c>
      <c r="L613">
        <v>0.47000000000000003</v>
      </c>
      <c r="M613">
        <v>4759.8999999999996</v>
      </c>
      <c r="N613">
        <v>0.46837000000000001</v>
      </c>
      <c r="O613">
        <v>4760</v>
      </c>
    </row>
    <row r="614" spans="2:15" x14ac:dyDescent="0.25">
      <c r="B614" t="s">
        <v>1221</v>
      </c>
      <c r="C614" t="s">
        <v>102</v>
      </c>
      <c r="D614">
        <v>1E-4</v>
      </c>
      <c r="E614">
        <v>1E-3</v>
      </c>
      <c r="F614">
        <v>9.9999999999999995E-8</v>
      </c>
      <c r="G614" t="s">
        <v>24</v>
      </c>
      <c r="H614" t="s">
        <v>22</v>
      </c>
      <c r="I614">
        <v>20</v>
      </c>
      <c r="J614">
        <v>50</v>
      </c>
      <c r="K614" t="s">
        <v>21</v>
      </c>
      <c r="L614">
        <v>0.6462699999999999</v>
      </c>
      <c r="M614">
        <v>4616</v>
      </c>
      <c r="N614">
        <v>0.64413999999999993</v>
      </c>
      <c r="O614">
        <v>4616.1000000000004</v>
      </c>
    </row>
    <row r="615" spans="2:15" x14ac:dyDescent="0.25">
      <c r="B615" t="s">
        <v>1222</v>
      </c>
      <c r="C615" t="s">
        <v>102</v>
      </c>
      <c r="D615">
        <v>1E-4</v>
      </c>
      <c r="E615">
        <v>1E-3</v>
      </c>
      <c r="F615">
        <v>9.9999999999999995E-7</v>
      </c>
      <c r="G615" t="s">
        <v>24</v>
      </c>
      <c r="H615" t="s">
        <v>22</v>
      </c>
      <c r="I615">
        <v>20</v>
      </c>
      <c r="J615">
        <v>50</v>
      </c>
      <c r="K615" t="s">
        <v>21</v>
      </c>
      <c r="L615">
        <v>5.6360000000000001</v>
      </c>
      <c r="M615">
        <v>2159.6999999999998</v>
      </c>
      <c r="N615">
        <v>5.6349</v>
      </c>
      <c r="O615">
        <v>2155.3000000000002</v>
      </c>
    </row>
    <row r="616" spans="2:15" x14ac:dyDescent="0.25">
      <c r="B616" t="s">
        <v>1551</v>
      </c>
      <c r="C616" t="s">
        <v>102</v>
      </c>
      <c r="D616">
        <v>1E-4</v>
      </c>
      <c r="E616">
        <v>1E-3</v>
      </c>
      <c r="F616">
        <v>1E-10</v>
      </c>
      <c r="G616" t="s">
        <v>24</v>
      </c>
      <c r="H616" t="s">
        <v>22</v>
      </c>
      <c r="I616">
        <v>50</v>
      </c>
      <c r="J616">
        <v>100</v>
      </c>
      <c r="K616" t="s">
        <v>21</v>
      </c>
      <c r="L616">
        <v>1.9000000000000001</v>
      </c>
      <c r="M616">
        <v>6500</v>
      </c>
      <c r="N616">
        <v>1.7592000000000001</v>
      </c>
      <c r="O616">
        <v>6558</v>
      </c>
    </row>
    <row r="617" spans="2:15" x14ac:dyDescent="0.25">
      <c r="B617" t="s">
        <v>1223</v>
      </c>
      <c r="C617" t="s">
        <v>102</v>
      </c>
      <c r="D617">
        <v>1E-4</v>
      </c>
      <c r="E617">
        <v>1E-3</v>
      </c>
      <c r="F617">
        <v>1.0000000000000001E-9</v>
      </c>
      <c r="G617" t="s">
        <v>24</v>
      </c>
      <c r="H617" t="s">
        <v>22</v>
      </c>
      <c r="I617">
        <v>50</v>
      </c>
      <c r="J617">
        <v>100</v>
      </c>
      <c r="K617" t="s">
        <v>21</v>
      </c>
      <c r="L617">
        <v>1.9000000000000001</v>
      </c>
      <c r="M617">
        <v>6531.9000000000005</v>
      </c>
      <c r="N617">
        <v>1.7594000000000001</v>
      </c>
      <c r="O617">
        <v>6558.0999999999995</v>
      </c>
    </row>
    <row r="618" spans="2:15" x14ac:dyDescent="0.25">
      <c r="B618" t="s">
        <v>1224</v>
      </c>
      <c r="C618" t="s">
        <v>102</v>
      </c>
      <c r="D618">
        <v>1E-4</v>
      </c>
      <c r="E618">
        <v>1E-3</v>
      </c>
      <c r="F618">
        <v>1E-8</v>
      </c>
      <c r="G618" t="s">
        <v>24</v>
      </c>
      <c r="H618" t="s">
        <v>22</v>
      </c>
      <c r="I618">
        <v>50</v>
      </c>
      <c r="J618">
        <v>100</v>
      </c>
      <c r="K618" t="s">
        <v>21</v>
      </c>
      <c r="L618">
        <v>1.9000000000000001</v>
      </c>
      <c r="M618">
        <v>6537.4</v>
      </c>
      <c r="N618">
        <v>1.7606999999999999</v>
      </c>
      <c r="O618">
        <v>6558</v>
      </c>
    </row>
    <row r="619" spans="2:15" x14ac:dyDescent="0.25">
      <c r="B619" t="s">
        <v>1225</v>
      </c>
      <c r="C619" t="s">
        <v>102</v>
      </c>
      <c r="D619">
        <v>1E-4</v>
      </c>
      <c r="E619">
        <v>1E-3</v>
      </c>
      <c r="F619">
        <v>9.9999999999999995E-8</v>
      </c>
      <c r="G619" t="s">
        <v>24</v>
      </c>
      <c r="H619" t="s">
        <v>22</v>
      </c>
      <c r="I619">
        <v>50</v>
      </c>
      <c r="J619">
        <v>100</v>
      </c>
      <c r="K619" t="s">
        <v>21</v>
      </c>
      <c r="L619">
        <v>1.9000000000000001</v>
      </c>
      <c r="M619">
        <v>6516.3</v>
      </c>
      <c r="N619">
        <v>1.8353999999999999</v>
      </c>
      <c r="O619">
        <v>6506.9</v>
      </c>
    </row>
    <row r="620" spans="2:15" x14ac:dyDescent="0.25">
      <c r="B620" t="s">
        <v>1226</v>
      </c>
      <c r="C620" t="s">
        <v>102</v>
      </c>
      <c r="D620">
        <v>1E-4</v>
      </c>
      <c r="E620">
        <v>1E-3</v>
      </c>
      <c r="F620">
        <v>9.9999999999999995E-7</v>
      </c>
      <c r="G620" t="s">
        <v>24</v>
      </c>
      <c r="H620" t="s">
        <v>22</v>
      </c>
      <c r="I620">
        <v>50</v>
      </c>
      <c r="J620">
        <v>100</v>
      </c>
      <c r="K620" t="s">
        <v>21</v>
      </c>
      <c r="L620">
        <v>5.8456000000000001</v>
      </c>
      <c r="M620">
        <v>4362.3</v>
      </c>
      <c r="N620">
        <v>5.8320999999999996</v>
      </c>
      <c r="O620">
        <v>4309.3</v>
      </c>
    </row>
    <row r="621" spans="2:15" x14ac:dyDescent="0.25">
      <c r="B621" t="s">
        <v>1552</v>
      </c>
      <c r="C621" t="s">
        <v>102</v>
      </c>
      <c r="D621">
        <v>1E-3</v>
      </c>
      <c r="E621">
        <v>0.01</v>
      </c>
      <c r="F621">
        <v>1E-8</v>
      </c>
      <c r="G621" t="s">
        <v>24</v>
      </c>
      <c r="H621" t="s">
        <v>22</v>
      </c>
      <c r="I621">
        <v>1E-3</v>
      </c>
      <c r="J621">
        <v>0.02</v>
      </c>
      <c r="K621" t="s">
        <v>21</v>
      </c>
      <c r="L621">
        <v>2.5</v>
      </c>
      <c r="M621">
        <v>4600</v>
      </c>
      <c r="N621">
        <v>2.3096000000000001</v>
      </c>
      <c r="O621">
        <v>4618.8</v>
      </c>
    </row>
    <row r="622" spans="2:15" x14ac:dyDescent="0.25">
      <c r="B622" t="s">
        <v>1227</v>
      </c>
      <c r="C622" t="s">
        <v>102</v>
      </c>
      <c r="D622">
        <v>1E-3</v>
      </c>
      <c r="E622">
        <v>0.01</v>
      </c>
      <c r="F622">
        <v>1.0000000000000001E-7</v>
      </c>
      <c r="G622" t="s">
        <v>24</v>
      </c>
      <c r="H622" t="s">
        <v>22</v>
      </c>
      <c r="I622">
        <v>1E-3</v>
      </c>
      <c r="J622">
        <v>0.02</v>
      </c>
      <c r="K622" t="s">
        <v>21</v>
      </c>
      <c r="L622">
        <v>2.5</v>
      </c>
      <c r="M622">
        <v>4600</v>
      </c>
      <c r="N622">
        <v>2.3101000000000003</v>
      </c>
      <c r="O622">
        <v>4618.8</v>
      </c>
    </row>
    <row r="623" spans="2:15" x14ac:dyDescent="0.25">
      <c r="B623" t="s">
        <v>1228</v>
      </c>
      <c r="C623" t="s">
        <v>102</v>
      </c>
      <c r="D623">
        <v>1E-3</v>
      </c>
      <c r="E623">
        <v>0.01</v>
      </c>
      <c r="F623">
        <v>9.9999999999999995E-7</v>
      </c>
      <c r="G623" t="s">
        <v>24</v>
      </c>
      <c r="H623" t="s">
        <v>22</v>
      </c>
      <c r="I623">
        <v>1E-3</v>
      </c>
      <c r="J623">
        <v>0.02</v>
      </c>
      <c r="K623" t="s">
        <v>21</v>
      </c>
      <c r="L623">
        <v>2.5</v>
      </c>
      <c r="M623">
        <v>4600.7</v>
      </c>
      <c r="N623">
        <v>2.3373000000000004</v>
      </c>
      <c r="O623">
        <v>4616.5</v>
      </c>
    </row>
    <row r="624" spans="2:15" x14ac:dyDescent="0.25">
      <c r="B624" t="s">
        <v>1229</v>
      </c>
      <c r="C624" t="s">
        <v>102</v>
      </c>
      <c r="D624">
        <v>1E-3</v>
      </c>
      <c r="E624">
        <v>0.01</v>
      </c>
      <c r="F624">
        <v>1.0000000000000001E-5</v>
      </c>
      <c r="G624" t="s">
        <v>24</v>
      </c>
      <c r="H624" t="s">
        <v>22</v>
      </c>
      <c r="I624">
        <v>1E-3</v>
      </c>
      <c r="J624">
        <v>0.02</v>
      </c>
      <c r="K624" t="s">
        <v>21</v>
      </c>
      <c r="L624">
        <v>4.6177000000000001</v>
      </c>
      <c r="M624">
        <v>4424.2999999999993</v>
      </c>
      <c r="N624">
        <v>4.5991</v>
      </c>
      <c r="O624">
        <v>4424.5</v>
      </c>
    </row>
    <row r="625" spans="2:15" x14ac:dyDescent="0.25">
      <c r="B625" t="s">
        <v>1230</v>
      </c>
      <c r="C625" t="s">
        <v>102</v>
      </c>
      <c r="D625">
        <v>1E-3</v>
      </c>
      <c r="E625">
        <v>0.01</v>
      </c>
      <c r="F625">
        <v>1E-4</v>
      </c>
      <c r="G625" t="s">
        <v>24</v>
      </c>
      <c r="H625" t="s">
        <v>22</v>
      </c>
      <c r="I625">
        <v>1E-3</v>
      </c>
      <c r="J625">
        <v>0.02</v>
      </c>
      <c r="K625" t="s">
        <v>21</v>
      </c>
      <c r="L625">
        <v>56.242999999999995</v>
      </c>
      <c r="M625">
        <v>1921.2</v>
      </c>
      <c r="N625">
        <v>56.234999999999999</v>
      </c>
      <c r="O625">
        <v>1917.8</v>
      </c>
    </row>
    <row r="626" spans="2:15" x14ac:dyDescent="0.25">
      <c r="B626" t="s">
        <v>1553</v>
      </c>
      <c r="C626" t="s">
        <v>102</v>
      </c>
      <c r="D626">
        <v>1E-3</v>
      </c>
      <c r="E626">
        <v>0.01</v>
      </c>
      <c r="F626">
        <v>1E-8</v>
      </c>
      <c r="G626" t="s">
        <v>24</v>
      </c>
      <c r="H626" t="s">
        <v>22</v>
      </c>
      <c r="I626">
        <v>0.02</v>
      </c>
      <c r="J626">
        <v>4.4999999999999998E-2</v>
      </c>
      <c r="K626" t="s">
        <v>21</v>
      </c>
      <c r="L626">
        <v>2.7</v>
      </c>
      <c r="M626">
        <v>1700</v>
      </c>
      <c r="N626">
        <v>2.3094999999999999</v>
      </c>
      <c r="O626">
        <v>1732.1</v>
      </c>
    </row>
    <row r="627" spans="2:15" x14ac:dyDescent="0.25">
      <c r="B627" t="s">
        <v>1231</v>
      </c>
      <c r="C627" t="s">
        <v>102</v>
      </c>
      <c r="D627">
        <v>1E-3</v>
      </c>
      <c r="E627">
        <v>0.01</v>
      </c>
      <c r="F627">
        <v>1.0000000000000001E-7</v>
      </c>
      <c r="G627" t="s">
        <v>24</v>
      </c>
      <c r="H627" t="s">
        <v>22</v>
      </c>
      <c r="I627">
        <v>0.02</v>
      </c>
      <c r="J627">
        <v>4.4999999999999998E-2</v>
      </c>
      <c r="K627" t="s">
        <v>21</v>
      </c>
      <c r="L627">
        <v>2.7</v>
      </c>
      <c r="M627">
        <v>1700</v>
      </c>
      <c r="N627">
        <v>2.3110000000000004</v>
      </c>
      <c r="O627">
        <v>1732</v>
      </c>
    </row>
    <row r="628" spans="2:15" x14ac:dyDescent="0.25">
      <c r="B628" t="s">
        <v>1232</v>
      </c>
      <c r="C628" t="s">
        <v>102</v>
      </c>
      <c r="D628">
        <v>1E-3</v>
      </c>
      <c r="E628">
        <v>0.01</v>
      </c>
      <c r="F628">
        <v>9.9999999999999995E-7</v>
      </c>
      <c r="G628" t="s">
        <v>24</v>
      </c>
      <c r="H628" t="s">
        <v>22</v>
      </c>
      <c r="I628">
        <v>0.02</v>
      </c>
      <c r="J628">
        <v>4.4999999999999998E-2</v>
      </c>
      <c r="K628" t="s">
        <v>21</v>
      </c>
      <c r="L628">
        <v>2.7</v>
      </c>
      <c r="M628">
        <v>1700</v>
      </c>
      <c r="N628">
        <v>2.3566000000000003</v>
      </c>
      <c r="O628">
        <v>1728.5</v>
      </c>
    </row>
    <row r="629" spans="2:15" x14ac:dyDescent="0.25">
      <c r="B629" t="s">
        <v>1233</v>
      </c>
      <c r="C629" t="s">
        <v>102</v>
      </c>
      <c r="D629">
        <v>1E-3</v>
      </c>
      <c r="E629">
        <v>0.01</v>
      </c>
      <c r="F629">
        <v>1.0000000000000001E-5</v>
      </c>
      <c r="G629" t="s">
        <v>24</v>
      </c>
      <c r="H629" t="s">
        <v>22</v>
      </c>
      <c r="I629">
        <v>0.02</v>
      </c>
      <c r="J629">
        <v>4.4999999999999998E-2</v>
      </c>
      <c r="K629" t="s">
        <v>21</v>
      </c>
      <c r="L629">
        <v>5.585</v>
      </c>
      <c r="M629">
        <v>1492.6</v>
      </c>
      <c r="N629">
        <v>5.5625999999999998</v>
      </c>
      <c r="O629">
        <v>1490.8999999999999</v>
      </c>
    </row>
    <row r="630" spans="2:15" x14ac:dyDescent="0.25">
      <c r="B630" t="s">
        <v>1234</v>
      </c>
      <c r="C630" t="s">
        <v>102</v>
      </c>
      <c r="D630">
        <v>1E-3</v>
      </c>
      <c r="E630">
        <v>0.01</v>
      </c>
      <c r="F630">
        <v>1E-4</v>
      </c>
      <c r="G630" t="s">
        <v>24</v>
      </c>
      <c r="H630" t="s">
        <v>22</v>
      </c>
      <c r="I630">
        <v>0.02</v>
      </c>
      <c r="J630">
        <v>4.4999999999999998E-2</v>
      </c>
      <c r="K630" t="s">
        <v>21</v>
      </c>
      <c r="L630">
        <v>57.540999999999997</v>
      </c>
      <c r="M630">
        <v>350.7</v>
      </c>
      <c r="N630">
        <v>57.533999999999999</v>
      </c>
      <c r="O630">
        <v>346.10999999999996</v>
      </c>
    </row>
    <row r="631" spans="2:15" x14ac:dyDescent="0.25">
      <c r="B631" t="s">
        <v>1554</v>
      </c>
      <c r="C631" t="s">
        <v>102</v>
      </c>
      <c r="D631">
        <v>1E-3</v>
      </c>
      <c r="E631">
        <v>0.01</v>
      </c>
      <c r="F631">
        <v>1E-8</v>
      </c>
      <c r="G631" t="s">
        <v>24</v>
      </c>
      <c r="H631" t="s">
        <v>22</v>
      </c>
      <c r="I631">
        <v>4.4999999999999998E-2</v>
      </c>
      <c r="J631">
        <v>0.1</v>
      </c>
      <c r="K631" t="s">
        <v>21</v>
      </c>
      <c r="L631">
        <v>2.4</v>
      </c>
      <c r="M631">
        <v>690</v>
      </c>
      <c r="N631">
        <v>2.3094999999999999</v>
      </c>
      <c r="O631">
        <v>693.04</v>
      </c>
    </row>
    <row r="632" spans="2:15" x14ac:dyDescent="0.25">
      <c r="B632" t="s">
        <v>1235</v>
      </c>
      <c r="C632" t="s">
        <v>102</v>
      </c>
      <c r="D632">
        <v>1E-3</v>
      </c>
      <c r="E632">
        <v>0.01</v>
      </c>
      <c r="F632">
        <v>1.0000000000000001E-7</v>
      </c>
      <c r="G632" t="s">
        <v>24</v>
      </c>
      <c r="H632" t="s">
        <v>22</v>
      </c>
      <c r="I632">
        <v>4.4999999999999998E-2</v>
      </c>
      <c r="J632">
        <v>0.1</v>
      </c>
      <c r="K632" t="s">
        <v>21</v>
      </c>
      <c r="L632">
        <v>2.4</v>
      </c>
      <c r="M632">
        <v>690</v>
      </c>
      <c r="N632">
        <v>2.3107000000000002</v>
      </c>
      <c r="O632">
        <v>693.04</v>
      </c>
    </row>
    <row r="633" spans="2:15" x14ac:dyDescent="0.25">
      <c r="B633" t="s">
        <v>1236</v>
      </c>
      <c r="C633" t="s">
        <v>102</v>
      </c>
      <c r="D633">
        <v>1E-3</v>
      </c>
      <c r="E633">
        <v>0.01</v>
      </c>
      <c r="F633">
        <v>9.9999999999999995E-7</v>
      </c>
      <c r="G633" t="s">
        <v>24</v>
      </c>
      <c r="H633" t="s">
        <v>22</v>
      </c>
      <c r="I633">
        <v>4.4999999999999998E-2</v>
      </c>
      <c r="J633">
        <v>0.1</v>
      </c>
      <c r="K633" t="s">
        <v>21</v>
      </c>
      <c r="L633">
        <v>2.4</v>
      </c>
      <c r="M633">
        <v>690</v>
      </c>
      <c r="N633">
        <v>2.3717000000000001</v>
      </c>
      <c r="O633">
        <v>689.14</v>
      </c>
    </row>
    <row r="634" spans="2:15" x14ac:dyDescent="0.25">
      <c r="B634" t="s">
        <v>1237</v>
      </c>
      <c r="C634" t="s">
        <v>102</v>
      </c>
      <c r="D634">
        <v>1E-3</v>
      </c>
      <c r="E634">
        <v>0.01</v>
      </c>
      <c r="F634">
        <v>1.0000000000000001E-5</v>
      </c>
      <c r="G634" t="s">
        <v>24</v>
      </c>
      <c r="H634" t="s">
        <v>22</v>
      </c>
      <c r="I634">
        <v>4.4999999999999998E-2</v>
      </c>
      <c r="J634">
        <v>0.1</v>
      </c>
      <c r="K634" t="s">
        <v>21</v>
      </c>
      <c r="L634">
        <v>6.0457999999999998</v>
      </c>
      <c r="M634">
        <v>494.17</v>
      </c>
      <c r="N634">
        <v>6.0251999999999999</v>
      </c>
      <c r="O634">
        <v>488.84</v>
      </c>
    </row>
    <row r="635" spans="2:15" x14ac:dyDescent="0.25">
      <c r="B635" t="s">
        <v>1238</v>
      </c>
      <c r="C635" t="s">
        <v>102</v>
      </c>
      <c r="D635">
        <v>1E-3</v>
      </c>
      <c r="E635">
        <v>0.01</v>
      </c>
      <c r="F635">
        <v>1E-4</v>
      </c>
      <c r="G635" t="s">
        <v>24</v>
      </c>
      <c r="H635" t="s">
        <v>22</v>
      </c>
      <c r="I635">
        <v>4.4999999999999998E-2</v>
      </c>
      <c r="J635">
        <v>0.1</v>
      </c>
      <c r="K635" t="s">
        <v>21</v>
      </c>
      <c r="L635">
        <v>57.748999999999995</v>
      </c>
      <c r="M635">
        <v>79.009</v>
      </c>
      <c r="N635">
        <v>57.741999999999997</v>
      </c>
      <c r="O635">
        <v>74.17</v>
      </c>
    </row>
    <row r="636" spans="2:15" x14ac:dyDescent="0.25">
      <c r="B636" t="s">
        <v>1555</v>
      </c>
      <c r="C636" t="s">
        <v>102</v>
      </c>
      <c r="D636">
        <v>1E-3</v>
      </c>
      <c r="E636">
        <v>0.01</v>
      </c>
      <c r="F636">
        <v>1E-8</v>
      </c>
      <c r="G636" t="s">
        <v>24</v>
      </c>
      <c r="H636" t="s">
        <v>22</v>
      </c>
      <c r="I636">
        <v>0.1</v>
      </c>
      <c r="J636">
        <v>5</v>
      </c>
      <c r="K636" t="s">
        <v>21</v>
      </c>
      <c r="L636">
        <v>2.5</v>
      </c>
      <c r="M636">
        <v>350</v>
      </c>
      <c r="N636">
        <v>2.2951999999999999</v>
      </c>
      <c r="O636">
        <v>364.62</v>
      </c>
    </row>
    <row r="637" spans="2:15" x14ac:dyDescent="0.25">
      <c r="B637" t="s">
        <v>1239</v>
      </c>
      <c r="C637" t="s">
        <v>102</v>
      </c>
      <c r="D637">
        <v>1E-3</v>
      </c>
      <c r="E637">
        <v>0.01</v>
      </c>
      <c r="F637">
        <v>1.0000000000000001E-7</v>
      </c>
      <c r="G637" t="s">
        <v>24</v>
      </c>
      <c r="H637" t="s">
        <v>22</v>
      </c>
      <c r="I637">
        <v>0.1</v>
      </c>
      <c r="J637">
        <v>5</v>
      </c>
      <c r="K637" t="s">
        <v>21</v>
      </c>
      <c r="L637">
        <v>2.5</v>
      </c>
      <c r="M637">
        <v>355.75</v>
      </c>
      <c r="N637">
        <v>2.2965000000000004</v>
      </c>
      <c r="O637">
        <v>364.68</v>
      </c>
    </row>
    <row r="638" spans="2:15" x14ac:dyDescent="0.25">
      <c r="B638" t="s">
        <v>1240</v>
      </c>
      <c r="C638" t="s">
        <v>102</v>
      </c>
      <c r="D638">
        <v>1E-3</v>
      </c>
      <c r="E638">
        <v>0.01</v>
      </c>
      <c r="F638">
        <v>9.9999999999999995E-7</v>
      </c>
      <c r="G638" t="s">
        <v>24</v>
      </c>
      <c r="H638" t="s">
        <v>22</v>
      </c>
      <c r="I638">
        <v>0.1</v>
      </c>
      <c r="J638">
        <v>5</v>
      </c>
      <c r="K638" t="s">
        <v>21</v>
      </c>
      <c r="L638">
        <v>2.5</v>
      </c>
      <c r="M638">
        <v>362.33</v>
      </c>
      <c r="N638">
        <v>2.3641000000000001</v>
      </c>
      <c r="O638">
        <v>361.33</v>
      </c>
    </row>
    <row r="639" spans="2:15" x14ac:dyDescent="0.25">
      <c r="B639" t="s">
        <v>1241</v>
      </c>
      <c r="C639" t="s">
        <v>102</v>
      </c>
      <c r="D639">
        <v>1E-3</v>
      </c>
      <c r="E639">
        <v>0.01</v>
      </c>
      <c r="F639">
        <v>1.0000000000000001E-5</v>
      </c>
      <c r="G639" t="s">
        <v>24</v>
      </c>
      <c r="H639" t="s">
        <v>22</v>
      </c>
      <c r="I639">
        <v>0.1</v>
      </c>
      <c r="J639">
        <v>5</v>
      </c>
      <c r="K639" t="s">
        <v>21</v>
      </c>
      <c r="L639">
        <v>6.1658999999999997</v>
      </c>
      <c r="M639">
        <v>223.94</v>
      </c>
      <c r="N639">
        <v>6.1471999999999998</v>
      </c>
      <c r="O639">
        <v>216.14</v>
      </c>
    </row>
    <row r="640" spans="2:15" x14ac:dyDescent="0.25">
      <c r="B640" t="s">
        <v>1242</v>
      </c>
      <c r="C640" t="s">
        <v>102</v>
      </c>
      <c r="D640">
        <v>1E-3</v>
      </c>
      <c r="E640">
        <v>0.01</v>
      </c>
      <c r="F640">
        <v>1E-4</v>
      </c>
      <c r="G640" t="s">
        <v>24</v>
      </c>
      <c r="H640" t="s">
        <v>22</v>
      </c>
      <c r="I640">
        <v>0.1</v>
      </c>
      <c r="J640">
        <v>5</v>
      </c>
      <c r="K640" t="s">
        <v>21</v>
      </c>
      <c r="L640">
        <v>57.777999999999999</v>
      </c>
      <c r="M640">
        <v>33.175999999999995</v>
      </c>
      <c r="N640">
        <v>57.771000000000001</v>
      </c>
      <c r="O640">
        <v>28.291</v>
      </c>
    </row>
    <row r="641" spans="2:15" x14ac:dyDescent="0.25">
      <c r="B641" t="s">
        <v>1556</v>
      </c>
      <c r="C641" t="s">
        <v>102</v>
      </c>
      <c r="D641">
        <v>1E-3</v>
      </c>
      <c r="E641">
        <v>0.01</v>
      </c>
      <c r="F641">
        <v>1E-8</v>
      </c>
      <c r="G641" t="s">
        <v>24</v>
      </c>
      <c r="H641" t="s">
        <v>22</v>
      </c>
      <c r="I641">
        <v>5</v>
      </c>
      <c r="J641">
        <v>20</v>
      </c>
      <c r="K641" t="s">
        <v>21</v>
      </c>
      <c r="L641">
        <v>2.5</v>
      </c>
      <c r="M641">
        <v>710</v>
      </c>
      <c r="N641">
        <v>2.2890999999999999</v>
      </c>
      <c r="O641">
        <v>721.65</v>
      </c>
    </row>
    <row r="642" spans="2:15" x14ac:dyDescent="0.25">
      <c r="B642" t="s">
        <v>1243</v>
      </c>
      <c r="C642" t="s">
        <v>102</v>
      </c>
      <c r="D642">
        <v>1E-3</v>
      </c>
      <c r="E642">
        <v>0.01</v>
      </c>
      <c r="F642">
        <v>1.0000000000000001E-7</v>
      </c>
      <c r="G642" t="s">
        <v>24</v>
      </c>
      <c r="H642" t="s">
        <v>22</v>
      </c>
      <c r="I642">
        <v>5</v>
      </c>
      <c r="J642">
        <v>20</v>
      </c>
      <c r="K642" t="s">
        <v>21</v>
      </c>
      <c r="L642">
        <v>2.5</v>
      </c>
      <c r="M642">
        <v>712.46</v>
      </c>
      <c r="N642">
        <v>2.2904</v>
      </c>
      <c r="O642">
        <v>721.65</v>
      </c>
    </row>
    <row r="643" spans="2:15" x14ac:dyDescent="0.25">
      <c r="B643" t="s">
        <v>1244</v>
      </c>
      <c r="C643" t="s">
        <v>102</v>
      </c>
      <c r="D643">
        <v>1E-3</v>
      </c>
      <c r="E643">
        <v>0.01</v>
      </c>
      <c r="F643">
        <v>9.9999999999999995E-7</v>
      </c>
      <c r="G643" t="s">
        <v>24</v>
      </c>
      <c r="H643" t="s">
        <v>22</v>
      </c>
      <c r="I643">
        <v>5</v>
      </c>
      <c r="J643">
        <v>20</v>
      </c>
      <c r="K643" t="s">
        <v>21</v>
      </c>
      <c r="L643">
        <v>2.5</v>
      </c>
      <c r="M643">
        <v>716.58999999999992</v>
      </c>
      <c r="N643">
        <v>2.3512000000000004</v>
      </c>
      <c r="O643">
        <v>717.7</v>
      </c>
    </row>
    <row r="644" spans="2:15" x14ac:dyDescent="0.25">
      <c r="B644" t="s">
        <v>1245</v>
      </c>
      <c r="C644" t="s">
        <v>102</v>
      </c>
      <c r="D644">
        <v>1E-3</v>
      </c>
      <c r="E644">
        <v>0.01</v>
      </c>
      <c r="F644">
        <v>1.0000000000000001E-5</v>
      </c>
      <c r="G644" t="s">
        <v>24</v>
      </c>
      <c r="H644" t="s">
        <v>22</v>
      </c>
      <c r="I644">
        <v>5</v>
      </c>
      <c r="J644">
        <v>20</v>
      </c>
      <c r="K644" t="s">
        <v>21</v>
      </c>
      <c r="L644">
        <v>6.0251000000000001</v>
      </c>
      <c r="M644">
        <v>518.68000000000006</v>
      </c>
      <c r="N644">
        <v>6.0043999999999995</v>
      </c>
      <c r="O644">
        <v>513.52</v>
      </c>
    </row>
    <row r="645" spans="2:15" x14ac:dyDescent="0.25">
      <c r="B645" t="s">
        <v>1246</v>
      </c>
      <c r="C645" t="s">
        <v>102</v>
      </c>
      <c r="D645">
        <v>1E-3</v>
      </c>
      <c r="E645">
        <v>0.01</v>
      </c>
      <c r="F645">
        <v>1E-4</v>
      </c>
      <c r="G645" t="s">
        <v>24</v>
      </c>
      <c r="H645" t="s">
        <v>22</v>
      </c>
      <c r="I645">
        <v>5</v>
      </c>
      <c r="J645">
        <v>20</v>
      </c>
      <c r="K645" t="s">
        <v>21</v>
      </c>
      <c r="L645">
        <v>57.744999999999997</v>
      </c>
      <c r="M645">
        <v>83.688999999999993</v>
      </c>
      <c r="N645">
        <v>57.738</v>
      </c>
      <c r="O645">
        <v>78.853000000000009</v>
      </c>
    </row>
    <row r="646" spans="2:15" x14ac:dyDescent="0.25">
      <c r="B646" t="s">
        <v>1557</v>
      </c>
      <c r="C646" t="s">
        <v>102</v>
      </c>
      <c r="D646">
        <v>1E-3</v>
      </c>
      <c r="E646">
        <v>0.01</v>
      </c>
      <c r="F646">
        <v>1E-8</v>
      </c>
      <c r="G646" t="s">
        <v>24</v>
      </c>
      <c r="H646" t="s">
        <v>22</v>
      </c>
      <c r="I646">
        <v>20</v>
      </c>
      <c r="J646">
        <v>50</v>
      </c>
      <c r="K646" t="s">
        <v>21</v>
      </c>
      <c r="L646">
        <v>5.0999999999999996</v>
      </c>
      <c r="M646">
        <v>4700</v>
      </c>
      <c r="N646">
        <v>4.5719000000000003</v>
      </c>
      <c r="O646">
        <v>4747.8999999999996</v>
      </c>
    </row>
    <row r="647" spans="2:15" x14ac:dyDescent="0.25">
      <c r="B647" t="s">
        <v>1247</v>
      </c>
      <c r="C647" t="s">
        <v>102</v>
      </c>
      <c r="D647">
        <v>1E-3</v>
      </c>
      <c r="E647">
        <v>0.01</v>
      </c>
      <c r="F647">
        <v>1.0000000000000001E-7</v>
      </c>
      <c r="G647" t="s">
        <v>24</v>
      </c>
      <c r="H647" t="s">
        <v>22</v>
      </c>
      <c r="I647">
        <v>20</v>
      </c>
      <c r="J647">
        <v>50</v>
      </c>
      <c r="K647" t="s">
        <v>21</v>
      </c>
      <c r="L647">
        <v>5.0999999999999996</v>
      </c>
      <c r="M647">
        <v>4739.0999999999995</v>
      </c>
      <c r="N647">
        <v>4.5721999999999996</v>
      </c>
      <c r="O647">
        <v>4747.8999999999996</v>
      </c>
    </row>
    <row r="648" spans="2:15" x14ac:dyDescent="0.25">
      <c r="B648" t="s">
        <v>1248</v>
      </c>
      <c r="C648" t="s">
        <v>102</v>
      </c>
      <c r="D648">
        <v>1E-3</v>
      </c>
      <c r="E648">
        <v>0.01</v>
      </c>
      <c r="F648">
        <v>9.9999999999999995E-7</v>
      </c>
      <c r="G648" t="s">
        <v>24</v>
      </c>
      <c r="H648" t="s">
        <v>22</v>
      </c>
      <c r="I648">
        <v>20</v>
      </c>
      <c r="J648">
        <v>50</v>
      </c>
      <c r="K648" t="s">
        <v>21</v>
      </c>
      <c r="L648">
        <v>5.0999999999999996</v>
      </c>
      <c r="M648">
        <v>4739.8999999999996</v>
      </c>
      <c r="N648">
        <v>4.5920999999999994</v>
      </c>
      <c r="O648">
        <v>4746.3</v>
      </c>
    </row>
    <row r="649" spans="2:15" x14ac:dyDescent="0.25">
      <c r="B649" t="s">
        <v>1249</v>
      </c>
      <c r="C649" t="s">
        <v>102</v>
      </c>
      <c r="D649">
        <v>1E-3</v>
      </c>
      <c r="E649">
        <v>0.01</v>
      </c>
      <c r="F649">
        <v>1.0000000000000001E-5</v>
      </c>
      <c r="G649" t="s">
        <v>24</v>
      </c>
      <c r="H649" t="s">
        <v>22</v>
      </c>
      <c r="I649">
        <v>20</v>
      </c>
      <c r="J649">
        <v>50</v>
      </c>
      <c r="K649" t="s">
        <v>21</v>
      </c>
      <c r="L649">
        <v>6.3814000000000002</v>
      </c>
      <c r="M649">
        <v>4600.7999999999993</v>
      </c>
      <c r="N649">
        <v>6.3659999999999997</v>
      </c>
      <c r="O649">
        <v>4600.7999999999993</v>
      </c>
    </row>
    <row r="650" spans="2:15" x14ac:dyDescent="0.25">
      <c r="B650" t="s">
        <v>1250</v>
      </c>
      <c r="C650" t="s">
        <v>102</v>
      </c>
      <c r="D650">
        <v>1E-3</v>
      </c>
      <c r="E650">
        <v>0.01</v>
      </c>
      <c r="F650">
        <v>1E-4</v>
      </c>
      <c r="G650" t="s">
        <v>24</v>
      </c>
      <c r="H650" t="s">
        <v>22</v>
      </c>
      <c r="I650">
        <v>20</v>
      </c>
      <c r="J650">
        <v>50</v>
      </c>
      <c r="K650" t="s">
        <v>21</v>
      </c>
      <c r="L650">
        <v>56.353999999999999</v>
      </c>
      <c r="M650">
        <v>2143.3000000000002</v>
      </c>
      <c r="N650">
        <v>56.345999999999997</v>
      </c>
      <c r="O650">
        <v>2139.9</v>
      </c>
    </row>
    <row r="651" spans="2:15" x14ac:dyDescent="0.25">
      <c r="B651" t="s">
        <v>1558</v>
      </c>
      <c r="C651" t="s">
        <v>102</v>
      </c>
      <c r="D651">
        <v>1E-3</v>
      </c>
      <c r="E651">
        <v>0.01</v>
      </c>
      <c r="F651">
        <v>1E-8</v>
      </c>
      <c r="G651" t="s">
        <v>24</v>
      </c>
      <c r="H651" t="s">
        <v>22</v>
      </c>
      <c r="I651">
        <v>50</v>
      </c>
      <c r="J651">
        <v>100</v>
      </c>
      <c r="K651" t="s">
        <v>21</v>
      </c>
      <c r="L651">
        <v>19</v>
      </c>
      <c r="M651">
        <v>6500</v>
      </c>
      <c r="N651">
        <v>17.151</v>
      </c>
      <c r="O651">
        <v>6602.1</v>
      </c>
    </row>
    <row r="652" spans="2:15" x14ac:dyDescent="0.25">
      <c r="B652" t="s">
        <v>1251</v>
      </c>
      <c r="C652" t="s">
        <v>102</v>
      </c>
      <c r="D652">
        <v>1E-3</v>
      </c>
      <c r="E652">
        <v>0.01</v>
      </c>
      <c r="F652">
        <v>1.0000000000000001E-7</v>
      </c>
      <c r="G652" t="s">
        <v>24</v>
      </c>
      <c r="H652" t="s">
        <v>22</v>
      </c>
      <c r="I652">
        <v>50</v>
      </c>
      <c r="J652">
        <v>100</v>
      </c>
      <c r="K652" t="s">
        <v>21</v>
      </c>
      <c r="L652">
        <v>19</v>
      </c>
      <c r="M652">
        <v>6531.1</v>
      </c>
      <c r="N652">
        <v>17.153000000000002</v>
      </c>
      <c r="O652">
        <v>6602.1</v>
      </c>
    </row>
    <row r="653" spans="2:15" x14ac:dyDescent="0.25">
      <c r="B653" t="s">
        <v>1252</v>
      </c>
      <c r="C653" t="s">
        <v>102</v>
      </c>
      <c r="D653">
        <v>1E-3</v>
      </c>
      <c r="E653">
        <v>0.01</v>
      </c>
      <c r="F653">
        <v>9.9999999999999995E-7</v>
      </c>
      <c r="G653" t="s">
        <v>24</v>
      </c>
      <c r="H653" t="s">
        <v>22</v>
      </c>
      <c r="I653">
        <v>50</v>
      </c>
      <c r="J653">
        <v>100</v>
      </c>
      <c r="K653" t="s">
        <v>21</v>
      </c>
      <c r="L653">
        <v>19</v>
      </c>
      <c r="M653">
        <v>6534.0999999999995</v>
      </c>
      <c r="N653">
        <v>17.164000000000001</v>
      </c>
      <c r="O653">
        <v>6601.7</v>
      </c>
    </row>
    <row r="654" spans="2:15" x14ac:dyDescent="0.25">
      <c r="B654" t="s">
        <v>1253</v>
      </c>
      <c r="C654" t="s">
        <v>102</v>
      </c>
      <c r="D654">
        <v>1E-3</v>
      </c>
      <c r="E654">
        <v>0.01</v>
      </c>
      <c r="F654">
        <v>1.0000000000000001E-5</v>
      </c>
      <c r="G654" t="s">
        <v>24</v>
      </c>
      <c r="H654" t="s">
        <v>22</v>
      </c>
      <c r="I654">
        <v>50</v>
      </c>
      <c r="J654">
        <v>100</v>
      </c>
      <c r="K654" t="s">
        <v>21</v>
      </c>
      <c r="L654">
        <v>19</v>
      </c>
      <c r="M654">
        <v>6550</v>
      </c>
      <c r="N654">
        <v>17.919</v>
      </c>
      <c r="O654">
        <v>6548</v>
      </c>
    </row>
    <row r="655" spans="2:15" x14ac:dyDescent="0.25">
      <c r="B655" t="s">
        <v>1254</v>
      </c>
      <c r="C655" t="s">
        <v>102</v>
      </c>
      <c r="D655">
        <v>1E-3</v>
      </c>
      <c r="E655">
        <v>0.01</v>
      </c>
      <c r="F655">
        <v>1E-4</v>
      </c>
      <c r="G655" t="s">
        <v>24</v>
      </c>
      <c r="H655" t="s">
        <v>22</v>
      </c>
      <c r="I655">
        <v>50</v>
      </c>
      <c r="J655">
        <v>100</v>
      </c>
      <c r="K655" t="s">
        <v>21</v>
      </c>
      <c r="L655">
        <v>58.260999999999996</v>
      </c>
      <c r="M655">
        <v>4342.2</v>
      </c>
      <c r="N655">
        <v>58.146000000000001</v>
      </c>
      <c r="O655">
        <v>4318.8</v>
      </c>
    </row>
    <row r="656" spans="2:15" x14ac:dyDescent="0.25">
      <c r="B656" t="s">
        <v>1559</v>
      </c>
      <c r="C656" t="s">
        <v>102</v>
      </c>
      <c r="D656">
        <v>0.01</v>
      </c>
      <c r="E656">
        <v>0.1</v>
      </c>
      <c r="F656">
        <v>9.9999999999999995E-8</v>
      </c>
      <c r="G656" t="s">
        <v>24</v>
      </c>
      <c r="H656" t="s">
        <v>22</v>
      </c>
      <c r="I656">
        <v>1E-3</v>
      </c>
      <c r="J656">
        <v>0.02</v>
      </c>
      <c r="K656" t="s">
        <v>21</v>
      </c>
      <c r="L656">
        <v>25</v>
      </c>
      <c r="M656">
        <v>4600</v>
      </c>
      <c r="N656">
        <v>23.094999999999999</v>
      </c>
      <c r="O656">
        <v>4618.8</v>
      </c>
    </row>
    <row r="657" spans="2:15" x14ac:dyDescent="0.25">
      <c r="B657" t="s">
        <v>1255</v>
      </c>
      <c r="C657" t="s">
        <v>102</v>
      </c>
      <c r="D657">
        <v>0.01</v>
      </c>
      <c r="E657">
        <v>0.1</v>
      </c>
      <c r="F657">
        <v>9.9999999999999995E-7</v>
      </c>
      <c r="G657" t="s">
        <v>24</v>
      </c>
      <c r="H657" t="s">
        <v>22</v>
      </c>
      <c r="I657">
        <v>1E-3</v>
      </c>
      <c r="J657">
        <v>0.02</v>
      </c>
      <c r="K657" t="s">
        <v>21</v>
      </c>
      <c r="L657">
        <v>25</v>
      </c>
      <c r="M657">
        <v>4600</v>
      </c>
      <c r="N657">
        <v>23.099</v>
      </c>
      <c r="O657">
        <v>4618.8</v>
      </c>
    </row>
    <row r="658" spans="2:15" x14ac:dyDescent="0.25">
      <c r="B658" t="s">
        <v>1256</v>
      </c>
      <c r="C658" t="s">
        <v>102</v>
      </c>
      <c r="D658">
        <v>0.01</v>
      </c>
      <c r="E658">
        <v>0.1</v>
      </c>
      <c r="F658">
        <v>1.0000000000000001E-5</v>
      </c>
      <c r="G658" t="s">
        <v>24</v>
      </c>
      <c r="H658" t="s">
        <v>22</v>
      </c>
      <c r="I658">
        <v>1E-3</v>
      </c>
      <c r="J658">
        <v>0.02</v>
      </c>
      <c r="K658" t="s">
        <v>21</v>
      </c>
      <c r="L658">
        <v>25</v>
      </c>
      <c r="M658">
        <v>4600.3999999999996</v>
      </c>
      <c r="N658">
        <v>23.366</v>
      </c>
      <c r="O658">
        <v>4616.5</v>
      </c>
    </row>
    <row r="659" spans="2:15" x14ac:dyDescent="0.25">
      <c r="B659" t="s">
        <v>1257</v>
      </c>
      <c r="C659" t="s">
        <v>102</v>
      </c>
      <c r="D659">
        <v>0.01</v>
      </c>
      <c r="E659">
        <v>0.1</v>
      </c>
      <c r="F659">
        <v>1E-4</v>
      </c>
      <c r="G659" t="s">
        <v>24</v>
      </c>
      <c r="H659" t="s">
        <v>22</v>
      </c>
      <c r="I659">
        <v>1E-3</v>
      </c>
      <c r="J659">
        <v>0.02</v>
      </c>
      <c r="K659" t="s">
        <v>21</v>
      </c>
      <c r="L659">
        <v>46.067</v>
      </c>
      <c r="M659">
        <v>4424.4000000000005</v>
      </c>
      <c r="N659">
        <v>45.963999999999999</v>
      </c>
      <c r="O659">
        <v>4424.5999999999995</v>
      </c>
    </row>
    <row r="660" spans="2:15" x14ac:dyDescent="0.25">
      <c r="B660" t="s">
        <v>1258</v>
      </c>
      <c r="C660" t="s">
        <v>102</v>
      </c>
      <c r="D660">
        <v>0.01</v>
      </c>
      <c r="E660">
        <v>0.1</v>
      </c>
      <c r="F660">
        <v>1E-3</v>
      </c>
      <c r="G660" t="s">
        <v>24</v>
      </c>
      <c r="H660" t="s">
        <v>22</v>
      </c>
      <c r="I660">
        <v>1E-3</v>
      </c>
      <c r="J660">
        <v>0.02</v>
      </c>
      <c r="K660" t="s">
        <v>21</v>
      </c>
      <c r="L660">
        <v>562.38</v>
      </c>
      <c r="M660">
        <v>1919.1000000000001</v>
      </c>
      <c r="N660">
        <v>562.34</v>
      </c>
      <c r="O660">
        <v>1917.3</v>
      </c>
    </row>
    <row r="661" spans="2:15" x14ac:dyDescent="0.25">
      <c r="B661" t="s">
        <v>1560</v>
      </c>
      <c r="C661" t="s">
        <v>102</v>
      </c>
      <c r="D661">
        <v>0.01</v>
      </c>
      <c r="E661">
        <v>0.1</v>
      </c>
      <c r="F661">
        <v>9.9999999999999995E-8</v>
      </c>
      <c r="G661" t="s">
        <v>24</v>
      </c>
      <c r="H661" t="s">
        <v>22</v>
      </c>
      <c r="I661">
        <v>0.02</v>
      </c>
      <c r="J661">
        <v>4.4999999999999998E-2</v>
      </c>
      <c r="K661" t="s">
        <v>21</v>
      </c>
      <c r="L661">
        <v>27</v>
      </c>
      <c r="M661">
        <v>1700</v>
      </c>
      <c r="N661">
        <v>23.094999999999999</v>
      </c>
      <c r="O661">
        <v>1732.1</v>
      </c>
    </row>
    <row r="662" spans="2:15" x14ac:dyDescent="0.25">
      <c r="B662" t="s">
        <v>1259</v>
      </c>
      <c r="C662" t="s">
        <v>102</v>
      </c>
      <c r="D662">
        <v>0.01</v>
      </c>
      <c r="E662">
        <v>0.1</v>
      </c>
      <c r="F662">
        <v>9.9999999999999995E-7</v>
      </c>
      <c r="G662" t="s">
        <v>24</v>
      </c>
      <c r="H662" t="s">
        <v>22</v>
      </c>
      <c r="I662">
        <v>0.02</v>
      </c>
      <c r="J662">
        <v>4.4999999999999998E-2</v>
      </c>
      <c r="K662" t="s">
        <v>21</v>
      </c>
      <c r="L662">
        <v>27</v>
      </c>
      <c r="M662">
        <v>1700</v>
      </c>
      <c r="N662">
        <v>23.102</v>
      </c>
      <c r="O662">
        <v>1732.1</v>
      </c>
    </row>
    <row r="663" spans="2:15" x14ac:dyDescent="0.25">
      <c r="B663" t="s">
        <v>1260</v>
      </c>
      <c r="C663" t="s">
        <v>102</v>
      </c>
      <c r="D663">
        <v>0.01</v>
      </c>
      <c r="E663">
        <v>0.1</v>
      </c>
      <c r="F663">
        <v>1.0000000000000001E-5</v>
      </c>
      <c r="G663" t="s">
        <v>24</v>
      </c>
      <c r="H663" t="s">
        <v>22</v>
      </c>
      <c r="I663">
        <v>0.02</v>
      </c>
      <c r="J663">
        <v>4.4999999999999998E-2</v>
      </c>
      <c r="K663" t="s">
        <v>21</v>
      </c>
      <c r="L663">
        <v>27</v>
      </c>
      <c r="M663">
        <v>1700</v>
      </c>
      <c r="N663">
        <v>23.554000000000002</v>
      </c>
      <c r="O663">
        <v>1728.5</v>
      </c>
    </row>
    <row r="664" spans="2:15" x14ac:dyDescent="0.25">
      <c r="B664" t="s">
        <v>1261</v>
      </c>
      <c r="C664" t="s">
        <v>102</v>
      </c>
      <c r="D664">
        <v>0.01</v>
      </c>
      <c r="E664">
        <v>0.1</v>
      </c>
      <c r="F664">
        <v>1E-4</v>
      </c>
      <c r="G664" t="s">
        <v>24</v>
      </c>
      <c r="H664" t="s">
        <v>22</v>
      </c>
      <c r="I664">
        <v>0.02</v>
      </c>
      <c r="J664">
        <v>4.4999999999999998E-2</v>
      </c>
      <c r="K664" t="s">
        <v>21</v>
      </c>
      <c r="L664">
        <v>55.716000000000001</v>
      </c>
      <c r="M664">
        <v>1491.6000000000001</v>
      </c>
      <c r="N664">
        <v>55.599999999999994</v>
      </c>
      <c r="O664">
        <v>1490.6999999999998</v>
      </c>
    </row>
    <row r="665" spans="2:15" x14ac:dyDescent="0.25">
      <c r="B665" t="s">
        <v>1262</v>
      </c>
      <c r="C665" t="s">
        <v>102</v>
      </c>
      <c r="D665">
        <v>0.01</v>
      </c>
      <c r="E665">
        <v>0.1</v>
      </c>
      <c r="F665">
        <v>1E-3</v>
      </c>
      <c r="G665" t="s">
        <v>24</v>
      </c>
      <c r="H665" t="s">
        <v>22</v>
      </c>
      <c r="I665">
        <v>0.02</v>
      </c>
      <c r="J665">
        <v>4.4999999999999998E-2</v>
      </c>
      <c r="K665" t="s">
        <v>21</v>
      </c>
      <c r="L665">
        <v>575.37</v>
      </c>
      <c r="M665">
        <v>347.9</v>
      </c>
      <c r="N665">
        <v>575.33000000000004</v>
      </c>
      <c r="O665">
        <v>345.55</v>
      </c>
    </row>
    <row r="666" spans="2:15" x14ac:dyDescent="0.25">
      <c r="B666" t="s">
        <v>1561</v>
      </c>
      <c r="C666" t="s">
        <v>102</v>
      </c>
      <c r="D666">
        <v>0.01</v>
      </c>
      <c r="E666">
        <v>0.1</v>
      </c>
      <c r="F666">
        <v>9.9999999999999995E-8</v>
      </c>
      <c r="G666" t="s">
        <v>24</v>
      </c>
      <c r="H666" t="s">
        <v>22</v>
      </c>
      <c r="I666">
        <v>4.4999999999999998E-2</v>
      </c>
      <c r="J666">
        <v>0.1</v>
      </c>
      <c r="K666" t="s">
        <v>21</v>
      </c>
      <c r="L666">
        <v>24</v>
      </c>
      <c r="M666">
        <v>690</v>
      </c>
      <c r="N666">
        <v>23.094000000000001</v>
      </c>
      <c r="O666">
        <v>693.05000000000007</v>
      </c>
    </row>
    <row r="667" spans="2:15" x14ac:dyDescent="0.25">
      <c r="B667" t="s">
        <v>1263</v>
      </c>
      <c r="C667" t="s">
        <v>102</v>
      </c>
      <c r="D667">
        <v>0.01</v>
      </c>
      <c r="E667">
        <v>0.1</v>
      </c>
      <c r="F667">
        <v>9.9999999999999995E-7</v>
      </c>
      <c r="G667" t="s">
        <v>24</v>
      </c>
      <c r="H667" t="s">
        <v>22</v>
      </c>
      <c r="I667">
        <v>4.4999999999999998E-2</v>
      </c>
      <c r="J667">
        <v>0.1</v>
      </c>
      <c r="K667" t="s">
        <v>21</v>
      </c>
      <c r="L667">
        <v>24</v>
      </c>
      <c r="M667">
        <v>690</v>
      </c>
      <c r="N667">
        <v>23.103000000000002</v>
      </c>
      <c r="O667">
        <v>693.03000000000009</v>
      </c>
    </row>
    <row r="668" spans="2:15" x14ac:dyDescent="0.25">
      <c r="B668" t="s">
        <v>1264</v>
      </c>
      <c r="C668" t="s">
        <v>102</v>
      </c>
      <c r="D668">
        <v>0.01</v>
      </c>
      <c r="E668">
        <v>0.1</v>
      </c>
      <c r="F668">
        <v>1.0000000000000001E-5</v>
      </c>
      <c r="G668" t="s">
        <v>24</v>
      </c>
      <c r="H668" t="s">
        <v>22</v>
      </c>
      <c r="I668">
        <v>4.4999999999999998E-2</v>
      </c>
      <c r="J668">
        <v>0.1</v>
      </c>
      <c r="K668" t="s">
        <v>21</v>
      </c>
      <c r="L668">
        <v>24</v>
      </c>
      <c r="M668">
        <v>690</v>
      </c>
      <c r="N668">
        <v>23.701000000000001</v>
      </c>
      <c r="O668">
        <v>689.05000000000007</v>
      </c>
    </row>
    <row r="669" spans="2:15" x14ac:dyDescent="0.25">
      <c r="B669" t="s">
        <v>1265</v>
      </c>
      <c r="C669" t="s">
        <v>102</v>
      </c>
      <c r="D669">
        <v>0.01</v>
      </c>
      <c r="E669">
        <v>0.1</v>
      </c>
      <c r="F669">
        <v>1E-4</v>
      </c>
      <c r="G669" t="s">
        <v>24</v>
      </c>
      <c r="H669" t="s">
        <v>22</v>
      </c>
      <c r="I669">
        <v>4.4999999999999998E-2</v>
      </c>
      <c r="J669">
        <v>0.1</v>
      </c>
      <c r="K669" t="s">
        <v>21</v>
      </c>
      <c r="L669">
        <v>60.335999999999999</v>
      </c>
      <c r="M669">
        <v>490.92999999999995</v>
      </c>
      <c r="N669">
        <v>60.226999999999997</v>
      </c>
      <c r="O669">
        <v>488.21</v>
      </c>
    </row>
    <row r="670" spans="2:15" x14ac:dyDescent="0.25">
      <c r="B670" t="s">
        <v>1266</v>
      </c>
      <c r="C670" t="s">
        <v>102</v>
      </c>
      <c r="D670">
        <v>0.01</v>
      </c>
      <c r="E670">
        <v>0.1</v>
      </c>
      <c r="F670">
        <v>1E-3</v>
      </c>
      <c r="G670" t="s">
        <v>24</v>
      </c>
      <c r="H670" t="s">
        <v>22</v>
      </c>
      <c r="I670">
        <v>4.4999999999999998E-2</v>
      </c>
      <c r="J670">
        <v>0.1</v>
      </c>
      <c r="K670" t="s">
        <v>21</v>
      </c>
      <c r="L670">
        <v>577.45000000000005</v>
      </c>
      <c r="M670">
        <v>76.063000000000002</v>
      </c>
      <c r="N670">
        <v>577.41</v>
      </c>
      <c r="O670">
        <v>73.581999999999994</v>
      </c>
    </row>
    <row r="671" spans="2:15" x14ac:dyDescent="0.25">
      <c r="B671" t="s">
        <v>1562</v>
      </c>
      <c r="C671" t="s">
        <v>102</v>
      </c>
      <c r="D671">
        <v>0.01</v>
      </c>
      <c r="E671">
        <v>0.1</v>
      </c>
      <c r="F671">
        <v>9.9999999999999995E-8</v>
      </c>
      <c r="G671" t="s">
        <v>24</v>
      </c>
      <c r="H671" t="s">
        <v>22</v>
      </c>
      <c r="I671">
        <v>0.1</v>
      </c>
      <c r="J671">
        <v>5</v>
      </c>
      <c r="K671" t="s">
        <v>21</v>
      </c>
      <c r="L671">
        <v>25</v>
      </c>
      <c r="M671">
        <v>350</v>
      </c>
      <c r="N671">
        <v>22.95</v>
      </c>
      <c r="O671">
        <v>364.61</v>
      </c>
    </row>
    <row r="672" spans="2:15" x14ac:dyDescent="0.25">
      <c r="B672" t="s">
        <v>1267</v>
      </c>
      <c r="C672" t="s">
        <v>102</v>
      </c>
      <c r="D672">
        <v>0.01</v>
      </c>
      <c r="E672">
        <v>0.1</v>
      </c>
      <c r="F672">
        <v>9.9999999999999995E-7</v>
      </c>
      <c r="G672" t="s">
        <v>24</v>
      </c>
      <c r="H672" t="s">
        <v>22</v>
      </c>
      <c r="I672">
        <v>0.1</v>
      </c>
      <c r="J672">
        <v>5</v>
      </c>
      <c r="K672" t="s">
        <v>21</v>
      </c>
      <c r="L672">
        <v>25</v>
      </c>
      <c r="M672">
        <v>355.16999999999996</v>
      </c>
      <c r="N672">
        <v>22.961000000000002</v>
      </c>
      <c r="O672">
        <v>364.62</v>
      </c>
    </row>
    <row r="673" spans="2:15" x14ac:dyDescent="0.25">
      <c r="B673" t="s">
        <v>1268</v>
      </c>
      <c r="C673" t="s">
        <v>102</v>
      </c>
      <c r="D673">
        <v>0.01</v>
      </c>
      <c r="E673">
        <v>0.1</v>
      </c>
      <c r="F673">
        <v>1.0000000000000001E-5</v>
      </c>
      <c r="G673" t="s">
        <v>24</v>
      </c>
      <c r="H673" t="s">
        <v>22</v>
      </c>
      <c r="I673">
        <v>0.1</v>
      </c>
      <c r="J673">
        <v>5</v>
      </c>
      <c r="K673" t="s">
        <v>21</v>
      </c>
      <c r="L673">
        <v>25</v>
      </c>
      <c r="M673">
        <v>360.06</v>
      </c>
      <c r="N673">
        <v>23.625</v>
      </c>
      <c r="O673">
        <v>361.08</v>
      </c>
    </row>
    <row r="674" spans="2:15" x14ac:dyDescent="0.25">
      <c r="B674" t="s">
        <v>1269</v>
      </c>
      <c r="C674" t="s">
        <v>102</v>
      </c>
      <c r="D674">
        <v>0.01</v>
      </c>
      <c r="E674">
        <v>0.1</v>
      </c>
      <c r="F674">
        <v>1E-4</v>
      </c>
      <c r="G674" t="s">
        <v>24</v>
      </c>
      <c r="H674" t="s">
        <v>22</v>
      </c>
      <c r="I674">
        <v>0.1</v>
      </c>
      <c r="J674">
        <v>5</v>
      </c>
      <c r="K674" t="s">
        <v>21</v>
      </c>
      <c r="L674">
        <v>61.547999999999995</v>
      </c>
      <c r="M674">
        <v>219.19</v>
      </c>
      <c r="N674">
        <v>61.448999999999998</v>
      </c>
      <c r="O674">
        <v>215.18</v>
      </c>
    </row>
    <row r="675" spans="2:15" x14ac:dyDescent="0.25">
      <c r="B675" t="s">
        <v>1270</v>
      </c>
      <c r="C675" t="s">
        <v>102</v>
      </c>
      <c r="D675">
        <v>0.01</v>
      </c>
      <c r="E675">
        <v>0.1</v>
      </c>
      <c r="F675">
        <v>1E-3</v>
      </c>
      <c r="G675" t="s">
        <v>24</v>
      </c>
      <c r="H675" t="s">
        <v>22</v>
      </c>
      <c r="I675">
        <v>0.1</v>
      </c>
      <c r="J675">
        <v>5</v>
      </c>
      <c r="K675" t="s">
        <v>21</v>
      </c>
      <c r="L675">
        <v>577.74</v>
      </c>
      <c r="M675">
        <v>30.199000000000002</v>
      </c>
      <c r="N675">
        <v>577.71</v>
      </c>
      <c r="O675">
        <v>27.695</v>
      </c>
    </row>
    <row r="676" spans="2:15" x14ac:dyDescent="0.25">
      <c r="B676" t="s">
        <v>1563</v>
      </c>
      <c r="C676" t="s">
        <v>102</v>
      </c>
      <c r="D676">
        <v>0.01</v>
      </c>
      <c r="E676">
        <v>0.1</v>
      </c>
      <c r="F676">
        <v>9.9999999999999995E-8</v>
      </c>
      <c r="G676" t="s">
        <v>24</v>
      </c>
      <c r="H676" t="s">
        <v>22</v>
      </c>
      <c r="I676">
        <v>5</v>
      </c>
      <c r="J676">
        <v>20</v>
      </c>
      <c r="K676" t="s">
        <v>21</v>
      </c>
      <c r="L676">
        <v>25</v>
      </c>
      <c r="M676">
        <v>710</v>
      </c>
      <c r="N676">
        <v>22.890999999999998</v>
      </c>
      <c r="O676">
        <v>721.64</v>
      </c>
    </row>
    <row r="677" spans="2:15" x14ac:dyDescent="0.25">
      <c r="B677" t="s">
        <v>1271</v>
      </c>
      <c r="C677" t="s">
        <v>102</v>
      </c>
      <c r="D677">
        <v>0.01</v>
      </c>
      <c r="E677">
        <v>0.1</v>
      </c>
      <c r="F677">
        <v>9.9999999999999995E-7</v>
      </c>
      <c r="G677" t="s">
        <v>24</v>
      </c>
      <c r="H677" t="s">
        <v>22</v>
      </c>
      <c r="I677">
        <v>5</v>
      </c>
      <c r="J677">
        <v>20</v>
      </c>
      <c r="K677" t="s">
        <v>21</v>
      </c>
      <c r="L677">
        <v>25</v>
      </c>
      <c r="M677">
        <v>712.09999999999991</v>
      </c>
      <c r="N677">
        <v>22.900000000000002</v>
      </c>
      <c r="O677">
        <v>721.62</v>
      </c>
    </row>
    <row r="678" spans="2:15" x14ac:dyDescent="0.25">
      <c r="B678" t="s">
        <v>1272</v>
      </c>
      <c r="C678" t="s">
        <v>102</v>
      </c>
      <c r="D678">
        <v>0.01</v>
      </c>
      <c r="E678">
        <v>0.1</v>
      </c>
      <c r="F678">
        <v>1.0000000000000001E-5</v>
      </c>
      <c r="G678" t="s">
        <v>24</v>
      </c>
      <c r="H678" t="s">
        <v>22</v>
      </c>
      <c r="I678">
        <v>5</v>
      </c>
      <c r="J678">
        <v>20</v>
      </c>
      <c r="K678" t="s">
        <v>21</v>
      </c>
      <c r="L678">
        <v>25</v>
      </c>
      <c r="M678">
        <v>715.16</v>
      </c>
      <c r="N678">
        <v>23.497</v>
      </c>
      <c r="O678">
        <v>717.58999999999992</v>
      </c>
    </row>
    <row r="679" spans="2:15" x14ac:dyDescent="0.25">
      <c r="B679" t="s">
        <v>1273</v>
      </c>
      <c r="C679" t="s">
        <v>102</v>
      </c>
      <c r="D679">
        <v>0.01</v>
      </c>
      <c r="E679">
        <v>0.1</v>
      </c>
      <c r="F679">
        <v>1E-4</v>
      </c>
      <c r="G679" t="s">
        <v>24</v>
      </c>
      <c r="H679" t="s">
        <v>22</v>
      </c>
      <c r="I679">
        <v>5</v>
      </c>
      <c r="J679">
        <v>20</v>
      </c>
      <c r="K679" t="s">
        <v>21</v>
      </c>
      <c r="L679">
        <v>60.128</v>
      </c>
      <c r="M679">
        <v>515.53000000000009</v>
      </c>
      <c r="N679">
        <v>60.018000000000001</v>
      </c>
      <c r="O679">
        <v>512.89</v>
      </c>
    </row>
    <row r="680" spans="2:15" x14ac:dyDescent="0.25">
      <c r="B680" t="s">
        <v>1274</v>
      </c>
      <c r="C680" t="s">
        <v>102</v>
      </c>
      <c r="D680">
        <v>0.01</v>
      </c>
      <c r="E680">
        <v>0.1</v>
      </c>
      <c r="F680">
        <v>1E-3</v>
      </c>
      <c r="G680" t="s">
        <v>24</v>
      </c>
      <c r="H680" t="s">
        <v>22</v>
      </c>
      <c r="I680">
        <v>5</v>
      </c>
      <c r="J680">
        <v>20</v>
      </c>
      <c r="K680" t="s">
        <v>21</v>
      </c>
      <c r="L680">
        <v>577.41</v>
      </c>
      <c r="M680">
        <v>80.741</v>
      </c>
      <c r="N680">
        <v>577.37</v>
      </c>
      <c r="O680">
        <v>78.263000000000005</v>
      </c>
    </row>
    <row r="681" spans="2:15" x14ac:dyDescent="0.25">
      <c r="B681" t="s">
        <v>1564</v>
      </c>
      <c r="C681" t="s">
        <v>102</v>
      </c>
      <c r="D681">
        <v>0.01</v>
      </c>
      <c r="E681">
        <v>0.1</v>
      </c>
      <c r="F681">
        <v>9.9999999999999995E-8</v>
      </c>
      <c r="G681" t="s">
        <v>24</v>
      </c>
      <c r="H681" t="s">
        <v>22</v>
      </c>
      <c r="I681">
        <v>20</v>
      </c>
      <c r="J681">
        <v>50</v>
      </c>
      <c r="K681" t="s">
        <v>21</v>
      </c>
      <c r="L681">
        <v>51</v>
      </c>
      <c r="M681">
        <v>4700</v>
      </c>
      <c r="N681">
        <v>45.601999999999997</v>
      </c>
      <c r="O681">
        <v>4746.9000000000005</v>
      </c>
    </row>
    <row r="682" spans="2:15" x14ac:dyDescent="0.25">
      <c r="B682" t="s">
        <v>1275</v>
      </c>
      <c r="C682" t="s">
        <v>102</v>
      </c>
      <c r="D682">
        <v>0.01</v>
      </c>
      <c r="E682">
        <v>0.1</v>
      </c>
      <c r="F682">
        <v>9.9999999999999995E-7</v>
      </c>
      <c r="G682" t="s">
        <v>24</v>
      </c>
      <c r="H682" t="s">
        <v>22</v>
      </c>
      <c r="I682">
        <v>20</v>
      </c>
      <c r="J682">
        <v>50</v>
      </c>
      <c r="K682" t="s">
        <v>21</v>
      </c>
      <c r="L682">
        <v>51</v>
      </c>
      <c r="M682">
        <v>4736.7999999999993</v>
      </c>
      <c r="N682">
        <v>45.605999999999995</v>
      </c>
      <c r="O682">
        <v>4746.9000000000005</v>
      </c>
    </row>
    <row r="683" spans="2:15" x14ac:dyDescent="0.25">
      <c r="B683" t="s">
        <v>1276</v>
      </c>
      <c r="C683" t="s">
        <v>102</v>
      </c>
      <c r="D683">
        <v>0.01</v>
      </c>
      <c r="E683">
        <v>0.1</v>
      </c>
      <c r="F683">
        <v>1.0000000000000001E-5</v>
      </c>
      <c r="G683" t="s">
        <v>24</v>
      </c>
      <c r="H683" t="s">
        <v>22</v>
      </c>
      <c r="I683">
        <v>20</v>
      </c>
      <c r="J683">
        <v>50</v>
      </c>
      <c r="K683" t="s">
        <v>21</v>
      </c>
      <c r="L683">
        <v>51</v>
      </c>
      <c r="M683">
        <v>4738</v>
      </c>
      <c r="N683">
        <v>45.823</v>
      </c>
      <c r="O683">
        <v>4745.2</v>
      </c>
    </row>
    <row r="684" spans="2:15" x14ac:dyDescent="0.25">
      <c r="B684" t="s">
        <v>1277</v>
      </c>
      <c r="C684" t="s">
        <v>102</v>
      </c>
      <c r="D684">
        <v>0.01</v>
      </c>
      <c r="E684">
        <v>0.1</v>
      </c>
      <c r="F684">
        <v>1E-4</v>
      </c>
      <c r="G684" t="s">
        <v>24</v>
      </c>
      <c r="H684" t="s">
        <v>22</v>
      </c>
      <c r="I684">
        <v>20</v>
      </c>
      <c r="J684">
        <v>50</v>
      </c>
      <c r="K684" t="s">
        <v>21</v>
      </c>
      <c r="L684">
        <v>64.00800000000001</v>
      </c>
      <c r="M684">
        <v>4598.6000000000004</v>
      </c>
      <c r="N684">
        <v>63.620999999999995</v>
      </c>
      <c r="O684">
        <v>4599.4000000000005</v>
      </c>
    </row>
    <row r="685" spans="2:15" x14ac:dyDescent="0.25">
      <c r="B685" t="s">
        <v>1278</v>
      </c>
      <c r="C685" t="s">
        <v>102</v>
      </c>
      <c r="D685">
        <v>0.01</v>
      </c>
      <c r="E685">
        <v>0.1</v>
      </c>
      <c r="F685">
        <v>1E-3</v>
      </c>
      <c r="G685" t="s">
        <v>24</v>
      </c>
      <c r="H685" t="s">
        <v>22</v>
      </c>
      <c r="I685">
        <v>20</v>
      </c>
      <c r="J685">
        <v>50</v>
      </c>
      <c r="K685" t="s">
        <v>21</v>
      </c>
      <c r="L685">
        <v>563.71</v>
      </c>
      <c r="M685">
        <v>2145.1999999999998</v>
      </c>
      <c r="N685">
        <v>563.49</v>
      </c>
      <c r="O685">
        <v>2139.2000000000003</v>
      </c>
    </row>
    <row r="686" spans="2:15" x14ac:dyDescent="0.25">
      <c r="B686" t="s">
        <v>1565</v>
      </c>
      <c r="C686" t="s">
        <v>102</v>
      </c>
      <c r="D686">
        <v>0.01</v>
      </c>
      <c r="E686">
        <v>0.1</v>
      </c>
      <c r="F686">
        <v>9.9999999999999995E-8</v>
      </c>
      <c r="G686" t="s">
        <v>24</v>
      </c>
      <c r="H686" t="s">
        <v>22</v>
      </c>
      <c r="I686">
        <v>50</v>
      </c>
      <c r="J686">
        <v>100</v>
      </c>
      <c r="K686" t="s">
        <v>21</v>
      </c>
      <c r="L686">
        <v>190</v>
      </c>
      <c r="M686">
        <v>6500</v>
      </c>
      <c r="N686">
        <v>171.51</v>
      </c>
      <c r="O686">
        <v>6602.2</v>
      </c>
    </row>
    <row r="687" spans="2:15" x14ac:dyDescent="0.25">
      <c r="B687" t="s">
        <v>1279</v>
      </c>
      <c r="C687" t="s">
        <v>102</v>
      </c>
      <c r="D687">
        <v>0.01</v>
      </c>
      <c r="E687">
        <v>0.1</v>
      </c>
      <c r="F687">
        <v>9.9999999999999995E-7</v>
      </c>
      <c r="G687" t="s">
        <v>24</v>
      </c>
      <c r="H687" t="s">
        <v>22</v>
      </c>
      <c r="I687">
        <v>50</v>
      </c>
      <c r="J687">
        <v>100</v>
      </c>
      <c r="K687" t="s">
        <v>21</v>
      </c>
      <c r="L687">
        <v>190</v>
      </c>
      <c r="M687">
        <v>6538.1</v>
      </c>
      <c r="N687">
        <v>171.63</v>
      </c>
      <c r="O687">
        <v>6602.5</v>
      </c>
    </row>
    <row r="688" spans="2:15" x14ac:dyDescent="0.25">
      <c r="B688" t="s">
        <v>1280</v>
      </c>
      <c r="C688" t="s">
        <v>102</v>
      </c>
      <c r="D688">
        <v>0.01</v>
      </c>
      <c r="E688">
        <v>0.1</v>
      </c>
      <c r="F688">
        <v>1.0000000000000001E-5</v>
      </c>
      <c r="G688" t="s">
        <v>24</v>
      </c>
      <c r="H688" t="s">
        <v>22</v>
      </c>
      <c r="I688">
        <v>50</v>
      </c>
      <c r="J688">
        <v>100</v>
      </c>
      <c r="K688" t="s">
        <v>21</v>
      </c>
      <c r="L688">
        <v>190</v>
      </c>
      <c r="M688">
        <v>6565.8</v>
      </c>
      <c r="N688">
        <v>179.14999999999998</v>
      </c>
      <c r="O688">
        <v>6551.2</v>
      </c>
    </row>
    <row r="689" spans="2:15" x14ac:dyDescent="0.25">
      <c r="B689" t="s">
        <v>1281</v>
      </c>
      <c r="C689" t="s">
        <v>102</v>
      </c>
      <c r="D689">
        <v>0.01</v>
      </c>
      <c r="E689">
        <v>0.1</v>
      </c>
      <c r="F689">
        <v>1E-4</v>
      </c>
      <c r="G689" t="s">
        <v>24</v>
      </c>
      <c r="H689" t="s">
        <v>22</v>
      </c>
      <c r="I689">
        <v>50</v>
      </c>
      <c r="J689">
        <v>100</v>
      </c>
      <c r="K689" t="s">
        <v>21</v>
      </c>
      <c r="L689">
        <v>582.09</v>
      </c>
      <c r="M689">
        <v>4394.2</v>
      </c>
      <c r="N689">
        <v>581.36</v>
      </c>
      <c r="O689">
        <v>4329.2</v>
      </c>
    </row>
    <row r="690" spans="2:15" x14ac:dyDescent="0.25">
      <c r="B690" t="s">
        <v>1282</v>
      </c>
      <c r="C690" t="s">
        <v>102</v>
      </c>
      <c r="D690">
        <v>0.01</v>
      </c>
      <c r="E690">
        <v>0.1</v>
      </c>
      <c r="F690">
        <v>1E-3</v>
      </c>
      <c r="G690" t="s">
        <v>24</v>
      </c>
      <c r="H690" t="s">
        <v>22</v>
      </c>
      <c r="I690">
        <v>50</v>
      </c>
      <c r="J690">
        <v>100</v>
      </c>
      <c r="K690" t="s">
        <v>21</v>
      </c>
      <c r="L690">
        <v>5772.5</v>
      </c>
      <c r="M690">
        <v>669.65</v>
      </c>
      <c r="N690">
        <v>5772.4000000000005</v>
      </c>
      <c r="O690">
        <v>620.29999999999995</v>
      </c>
    </row>
    <row r="691" spans="2:15" x14ac:dyDescent="0.25">
      <c r="B691" t="s">
        <v>1566</v>
      </c>
      <c r="C691" t="s">
        <v>102</v>
      </c>
      <c r="D691">
        <v>0.1</v>
      </c>
      <c r="E691">
        <v>1</v>
      </c>
      <c r="F691">
        <v>9.9999999999999995E-7</v>
      </c>
      <c r="G691" t="s">
        <v>24</v>
      </c>
      <c r="H691" t="s">
        <v>23</v>
      </c>
      <c r="I691">
        <v>1E-3</v>
      </c>
      <c r="J691">
        <v>0.02</v>
      </c>
      <c r="K691" t="s">
        <v>21</v>
      </c>
      <c r="L691">
        <v>0.25</v>
      </c>
      <c r="M691">
        <v>4.5999999999999996</v>
      </c>
      <c r="N691">
        <v>0.23096</v>
      </c>
      <c r="O691">
        <v>4.6188000000000002</v>
      </c>
    </row>
    <row r="692" spans="2:15" x14ac:dyDescent="0.25">
      <c r="B692" t="s">
        <v>1283</v>
      </c>
      <c r="C692" t="s">
        <v>102</v>
      </c>
      <c r="D692">
        <v>0.1</v>
      </c>
      <c r="E692">
        <v>1</v>
      </c>
      <c r="F692">
        <v>1.0000000000000001E-5</v>
      </c>
      <c r="G692" t="s">
        <v>24</v>
      </c>
      <c r="H692" t="s">
        <v>23</v>
      </c>
      <c r="I692">
        <v>1E-3</v>
      </c>
      <c r="J692">
        <v>0.02</v>
      </c>
      <c r="K692" t="s">
        <v>21</v>
      </c>
      <c r="L692">
        <v>0.25</v>
      </c>
      <c r="M692">
        <v>4.5999999999999996</v>
      </c>
      <c r="N692">
        <v>0.23100000000000001</v>
      </c>
      <c r="O692">
        <v>4.6188000000000002</v>
      </c>
    </row>
    <row r="693" spans="2:15" x14ac:dyDescent="0.25">
      <c r="B693" t="s">
        <v>1284</v>
      </c>
      <c r="C693" t="s">
        <v>102</v>
      </c>
      <c r="D693">
        <v>0.1</v>
      </c>
      <c r="E693">
        <v>1</v>
      </c>
      <c r="F693">
        <v>1E-4</v>
      </c>
      <c r="G693" t="s">
        <v>24</v>
      </c>
      <c r="H693" t="s">
        <v>23</v>
      </c>
      <c r="I693">
        <v>1E-3</v>
      </c>
      <c r="J693">
        <v>0.02</v>
      </c>
      <c r="K693" t="s">
        <v>21</v>
      </c>
      <c r="L693">
        <v>0.25</v>
      </c>
      <c r="M693">
        <v>4.6002999999999998</v>
      </c>
      <c r="N693">
        <v>0.23368</v>
      </c>
      <c r="O693">
        <v>4.6165000000000003</v>
      </c>
    </row>
    <row r="694" spans="2:15" x14ac:dyDescent="0.25">
      <c r="B694" t="s">
        <v>1285</v>
      </c>
      <c r="C694" t="s">
        <v>102</v>
      </c>
      <c r="D694">
        <v>0.1</v>
      </c>
      <c r="E694">
        <v>1</v>
      </c>
      <c r="F694">
        <v>1E-3</v>
      </c>
      <c r="G694" t="s">
        <v>24</v>
      </c>
      <c r="H694" t="s">
        <v>23</v>
      </c>
      <c r="I694">
        <v>1E-3</v>
      </c>
      <c r="J694">
        <v>0.02</v>
      </c>
      <c r="K694" t="s">
        <v>21</v>
      </c>
      <c r="L694">
        <v>0.46103</v>
      </c>
      <c r="M694">
        <v>4.4237000000000002</v>
      </c>
      <c r="N694">
        <v>0.45974999999999999</v>
      </c>
      <c r="O694">
        <v>4.4244000000000003</v>
      </c>
    </row>
    <row r="695" spans="2:15" x14ac:dyDescent="0.25">
      <c r="B695" t="s">
        <v>1286</v>
      </c>
      <c r="C695" t="s">
        <v>102</v>
      </c>
      <c r="D695">
        <v>0.1</v>
      </c>
      <c r="E695">
        <v>1</v>
      </c>
      <c r="F695">
        <v>0.01</v>
      </c>
      <c r="G695" t="s">
        <v>24</v>
      </c>
      <c r="H695" t="s">
        <v>23</v>
      </c>
      <c r="I695">
        <v>1E-3</v>
      </c>
      <c r="J695">
        <v>0.02</v>
      </c>
      <c r="K695" t="s">
        <v>21</v>
      </c>
      <c r="L695">
        <v>5.6242000000000001</v>
      </c>
      <c r="M695">
        <v>1.9178999999999999</v>
      </c>
      <c r="N695">
        <v>5.6234999999999999</v>
      </c>
      <c r="O695">
        <v>1.9171</v>
      </c>
    </row>
    <row r="696" spans="2:15" x14ac:dyDescent="0.25">
      <c r="B696" t="s">
        <v>1567</v>
      </c>
      <c r="C696" t="s">
        <v>102</v>
      </c>
      <c r="D696">
        <v>0.1</v>
      </c>
      <c r="E696">
        <v>1</v>
      </c>
      <c r="F696">
        <v>9.9999999999999995E-7</v>
      </c>
      <c r="G696" t="s">
        <v>24</v>
      </c>
      <c r="H696" t="s">
        <v>23</v>
      </c>
      <c r="I696">
        <v>0.02</v>
      </c>
      <c r="J696">
        <v>4.4999999999999998E-2</v>
      </c>
      <c r="K696" t="s">
        <v>21</v>
      </c>
      <c r="L696">
        <v>0.28000000000000003</v>
      </c>
      <c r="M696">
        <v>1.8</v>
      </c>
      <c r="N696">
        <v>0.23096</v>
      </c>
      <c r="O696">
        <v>1.8476000000000001</v>
      </c>
    </row>
    <row r="697" spans="2:15" x14ac:dyDescent="0.25">
      <c r="B697" t="s">
        <v>1287</v>
      </c>
      <c r="C697" t="s">
        <v>102</v>
      </c>
      <c r="D697">
        <v>0.1</v>
      </c>
      <c r="E697">
        <v>1</v>
      </c>
      <c r="F697">
        <v>1.0000000000000001E-5</v>
      </c>
      <c r="G697" t="s">
        <v>24</v>
      </c>
      <c r="H697" t="s">
        <v>23</v>
      </c>
      <c r="I697">
        <v>0.02</v>
      </c>
      <c r="J697">
        <v>4.4999999999999998E-2</v>
      </c>
      <c r="K697" t="s">
        <v>21</v>
      </c>
      <c r="L697">
        <v>0.28000000000000003</v>
      </c>
      <c r="M697">
        <v>1.8</v>
      </c>
      <c r="N697">
        <v>0.23102</v>
      </c>
      <c r="O697">
        <v>1.8476000000000001</v>
      </c>
    </row>
    <row r="698" spans="2:15" x14ac:dyDescent="0.25">
      <c r="B698" t="s">
        <v>1288</v>
      </c>
      <c r="C698" t="s">
        <v>102</v>
      </c>
      <c r="D698">
        <v>0.1</v>
      </c>
      <c r="E698">
        <v>1</v>
      </c>
      <c r="F698">
        <v>1E-4</v>
      </c>
      <c r="G698" t="s">
        <v>24</v>
      </c>
      <c r="H698" t="s">
        <v>23</v>
      </c>
      <c r="I698">
        <v>0.02</v>
      </c>
      <c r="J698">
        <v>4.4999999999999998E-2</v>
      </c>
      <c r="K698" t="s">
        <v>21</v>
      </c>
      <c r="L698">
        <v>0.28000000000000003</v>
      </c>
      <c r="M698">
        <v>1.8</v>
      </c>
      <c r="N698">
        <v>0.23545000000000002</v>
      </c>
      <c r="O698">
        <v>1.8439999999999999</v>
      </c>
    </row>
    <row r="699" spans="2:15" x14ac:dyDescent="0.25">
      <c r="B699" t="s">
        <v>1289</v>
      </c>
      <c r="C699" t="s">
        <v>102</v>
      </c>
      <c r="D699">
        <v>0.1</v>
      </c>
      <c r="E699">
        <v>1</v>
      </c>
      <c r="F699">
        <v>1E-3</v>
      </c>
      <c r="G699" t="s">
        <v>24</v>
      </c>
      <c r="H699" t="s">
        <v>23</v>
      </c>
      <c r="I699">
        <v>0.02</v>
      </c>
      <c r="J699">
        <v>4.4999999999999998E-2</v>
      </c>
      <c r="K699" t="s">
        <v>21</v>
      </c>
      <c r="L699">
        <v>0.55279</v>
      </c>
      <c r="M699">
        <v>1.6061000000000001</v>
      </c>
      <c r="N699">
        <v>0.55118</v>
      </c>
      <c r="O699">
        <v>1.6064000000000001</v>
      </c>
    </row>
    <row r="700" spans="2:15" x14ac:dyDescent="0.25">
      <c r="B700" t="s">
        <v>1290</v>
      </c>
      <c r="C700" t="s">
        <v>102</v>
      </c>
      <c r="D700">
        <v>0.1</v>
      </c>
      <c r="E700">
        <v>1</v>
      </c>
      <c r="F700">
        <v>0.01</v>
      </c>
      <c r="G700" t="s">
        <v>24</v>
      </c>
      <c r="H700" t="s">
        <v>23</v>
      </c>
      <c r="I700">
        <v>0.02</v>
      </c>
      <c r="J700">
        <v>4.4999999999999998E-2</v>
      </c>
      <c r="K700" t="s">
        <v>21</v>
      </c>
      <c r="L700">
        <v>5.7507000000000001</v>
      </c>
      <c r="M700">
        <v>0.38797000000000004</v>
      </c>
      <c r="N700">
        <v>5.75</v>
      </c>
      <c r="O700">
        <v>0.38675999999999999</v>
      </c>
    </row>
    <row r="701" spans="2:15" x14ac:dyDescent="0.25">
      <c r="B701" t="s">
        <v>1568</v>
      </c>
      <c r="C701" t="s">
        <v>102</v>
      </c>
      <c r="D701">
        <v>0.1</v>
      </c>
      <c r="E701">
        <v>1</v>
      </c>
      <c r="F701">
        <v>9.9999999999999995E-7</v>
      </c>
      <c r="G701" t="s">
        <v>24</v>
      </c>
      <c r="H701" t="s">
        <v>23</v>
      </c>
      <c r="I701">
        <v>4.4999999999999998E-2</v>
      </c>
      <c r="J701">
        <v>0.1</v>
      </c>
      <c r="K701" t="s">
        <v>21</v>
      </c>
      <c r="L701">
        <v>0.24</v>
      </c>
      <c r="M701">
        <v>0.92</v>
      </c>
      <c r="N701">
        <v>0.23091</v>
      </c>
      <c r="O701">
        <v>0.92431999999999992</v>
      </c>
    </row>
    <row r="702" spans="2:15" x14ac:dyDescent="0.25">
      <c r="B702" t="s">
        <v>1291</v>
      </c>
      <c r="C702" t="s">
        <v>102</v>
      </c>
      <c r="D702">
        <v>0.1</v>
      </c>
      <c r="E702">
        <v>1</v>
      </c>
      <c r="F702">
        <v>1.0000000000000001E-5</v>
      </c>
      <c r="G702" t="s">
        <v>24</v>
      </c>
      <c r="H702" t="s">
        <v>23</v>
      </c>
      <c r="I702">
        <v>4.4999999999999998E-2</v>
      </c>
      <c r="J702">
        <v>0.1</v>
      </c>
      <c r="K702" t="s">
        <v>21</v>
      </c>
      <c r="L702">
        <v>0.24</v>
      </c>
      <c r="M702">
        <v>0.92</v>
      </c>
      <c r="N702">
        <v>0.23101000000000002</v>
      </c>
      <c r="O702">
        <v>0.92427000000000004</v>
      </c>
    </row>
    <row r="703" spans="2:15" x14ac:dyDescent="0.25">
      <c r="B703" t="s">
        <v>1292</v>
      </c>
      <c r="C703" t="s">
        <v>102</v>
      </c>
      <c r="D703">
        <v>0.1</v>
      </c>
      <c r="E703">
        <v>1</v>
      </c>
      <c r="F703">
        <v>1E-4</v>
      </c>
      <c r="G703" t="s">
        <v>24</v>
      </c>
      <c r="H703" t="s">
        <v>23</v>
      </c>
      <c r="I703">
        <v>4.4999999999999998E-2</v>
      </c>
      <c r="J703">
        <v>0.1</v>
      </c>
      <c r="K703" t="s">
        <v>21</v>
      </c>
      <c r="L703">
        <v>0.24</v>
      </c>
      <c r="M703">
        <v>0.92</v>
      </c>
      <c r="N703">
        <v>0.23664000000000002</v>
      </c>
      <c r="O703">
        <v>0.92018</v>
      </c>
    </row>
    <row r="704" spans="2:15" x14ac:dyDescent="0.25">
      <c r="B704" t="s">
        <v>1293</v>
      </c>
      <c r="C704" t="s">
        <v>102</v>
      </c>
      <c r="D704">
        <v>0.1</v>
      </c>
      <c r="E704">
        <v>1</v>
      </c>
      <c r="F704">
        <v>1E-3</v>
      </c>
      <c r="G704" t="s">
        <v>24</v>
      </c>
      <c r="H704" t="s">
        <v>23</v>
      </c>
      <c r="I704">
        <v>4.4999999999999998E-2</v>
      </c>
      <c r="J704">
        <v>0.1</v>
      </c>
      <c r="K704" t="s">
        <v>21</v>
      </c>
      <c r="L704">
        <v>0.59375999999999995</v>
      </c>
      <c r="M704">
        <v>0.70043999999999995</v>
      </c>
      <c r="N704">
        <v>0.59214999999999995</v>
      </c>
      <c r="O704">
        <v>0.69985999999999993</v>
      </c>
    </row>
    <row r="705" spans="2:15" x14ac:dyDescent="0.25">
      <c r="B705" t="s">
        <v>1294</v>
      </c>
      <c r="C705" t="s">
        <v>102</v>
      </c>
      <c r="D705">
        <v>0.1</v>
      </c>
      <c r="E705">
        <v>1</v>
      </c>
      <c r="F705">
        <v>0.01</v>
      </c>
      <c r="G705" t="s">
        <v>24</v>
      </c>
      <c r="H705" t="s">
        <v>23</v>
      </c>
      <c r="I705">
        <v>4.4999999999999998E-2</v>
      </c>
      <c r="J705">
        <v>0.1</v>
      </c>
      <c r="K705" t="s">
        <v>21</v>
      </c>
      <c r="L705">
        <v>5.7717000000000001</v>
      </c>
      <c r="M705">
        <v>0.11872000000000001</v>
      </c>
      <c r="N705">
        <v>5.7709999999999999</v>
      </c>
      <c r="O705">
        <v>0.11743000000000001</v>
      </c>
    </row>
    <row r="706" spans="2:15" x14ac:dyDescent="0.25">
      <c r="B706" t="s">
        <v>1569</v>
      </c>
      <c r="C706" t="s">
        <v>102</v>
      </c>
      <c r="D706">
        <v>0.1</v>
      </c>
      <c r="E706">
        <v>1</v>
      </c>
      <c r="F706">
        <v>9.9999999999999995E-7</v>
      </c>
      <c r="G706" t="s">
        <v>24</v>
      </c>
      <c r="H706" t="s">
        <v>23</v>
      </c>
      <c r="I706">
        <v>0.1</v>
      </c>
      <c r="J706">
        <v>5</v>
      </c>
      <c r="K706" t="s">
        <v>21</v>
      </c>
      <c r="L706">
        <v>0.24</v>
      </c>
      <c r="M706">
        <v>1.2</v>
      </c>
      <c r="N706">
        <v>0.22816</v>
      </c>
      <c r="O706">
        <v>1.1855</v>
      </c>
    </row>
    <row r="707" spans="2:15" x14ac:dyDescent="0.25">
      <c r="B707" t="s">
        <v>1295</v>
      </c>
      <c r="C707" t="s">
        <v>102</v>
      </c>
      <c r="D707">
        <v>0.1</v>
      </c>
      <c r="E707">
        <v>1</v>
      </c>
      <c r="F707">
        <v>1.0000000000000001E-5</v>
      </c>
      <c r="G707" t="s">
        <v>24</v>
      </c>
      <c r="H707" t="s">
        <v>23</v>
      </c>
      <c r="I707">
        <v>0.1</v>
      </c>
      <c r="J707">
        <v>5</v>
      </c>
      <c r="K707" t="s">
        <v>21</v>
      </c>
      <c r="L707">
        <v>0.24</v>
      </c>
      <c r="M707">
        <v>1.2</v>
      </c>
      <c r="N707">
        <v>0.2283</v>
      </c>
      <c r="O707">
        <v>1.1854</v>
      </c>
    </row>
    <row r="708" spans="2:15" x14ac:dyDescent="0.25">
      <c r="B708" t="s">
        <v>1296</v>
      </c>
      <c r="C708" t="s">
        <v>102</v>
      </c>
      <c r="D708">
        <v>0.1</v>
      </c>
      <c r="E708">
        <v>1</v>
      </c>
      <c r="F708">
        <v>1E-4</v>
      </c>
      <c r="G708" t="s">
        <v>24</v>
      </c>
      <c r="H708" t="s">
        <v>23</v>
      </c>
      <c r="I708">
        <v>0.1</v>
      </c>
      <c r="J708">
        <v>5</v>
      </c>
      <c r="K708" t="s">
        <v>21</v>
      </c>
      <c r="L708">
        <v>0.24</v>
      </c>
      <c r="M708">
        <v>1.2</v>
      </c>
      <c r="N708">
        <v>0.23356000000000002</v>
      </c>
      <c r="O708">
        <v>1.1814</v>
      </c>
    </row>
    <row r="709" spans="2:15" x14ac:dyDescent="0.25">
      <c r="B709" t="s">
        <v>1297</v>
      </c>
      <c r="C709" t="s">
        <v>102</v>
      </c>
      <c r="D709">
        <v>0.1</v>
      </c>
      <c r="E709">
        <v>1</v>
      </c>
      <c r="F709">
        <v>1E-3</v>
      </c>
      <c r="G709" t="s">
        <v>24</v>
      </c>
      <c r="H709" t="s">
        <v>23</v>
      </c>
      <c r="I709">
        <v>0.1</v>
      </c>
      <c r="J709">
        <v>5</v>
      </c>
      <c r="K709" t="s">
        <v>21</v>
      </c>
      <c r="L709">
        <v>0.58061999999999991</v>
      </c>
      <c r="M709">
        <v>0.94869999999999999</v>
      </c>
      <c r="N709">
        <v>0.57900999999999991</v>
      </c>
      <c r="O709">
        <v>0.94846000000000008</v>
      </c>
    </row>
    <row r="710" spans="2:15" x14ac:dyDescent="0.25">
      <c r="B710" t="s">
        <v>1298</v>
      </c>
      <c r="C710" t="s">
        <v>102</v>
      </c>
      <c r="D710">
        <v>0.1</v>
      </c>
      <c r="E710">
        <v>1</v>
      </c>
      <c r="F710">
        <v>0.01</v>
      </c>
      <c r="G710" t="s">
        <v>24</v>
      </c>
      <c r="H710" t="s">
        <v>23</v>
      </c>
      <c r="I710">
        <v>0.1</v>
      </c>
      <c r="J710">
        <v>5</v>
      </c>
      <c r="K710" t="s">
        <v>21</v>
      </c>
      <c r="L710">
        <v>5.7669999999999995</v>
      </c>
      <c r="M710">
        <v>0.17953000000000002</v>
      </c>
      <c r="N710">
        <v>5.7663000000000002</v>
      </c>
      <c r="O710">
        <v>0.17826</v>
      </c>
    </row>
    <row r="711" spans="2:15" x14ac:dyDescent="0.25">
      <c r="B711" t="s">
        <v>1570</v>
      </c>
      <c r="C711" t="s">
        <v>102</v>
      </c>
      <c r="D711">
        <v>0.1</v>
      </c>
      <c r="E711">
        <v>1</v>
      </c>
      <c r="F711">
        <v>9.9999999999999995E-7</v>
      </c>
      <c r="G711" t="s">
        <v>24</v>
      </c>
      <c r="H711" t="s">
        <v>23</v>
      </c>
      <c r="I711">
        <v>5</v>
      </c>
      <c r="J711">
        <v>20</v>
      </c>
      <c r="K711" t="s">
        <v>21</v>
      </c>
      <c r="L711">
        <v>0.27</v>
      </c>
      <c r="M711">
        <v>3.5</v>
      </c>
      <c r="N711">
        <v>0.22313</v>
      </c>
      <c r="O711">
        <v>3.5466000000000002</v>
      </c>
    </row>
    <row r="712" spans="2:15" x14ac:dyDescent="0.25">
      <c r="B712" t="s">
        <v>1299</v>
      </c>
      <c r="C712" t="s">
        <v>102</v>
      </c>
      <c r="D712">
        <v>0.1</v>
      </c>
      <c r="E712">
        <v>1</v>
      </c>
      <c r="F712">
        <v>1.0000000000000001E-5</v>
      </c>
      <c r="G712" t="s">
        <v>24</v>
      </c>
      <c r="H712" t="s">
        <v>23</v>
      </c>
      <c r="I712">
        <v>5</v>
      </c>
      <c r="J712">
        <v>20</v>
      </c>
      <c r="K712" t="s">
        <v>21</v>
      </c>
      <c r="L712">
        <v>0.27</v>
      </c>
      <c r="M712">
        <v>3.5331000000000001</v>
      </c>
      <c r="N712">
        <v>0.22319</v>
      </c>
      <c r="O712">
        <v>3.5466000000000002</v>
      </c>
    </row>
    <row r="713" spans="2:15" x14ac:dyDescent="0.25">
      <c r="B713" t="s">
        <v>1300</v>
      </c>
      <c r="C713" t="s">
        <v>102</v>
      </c>
      <c r="D713">
        <v>0.1</v>
      </c>
      <c r="E713">
        <v>1</v>
      </c>
      <c r="F713">
        <v>1E-4</v>
      </c>
      <c r="G713" t="s">
        <v>24</v>
      </c>
      <c r="H713" t="s">
        <v>23</v>
      </c>
      <c r="I713">
        <v>5</v>
      </c>
      <c r="J713">
        <v>20</v>
      </c>
      <c r="K713" t="s">
        <v>21</v>
      </c>
      <c r="L713">
        <v>0.27</v>
      </c>
      <c r="M713">
        <v>3.5338000000000003</v>
      </c>
      <c r="N713">
        <v>0.22642000000000001</v>
      </c>
      <c r="O713">
        <v>3.5438000000000001</v>
      </c>
    </row>
    <row r="714" spans="2:15" x14ac:dyDescent="0.25">
      <c r="B714" t="s">
        <v>1301</v>
      </c>
      <c r="C714" t="s">
        <v>102</v>
      </c>
      <c r="D714">
        <v>0.1</v>
      </c>
      <c r="E714">
        <v>1</v>
      </c>
      <c r="F714">
        <v>1E-3</v>
      </c>
      <c r="G714" t="s">
        <v>24</v>
      </c>
      <c r="H714" t="s">
        <v>23</v>
      </c>
      <c r="I714">
        <v>5</v>
      </c>
      <c r="J714">
        <v>20</v>
      </c>
      <c r="K714" t="s">
        <v>21</v>
      </c>
      <c r="L714">
        <v>0.48562</v>
      </c>
      <c r="M714">
        <v>3.3289999999999997</v>
      </c>
      <c r="N714">
        <v>0.48418</v>
      </c>
      <c r="O714">
        <v>3.3297000000000003</v>
      </c>
    </row>
    <row r="715" spans="2:15" x14ac:dyDescent="0.25">
      <c r="B715" t="s">
        <v>1302</v>
      </c>
      <c r="C715" t="s">
        <v>102</v>
      </c>
      <c r="D715">
        <v>0.1</v>
      </c>
      <c r="E715">
        <v>1</v>
      </c>
      <c r="F715">
        <v>0.01</v>
      </c>
      <c r="G715" t="s">
        <v>24</v>
      </c>
      <c r="H715" t="s">
        <v>23</v>
      </c>
      <c r="I715">
        <v>5</v>
      </c>
      <c r="J715">
        <v>20</v>
      </c>
      <c r="K715" t="s">
        <v>21</v>
      </c>
      <c r="L715">
        <v>5.6818</v>
      </c>
      <c r="M715">
        <v>1.2155</v>
      </c>
      <c r="N715">
        <v>5.6810999999999998</v>
      </c>
      <c r="O715">
        <v>1.2145999999999999</v>
      </c>
    </row>
    <row r="716" spans="2:15" x14ac:dyDescent="0.25">
      <c r="B716" t="s">
        <v>1571</v>
      </c>
      <c r="C716" t="s">
        <v>102</v>
      </c>
      <c r="D716">
        <v>0.1</v>
      </c>
      <c r="E716">
        <v>1</v>
      </c>
      <c r="F716">
        <v>9.9999999999999995E-7</v>
      </c>
      <c r="G716" t="s">
        <v>24</v>
      </c>
      <c r="H716" t="s">
        <v>23</v>
      </c>
      <c r="I716">
        <v>20</v>
      </c>
      <c r="J716">
        <v>50</v>
      </c>
      <c r="K716" t="s">
        <v>21</v>
      </c>
      <c r="L716">
        <v>0.47</v>
      </c>
      <c r="M716">
        <v>12</v>
      </c>
      <c r="N716">
        <v>0.44152000000000002</v>
      </c>
      <c r="O716">
        <v>11.792</v>
      </c>
    </row>
    <row r="717" spans="2:15" x14ac:dyDescent="0.25">
      <c r="B717" t="s">
        <v>1303</v>
      </c>
      <c r="C717" t="s">
        <v>102</v>
      </c>
      <c r="D717">
        <v>0.1</v>
      </c>
      <c r="E717">
        <v>1</v>
      </c>
      <c r="F717">
        <v>1.0000000000000001E-5</v>
      </c>
      <c r="G717" t="s">
        <v>24</v>
      </c>
      <c r="H717" t="s">
        <v>23</v>
      </c>
      <c r="I717">
        <v>20</v>
      </c>
      <c r="J717">
        <v>50</v>
      </c>
      <c r="K717" t="s">
        <v>21</v>
      </c>
      <c r="L717">
        <v>0.47</v>
      </c>
      <c r="M717">
        <v>12</v>
      </c>
      <c r="N717">
        <v>0.44162000000000001</v>
      </c>
      <c r="O717">
        <v>11.792</v>
      </c>
    </row>
    <row r="718" spans="2:15" x14ac:dyDescent="0.25">
      <c r="B718" t="s">
        <v>1304</v>
      </c>
      <c r="C718" t="s">
        <v>102</v>
      </c>
      <c r="D718">
        <v>0.1</v>
      </c>
      <c r="E718">
        <v>1</v>
      </c>
      <c r="F718">
        <v>1E-4</v>
      </c>
      <c r="G718" t="s">
        <v>24</v>
      </c>
      <c r="H718" t="s">
        <v>23</v>
      </c>
      <c r="I718">
        <v>20</v>
      </c>
      <c r="J718">
        <v>50</v>
      </c>
      <c r="K718" t="s">
        <v>21</v>
      </c>
      <c r="L718">
        <v>0.47</v>
      </c>
      <c r="M718">
        <v>12</v>
      </c>
      <c r="N718">
        <v>0.44312000000000001</v>
      </c>
      <c r="O718">
        <v>11.790999999999999</v>
      </c>
    </row>
    <row r="719" spans="2:15" x14ac:dyDescent="0.25">
      <c r="B719" t="s">
        <v>1305</v>
      </c>
      <c r="C719" t="s">
        <v>102</v>
      </c>
      <c r="D719">
        <v>0.1</v>
      </c>
      <c r="E719">
        <v>1</v>
      </c>
      <c r="F719">
        <v>1E-3</v>
      </c>
      <c r="G719" t="s">
        <v>24</v>
      </c>
      <c r="H719" t="s">
        <v>23</v>
      </c>
      <c r="I719">
        <v>20</v>
      </c>
      <c r="J719">
        <v>50</v>
      </c>
      <c r="K719" t="s">
        <v>21</v>
      </c>
      <c r="L719">
        <v>0.53611999999999993</v>
      </c>
      <c r="M719">
        <v>11.934000000000001</v>
      </c>
      <c r="N719">
        <v>0.5524</v>
      </c>
      <c r="O719">
        <v>11.697000000000001</v>
      </c>
    </row>
    <row r="720" spans="2:15" x14ac:dyDescent="0.25">
      <c r="B720" t="s">
        <v>1306</v>
      </c>
      <c r="C720" t="s">
        <v>102</v>
      </c>
      <c r="D720">
        <v>0.1</v>
      </c>
      <c r="E720">
        <v>1</v>
      </c>
      <c r="F720">
        <v>0.01</v>
      </c>
      <c r="G720" t="s">
        <v>24</v>
      </c>
      <c r="H720" t="s">
        <v>23</v>
      </c>
      <c r="I720">
        <v>20</v>
      </c>
      <c r="J720">
        <v>50</v>
      </c>
      <c r="K720" t="s">
        <v>21</v>
      </c>
      <c r="L720">
        <v>5.1677999999999997</v>
      </c>
      <c r="M720">
        <v>8.3948999999999998</v>
      </c>
      <c r="N720">
        <v>5.1615000000000002</v>
      </c>
      <c r="O720">
        <v>8.3730999999999991</v>
      </c>
    </row>
    <row r="721" spans="2:15" x14ac:dyDescent="0.25">
      <c r="B721" t="s">
        <v>1572</v>
      </c>
      <c r="C721" t="s">
        <v>102</v>
      </c>
      <c r="D721">
        <v>1</v>
      </c>
      <c r="E721">
        <v>10</v>
      </c>
      <c r="F721">
        <v>1.0000000000000001E-5</v>
      </c>
      <c r="G721" t="s">
        <v>24</v>
      </c>
      <c r="H721" t="s">
        <v>23</v>
      </c>
      <c r="I721">
        <v>1E-3</v>
      </c>
      <c r="J721">
        <v>0.05</v>
      </c>
      <c r="K721" t="s">
        <v>21</v>
      </c>
      <c r="L721">
        <v>0.55000000000000004</v>
      </c>
      <c r="M721">
        <v>0.12</v>
      </c>
      <c r="N721">
        <v>0.51998999999999995</v>
      </c>
      <c r="O721">
        <v>9.3087000000000003E-2</v>
      </c>
    </row>
    <row r="722" spans="2:15" x14ac:dyDescent="0.25">
      <c r="B722" t="s">
        <v>1307</v>
      </c>
      <c r="C722" t="s">
        <v>102</v>
      </c>
      <c r="D722">
        <v>1</v>
      </c>
      <c r="E722">
        <v>10</v>
      </c>
      <c r="F722">
        <v>1E-4</v>
      </c>
      <c r="G722" t="s">
        <v>24</v>
      </c>
      <c r="H722" t="s">
        <v>23</v>
      </c>
      <c r="I722">
        <v>1E-3</v>
      </c>
      <c r="J722">
        <v>0.05</v>
      </c>
      <c r="K722" t="s">
        <v>21</v>
      </c>
      <c r="L722">
        <v>0.55000000000000004</v>
      </c>
      <c r="M722">
        <v>0.12</v>
      </c>
      <c r="N722">
        <v>0.52374999999999994</v>
      </c>
      <c r="O722">
        <v>9.2860999999999999E-2</v>
      </c>
    </row>
    <row r="723" spans="2:15" x14ac:dyDescent="0.25">
      <c r="B723" t="s">
        <v>1308</v>
      </c>
      <c r="C723" t="s">
        <v>102</v>
      </c>
      <c r="D723">
        <v>1</v>
      </c>
      <c r="E723">
        <v>10</v>
      </c>
      <c r="F723">
        <v>1E-3</v>
      </c>
      <c r="G723" t="s">
        <v>24</v>
      </c>
      <c r="H723" t="s">
        <v>23</v>
      </c>
      <c r="I723">
        <v>1E-3</v>
      </c>
      <c r="J723">
        <v>0.05</v>
      </c>
      <c r="K723" t="s">
        <v>21</v>
      </c>
      <c r="L723">
        <v>0.75908999999999993</v>
      </c>
      <c r="M723">
        <v>9.9090999999999999E-2</v>
      </c>
      <c r="N723">
        <v>0.76541999999999999</v>
      </c>
      <c r="O723">
        <v>7.9774999999999999E-2</v>
      </c>
    </row>
    <row r="724" spans="2:15" x14ac:dyDescent="0.25">
      <c r="B724" t="s">
        <v>1309</v>
      </c>
      <c r="C724" t="s">
        <v>102</v>
      </c>
      <c r="D724">
        <v>1</v>
      </c>
      <c r="E724">
        <v>10</v>
      </c>
      <c r="F724">
        <v>0.01</v>
      </c>
      <c r="G724" t="s">
        <v>24</v>
      </c>
      <c r="H724" t="s">
        <v>23</v>
      </c>
      <c r="I724">
        <v>1E-3</v>
      </c>
      <c r="J724">
        <v>0.05</v>
      </c>
      <c r="K724" t="s">
        <v>21</v>
      </c>
      <c r="L724">
        <v>5.7991999999999999</v>
      </c>
      <c r="M724">
        <v>1.6313000000000001E-2</v>
      </c>
      <c r="N724">
        <v>5.7915999999999999</v>
      </c>
      <c r="O724">
        <v>1.6333E-2</v>
      </c>
    </row>
    <row r="725" spans="2:15" x14ac:dyDescent="0.25">
      <c r="B725" t="s">
        <v>1310</v>
      </c>
      <c r="C725" t="s">
        <v>102</v>
      </c>
      <c r="D725">
        <v>1</v>
      </c>
      <c r="E725">
        <v>10</v>
      </c>
      <c r="F725">
        <v>0.1</v>
      </c>
      <c r="G725" t="s">
        <v>24</v>
      </c>
      <c r="H725" t="s">
        <v>23</v>
      </c>
      <c r="I725">
        <v>1E-3</v>
      </c>
      <c r="J725">
        <v>0.05</v>
      </c>
      <c r="K725" t="s">
        <v>21</v>
      </c>
      <c r="L725">
        <v>57.741</v>
      </c>
      <c r="M725">
        <v>1.6634E-3</v>
      </c>
      <c r="N725">
        <v>57.738</v>
      </c>
      <c r="O725">
        <v>1.6635E-3</v>
      </c>
    </row>
    <row r="726" spans="2:15" x14ac:dyDescent="0.25">
      <c r="B726" t="s">
        <v>1573</v>
      </c>
      <c r="C726" t="s">
        <v>102</v>
      </c>
      <c r="D726">
        <v>1</v>
      </c>
      <c r="E726">
        <v>10</v>
      </c>
      <c r="F726">
        <v>1.0000000000000001E-5</v>
      </c>
      <c r="G726" t="s">
        <v>24</v>
      </c>
      <c r="H726" t="s">
        <v>23</v>
      </c>
      <c r="I726">
        <v>0.05</v>
      </c>
      <c r="J726">
        <v>1</v>
      </c>
      <c r="K726" t="s">
        <v>21</v>
      </c>
      <c r="L726">
        <v>0.46</v>
      </c>
      <c r="M726">
        <v>0.17</v>
      </c>
      <c r="N726">
        <v>0.49897000000000002</v>
      </c>
      <c r="O726">
        <v>0.12063</v>
      </c>
    </row>
    <row r="727" spans="2:15" x14ac:dyDescent="0.25">
      <c r="B727" t="s">
        <v>1311</v>
      </c>
      <c r="C727" t="s">
        <v>102</v>
      </c>
      <c r="D727">
        <v>1</v>
      </c>
      <c r="E727">
        <v>10</v>
      </c>
      <c r="F727">
        <v>1E-4</v>
      </c>
      <c r="G727" t="s">
        <v>24</v>
      </c>
      <c r="H727" t="s">
        <v>23</v>
      </c>
      <c r="I727">
        <v>0.05</v>
      </c>
      <c r="J727">
        <v>1</v>
      </c>
      <c r="K727" t="s">
        <v>21</v>
      </c>
      <c r="L727">
        <v>0.46</v>
      </c>
      <c r="M727">
        <v>0.16805999999999999</v>
      </c>
      <c r="N727">
        <v>0.50268999999999997</v>
      </c>
      <c r="O727">
        <v>0.12039</v>
      </c>
    </row>
    <row r="728" spans="2:15" x14ac:dyDescent="0.25">
      <c r="B728" t="s">
        <v>1312</v>
      </c>
      <c r="C728" t="s">
        <v>102</v>
      </c>
      <c r="D728">
        <v>1</v>
      </c>
      <c r="E728">
        <v>10</v>
      </c>
      <c r="F728">
        <v>1E-3</v>
      </c>
      <c r="G728" t="s">
        <v>24</v>
      </c>
      <c r="H728" t="s">
        <v>23</v>
      </c>
      <c r="I728">
        <v>0.05</v>
      </c>
      <c r="J728">
        <v>1</v>
      </c>
      <c r="K728" t="s">
        <v>21</v>
      </c>
      <c r="L728">
        <v>0.72093999999999991</v>
      </c>
      <c r="M728">
        <v>0.14191000000000001</v>
      </c>
      <c r="N728">
        <v>0.74418999999999991</v>
      </c>
      <c r="O728">
        <v>0.10576000000000001</v>
      </c>
    </row>
    <row r="729" spans="2:15" x14ac:dyDescent="0.25">
      <c r="B729" t="s">
        <v>1313</v>
      </c>
      <c r="C729" t="s">
        <v>102</v>
      </c>
      <c r="D729">
        <v>1</v>
      </c>
      <c r="E729">
        <v>10</v>
      </c>
      <c r="F729">
        <v>0.01</v>
      </c>
      <c r="G729" t="s">
        <v>24</v>
      </c>
      <c r="H729" t="s">
        <v>23</v>
      </c>
      <c r="I729">
        <v>0.05</v>
      </c>
      <c r="J729">
        <v>1</v>
      </c>
      <c r="K729" t="s">
        <v>21</v>
      </c>
      <c r="L729">
        <v>5.7924999999999995</v>
      </c>
      <c r="M729">
        <v>2.3675999999999999E-2</v>
      </c>
      <c r="N729">
        <v>5.7848999999999995</v>
      </c>
      <c r="O729">
        <v>2.3706000000000001E-2</v>
      </c>
    </row>
    <row r="730" spans="2:15" x14ac:dyDescent="0.25">
      <c r="B730" t="s">
        <v>1314</v>
      </c>
      <c r="C730" t="s">
        <v>102</v>
      </c>
      <c r="D730">
        <v>1</v>
      </c>
      <c r="E730">
        <v>10</v>
      </c>
      <c r="F730">
        <v>0.1</v>
      </c>
      <c r="G730" t="s">
        <v>24</v>
      </c>
      <c r="H730" t="s">
        <v>23</v>
      </c>
      <c r="I730">
        <v>0.05</v>
      </c>
      <c r="J730">
        <v>1</v>
      </c>
      <c r="K730" t="s">
        <v>21</v>
      </c>
      <c r="L730">
        <v>57.739999999999995</v>
      </c>
      <c r="M730">
        <v>2.428E-3</v>
      </c>
      <c r="N730">
        <v>57.736999999999995</v>
      </c>
      <c r="O730">
        <v>2.4282000000000001E-3</v>
      </c>
    </row>
    <row r="731" spans="2:15" x14ac:dyDescent="0.25">
      <c r="B731" t="s">
        <v>1574</v>
      </c>
      <c r="C731" t="s">
        <v>102</v>
      </c>
      <c r="D731">
        <v>1</v>
      </c>
      <c r="E731">
        <v>10</v>
      </c>
      <c r="F731">
        <v>1.0000000000000001E-5</v>
      </c>
      <c r="G731" t="s">
        <v>24</v>
      </c>
      <c r="H731" t="s">
        <v>23</v>
      </c>
      <c r="I731">
        <v>1</v>
      </c>
      <c r="J731">
        <v>5</v>
      </c>
      <c r="K731" t="s">
        <v>21</v>
      </c>
      <c r="L731">
        <v>1.4000000000000001</v>
      </c>
      <c r="M731">
        <v>0.66</v>
      </c>
      <c r="N731">
        <v>1.3260000000000001</v>
      </c>
      <c r="O731">
        <v>0.66217999999999999</v>
      </c>
    </row>
    <row r="732" spans="2:15" x14ac:dyDescent="0.25">
      <c r="B732" t="s">
        <v>1315</v>
      </c>
      <c r="C732" t="s">
        <v>102</v>
      </c>
      <c r="D732">
        <v>1</v>
      </c>
      <c r="E732">
        <v>10</v>
      </c>
      <c r="F732">
        <v>1E-4</v>
      </c>
      <c r="G732" t="s">
        <v>24</v>
      </c>
      <c r="H732" t="s">
        <v>23</v>
      </c>
      <c r="I732">
        <v>1</v>
      </c>
      <c r="J732">
        <v>5</v>
      </c>
      <c r="K732" t="s">
        <v>21</v>
      </c>
      <c r="L732">
        <v>1.4000000000000001</v>
      </c>
      <c r="M732">
        <v>0.66168000000000005</v>
      </c>
      <c r="N732">
        <v>1.3279000000000001</v>
      </c>
      <c r="O732">
        <v>0.66195999999999999</v>
      </c>
    </row>
    <row r="733" spans="2:15" x14ac:dyDescent="0.25">
      <c r="B733" t="s">
        <v>1316</v>
      </c>
      <c r="C733" t="s">
        <v>102</v>
      </c>
      <c r="D733">
        <v>1</v>
      </c>
      <c r="E733">
        <v>10</v>
      </c>
      <c r="F733">
        <v>1E-3</v>
      </c>
      <c r="G733" t="s">
        <v>24</v>
      </c>
      <c r="H733" t="s">
        <v>23</v>
      </c>
      <c r="I733">
        <v>1</v>
      </c>
      <c r="J733">
        <v>5</v>
      </c>
      <c r="K733" t="s">
        <v>21</v>
      </c>
      <c r="L733">
        <v>1.4676</v>
      </c>
      <c r="M733">
        <v>0.64571999999999996</v>
      </c>
      <c r="N733">
        <v>1.4594</v>
      </c>
      <c r="O733">
        <v>0.64664999999999995</v>
      </c>
    </row>
    <row r="734" spans="2:15" x14ac:dyDescent="0.25">
      <c r="B734" t="s">
        <v>1317</v>
      </c>
      <c r="C734" t="s">
        <v>102</v>
      </c>
      <c r="D734">
        <v>1</v>
      </c>
      <c r="E734">
        <v>10</v>
      </c>
      <c r="F734">
        <v>0.01</v>
      </c>
      <c r="G734" t="s">
        <v>24</v>
      </c>
      <c r="H734" t="s">
        <v>23</v>
      </c>
      <c r="I734">
        <v>1</v>
      </c>
      <c r="J734">
        <v>5</v>
      </c>
      <c r="K734" t="s">
        <v>21</v>
      </c>
      <c r="L734">
        <v>5.8199999999999994</v>
      </c>
      <c r="M734">
        <v>0.34986</v>
      </c>
      <c r="N734">
        <v>5.8126999999999995</v>
      </c>
      <c r="O734">
        <v>0.35015000000000002</v>
      </c>
    </row>
    <row r="735" spans="2:15" x14ac:dyDescent="0.25">
      <c r="B735" t="s">
        <v>1318</v>
      </c>
      <c r="C735" t="s">
        <v>102</v>
      </c>
      <c r="D735">
        <v>1</v>
      </c>
      <c r="E735">
        <v>10</v>
      </c>
      <c r="F735">
        <v>0.1</v>
      </c>
      <c r="G735" t="s">
        <v>24</v>
      </c>
      <c r="H735" t="s">
        <v>23</v>
      </c>
      <c r="I735">
        <v>1</v>
      </c>
      <c r="J735">
        <v>5</v>
      </c>
      <c r="K735" t="s">
        <v>21</v>
      </c>
      <c r="L735">
        <v>57.724999999999994</v>
      </c>
      <c r="M735">
        <v>4.4886000000000002E-2</v>
      </c>
      <c r="N735">
        <v>57.721999999999994</v>
      </c>
      <c r="O735">
        <v>4.4888999999999998E-2</v>
      </c>
    </row>
    <row r="736" spans="2:15" x14ac:dyDescent="0.25">
      <c r="B736" t="s">
        <v>1575</v>
      </c>
      <c r="C736" t="s">
        <v>102</v>
      </c>
      <c r="D736">
        <v>10</v>
      </c>
      <c r="E736">
        <v>20</v>
      </c>
      <c r="F736">
        <v>1.0000000000000001E-5</v>
      </c>
      <c r="G736" t="s">
        <v>24</v>
      </c>
      <c r="H736" t="s">
        <v>23</v>
      </c>
      <c r="I736">
        <v>1E-3</v>
      </c>
      <c r="J736">
        <v>0.05</v>
      </c>
      <c r="K736" t="s">
        <v>21</v>
      </c>
      <c r="L736">
        <v>0.92</v>
      </c>
      <c r="M736">
        <v>0.49</v>
      </c>
      <c r="N736">
        <v>4.6374000000000004</v>
      </c>
      <c r="O736">
        <v>8.1764000000000003E-2</v>
      </c>
    </row>
    <row r="737" spans="2:30" x14ac:dyDescent="0.25">
      <c r="B737" t="s">
        <v>1319</v>
      </c>
      <c r="C737" t="s">
        <v>102</v>
      </c>
      <c r="D737">
        <v>10</v>
      </c>
      <c r="E737">
        <v>20</v>
      </c>
      <c r="F737">
        <v>1E-4</v>
      </c>
      <c r="G737" t="s">
        <v>24</v>
      </c>
      <c r="H737" t="s">
        <v>23</v>
      </c>
      <c r="I737">
        <v>1E-3</v>
      </c>
      <c r="J737">
        <v>0.05</v>
      </c>
      <c r="K737" t="s">
        <v>21</v>
      </c>
      <c r="L737">
        <v>0.92</v>
      </c>
      <c r="M737">
        <v>0.49</v>
      </c>
      <c r="N737">
        <v>4.6379000000000001</v>
      </c>
      <c r="O737">
        <v>8.1758999999999998E-2</v>
      </c>
    </row>
    <row r="738" spans="2:30" x14ac:dyDescent="0.25">
      <c r="B738" t="s">
        <v>1320</v>
      </c>
      <c r="C738" t="s">
        <v>102</v>
      </c>
      <c r="D738">
        <v>10</v>
      </c>
      <c r="E738">
        <v>20</v>
      </c>
      <c r="F738">
        <v>1E-3</v>
      </c>
      <c r="G738" t="s">
        <v>24</v>
      </c>
      <c r="H738" t="s">
        <v>23</v>
      </c>
      <c r="I738">
        <v>1E-3</v>
      </c>
      <c r="J738">
        <v>0.05</v>
      </c>
      <c r="K738" t="s">
        <v>21</v>
      </c>
      <c r="L738">
        <v>0.92</v>
      </c>
      <c r="M738">
        <v>0.49</v>
      </c>
      <c r="N738">
        <v>4.6723999999999997</v>
      </c>
      <c r="O738">
        <v>8.1363000000000005E-2</v>
      </c>
    </row>
    <row r="739" spans="2:30" x14ac:dyDescent="0.25">
      <c r="B739" t="s">
        <v>1321</v>
      </c>
      <c r="C739" t="s">
        <v>102</v>
      </c>
      <c r="D739">
        <v>10</v>
      </c>
      <c r="E739">
        <v>20</v>
      </c>
      <c r="F739">
        <v>0.01</v>
      </c>
      <c r="G739" t="s">
        <v>24</v>
      </c>
      <c r="H739" t="s">
        <v>23</v>
      </c>
      <c r="I739">
        <v>1E-3</v>
      </c>
      <c r="J739">
        <v>0.05</v>
      </c>
      <c r="K739" t="s">
        <v>21</v>
      </c>
      <c r="L739">
        <v>5.1798999999999999</v>
      </c>
      <c r="M739">
        <v>0.27700999999999998</v>
      </c>
      <c r="N739">
        <v>7.3621999999999996</v>
      </c>
      <c r="O739">
        <v>5.8217999999999999E-2</v>
      </c>
    </row>
    <row r="740" spans="2:30" x14ac:dyDescent="0.25">
      <c r="B740" t="s">
        <v>1322</v>
      </c>
      <c r="C740" t="s">
        <v>102</v>
      </c>
      <c r="D740">
        <v>10</v>
      </c>
      <c r="E740">
        <v>20</v>
      </c>
      <c r="F740">
        <v>0.1</v>
      </c>
      <c r="G740" t="s">
        <v>24</v>
      </c>
      <c r="H740" t="s">
        <v>23</v>
      </c>
      <c r="I740">
        <v>1E-3</v>
      </c>
      <c r="J740">
        <v>0.05</v>
      </c>
      <c r="K740" t="s">
        <v>21</v>
      </c>
      <c r="L740">
        <v>57.913999999999994</v>
      </c>
      <c r="M740">
        <v>8.2611000000000004E-3</v>
      </c>
      <c r="N740">
        <v>57.910999999999994</v>
      </c>
      <c r="O740">
        <v>8.2615999999999992E-3</v>
      </c>
    </row>
    <row r="741" spans="2:30" x14ac:dyDescent="0.25">
      <c r="B741" t="s">
        <v>1576</v>
      </c>
      <c r="C741" t="s">
        <v>102</v>
      </c>
      <c r="D741">
        <v>10</v>
      </c>
      <c r="E741">
        <v>20</v>
      </c>
      <c r="F741">
        <v>1.0000000000000001E-5</v>
      </c>
      <c r="G741" t="s">
        <v>24</v>
      </c>
      <c r="H741" t="s">
        <v>23</v>
      </c>
      <c r="I741">
        <v>0.05</v>
      </c>
      <c r="J741">
        <v>1</v>
      </c>
      <c r="K741" t="s">
        <v>21</v>
      </c>
      <c r="L741">
        <v>0</v>
      </c>
      <c r="M741">
        <v>0.5</v>
      </c>
      <c r="N741">
        <v>2.1831999999999998</v>
      </c>
      <c r="O741">
        <v>0.11355999999999999</v>
      </c>
    </row>
    <row r="742" spans="2:30" x14ac:dyDescent="0.25">
      <c r="B742" t="s">
        <v>1323</v>
      </c>
      <c r="C742" t="s">
        <v>102</v>
      </c>
      <c r="D742">
        <v>10</v>
      </c>
      <c r="E742">
        <v>20</v>
      </c>
      <c r="F742">
        <v>1E-4</v>
      </c>
      <c r="G742" t="s">
        <v>24</v>
      </c>
      <c r="H742" t="s">
        <v>23</v>
      </c>
      <c r="I742">
        <v>0.05</v>
      </c>
      <c r="J742">
        <v>1</v>
      </c>
      <c r="K742" t="s">
        <v>21</v>
      </c>
      <c r="L742">
        <v>0</v>
      </c>
      <c r="M742">
        <v>0.5</v>
      </c>
      <c r="N742">
        <v>2.1841000000000004</v>
      </c>
      <c r="O742">
        <v>0.11354</v>
      </c>
    </row>
    <row r="743" spans="2:30" x14ac:dyDescent="0.25">
      <c r="B743" t="s">
        <v>1324</v>
      </c>
      <c r="C743" t="s">
        <v>102</v>
      </c>
      <c r="D743">
        <v>10</v>
      </c>
      <c r="E743">
        <v>20</v>
      </c>
      <c r="F743">
        <v>1E-3</v>
      </c>
      <c r="G743" t="s">
        <v>24</v>
      </c>
      <c r="H743" t="s">
        <v>23</v>
      </c>
      <c r="I743">
        <v>0.05</v>
      </c>
      <c r="J743">
        <v>1</v>
      </c>
      <c r="K743" t="s">
        <v>21</v>
      </c>
      <c r="L743">
        <v>0</v>
      </c>
      <c r="M743">
        <v>0.5</v>
      </c>
      <c r="N743">
        <v>2.2467000000000001</v>
      </c>
      <c r="O743">
        <v>0.11228</v>
      </c>
    </row>
    <row r="744" spans="2:30" x14ac:dyDescent="0.25">
      <c r="B744" t="s">
        <v>1325</v>
      </c>
      <c r="C744" t="s">
        <v>102</v>
      </c>
      <c r="D744">
        <v>10</v>
      </c>
      <c r="E744">
        <v>20</v>
      </c>
      <c r="F744">
        <v>0.01</v>
      </c>
      <c r="G744" t="s">
        <v>24</v>
      </c>
      <c r="H744" t="s">
        <v>23</v>
      </c>
      <c r="I744">
        <v>0.05</v>
      </c>
      <c r="J744">
        <v>1</v>
      </c>
      <c r="K744" t="s">
        <v>21</v>
      </c>
      <c r="L744">
        <v>3.3354000000000004</v>
      </c>
      <c r="M744">
        <v>0.33323000000000003</v>
      </c>
      <c r="N744">
        <v>6.0285000000000002</v>
      </c>
      <c r="O744">
        <v>6.3256000000000007E-2</v>
      </c>
    </row>
    <row r="745" spans="2:30" x14ac:dyDescent="0.25">
      <c r="B745" t="s">
        <v>1326</v>
      </c>
      <c r="C745" t="s">
        <v>102</v>
      </c>
      <c r="D745">
        <v>10</v>
      </c>
      <c r="E745">
        <v>20</v>
      </c>
      <c r="F745">
        <v>0.1</v>
      </c>
      <c r="G745" t="s">
        <v>24</v>
      </c>
      <c r="H745" t="s">
        <v>23</v>
      </c>
      <c r="I745">
        <v>0.05</v>
      </c>
      <c r="J745">
        <v>1</v>
      </c>
      <c r="K745" t="s">
        <v>21</v>
      </c>
      <c r="L745">
        <v>57.757999999999996</v>
      </c>
      <c r="M745">
        <v>7.6264000000000002E-3</v>
      </c>
      <c r="N745">
        <v>57.754999999999995</v>
      </c>
      <c r="O745">
        <v>7.6268000000000004E-3</v>
      </c>
    </row>
    <row r="746" spans="2:30" x14ac:dyDescent="0.25">
      <c r="B746" t="s">
        <v>1577</v>
      </c>
      <c r="C746" t="s">
        <v>102</v>
      </c>
      <c r="D746">
        <v>10</v>
      </c>
      <c r="E746">
        <v>20</v>
      </c>
      <c r="F746">
        <v>1.0000000000000001E-5</v>
      </c>
      <c r="G746" t="s">
        <v>24</v>
      </c>
      <c r="H746" t="s">
        <v>23</v>
      </c>
      <c r="I746">
        <v>1</v>
      </c>
      <c r="J746">
        <v>5</v>
      </c>
      <c r="K746" t="s">
        <v>21</v>
      </c>
      <c r="L746">
        <v>0</v>
      </c>
      <c r="M746">
        <v>0.95</v>
      </c>
      <c r="N746">
        <v>1.0702</v>
      </c>
      <c r="O746">
        <v>0.65986999999999996</v>
      </c>
    </row>
    <row r="747" spans="2:30" x14ac:dyDescent="0.25">
      <c r="B747" t="s">
        <v>1327</v>
      </c>
      <c r="C747" t="s">
        <v>102</v>
      </c>
      <c r="D747">
        <v>10</v>
      </c>
      <c r="E747">
        <v>20</v>
      </c>
      <c r="F747">
        <v>1E-4</v>
      </c>
      <c r="G747" t="s">
        <v>24</v>
      </c>
      <c r="H747" t="s">
        <v>23</v>
      </c>
      <c r="I747">
        <v>1</v>
      </c>
      <c r="J747">
        <v>5</v>
      </c>
      <c r="K747" t="s">
        <v>21</v>
      </c>
      <c r="L747">
        <v>0</v>
      </c>
      <c r="M747">
        <v>0.95</v>
      </c>
      <c r="N747">
        <v>1.0706</v>
      </c>
      <c r="O747">
        <v>0.65986</v>
      </c>
    </row>
    <row r="748" spans="2:30" x14ac:dyDescent="0.25">
      <c r="B748" t="s">
        <v>1328</v>
      </c>
      <c r="C748" t="s">
        <v>102</v>
      </c>
      <c r="D748">
        <v>10</v>
      </c>
      <c r="E748">
        <v>20</v>
      </c>
      <c r="F748">
        <v>1E-3</v>
      </c>
      <c r="G748" t="s">
        <v>24</v>
      </c>
      <c r="H748" t="s">
        <v>23</v>
      </c>
      <c r="I748">
        <v>1</v>
      </c>
      <c r="J748">
        <v>5</v>
      </c>
      <c r="K748" t="s">
        <v>21</v>
      </c>
      <c r="L748">
        <v>0</v>
      </c>
      <c r="M748">
        <v>0.95</v>
      </c>
      <c r="N748">
        <v>1.1025</v>
      </c>
      <c r="O748">
        <v>0.65885000000000005</v>
      </c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2:30" x14ac:dyDescent="0.25">
      <c r="B749" t="s">
        <v>1329</v>
      </c>
      <c r="C749" t="s">
        <v>102</v>
      </c>
      <c r="D749">
        <v>10</v>
      </c>
      <c r="E749">
        <v>20</v>
      </c>
      <c r="F749">
        <v>0.01</v>
      </c>
      <c r="G749" t="s">
        <v>24</v>
      </c>
      <c r="H749" t="s">
        <v>23</v>
      </c>
      <c r="I749">
        <v>1</v>
      </c>
      <c r="J749">
        <v>5</v>
      </c>
      <c r="K749" t="s">
        <v>21</v>
      </c>
      <c r="L749">
        <v>0.20999000000000001</v>
      </c>
      <c r="M749">
        <v>0.9395</v>
      </c>
      <c r="N749">
        <v>3.8087000000000004</v>
      </c>
      <c r="O749">
        <v>0.57918000000000003</v>
      </c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2:30" x14ac:dyDescent="0.25">
      <c r="B750" t="s">
        <v>1330</v>
      </c>
      <c r="C750" t="s">
        <v>102</v>
      </c>
      <c r="D750">
        <v>10</v>
      </c>
      <c r="E750">
        <v>20</v>
      </c>
      <c r="F750">
        <v>0.1</v>
      </c>
      <c r="G750" t="s">
        <v>24</v>
      </c>
      <c r="H750" t="s">
        <v>23</v>
      </c>
      <c r="I750">
        <v>1</v>
      </c>
      <c r="J750">
        <v>5</v>
      </c>
      <c r="K750" t="s">
        <v>21</v>
      </c>
      <c r="L750">
        <v>57.016999999999996</v>
      </c>
      <c r="M750">
        <v>0.12296</v>
      </c>
      <c r="N750">
        <v>57.013999999999996</v>
      </c>
      <c r="O750">
        <v>0.12297</v>
      </c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2:30" x14ac:dyDescent="0.25">
      <c r="B751" t="s">
        <v>2427</v>
      </c>
      <c r="C751" t="s">
        <v>29</v>
      </c>
      <c r="D751">
        <v>0</v>
      </c>
      <c r="E751">
        <v>0.04</v>
      </c>
      <c r="F751">
        <v>1.0000000000000001E-9</v>
      </c>
      <c r="G751" t="s">
        <v>21</v>
      </c>
      <c r="H751" t="s">
        <v>20</v>
      </c>
      <c r="I751"/>
      <c r="J751"/>
      <c r="K751"/>
      <c r="L751">
        <v>0</v>
      </c>
      <c r="M751">
        <v>5.9999999999999997E-7</v>
      </c>
      <c r="N751">
        <v>1.0954E-11</v>
      </c>
      <c r="O751">
        <v>5.7735000000000007E-7</v>
      </c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2:30" x14ac:dyDescent="0.25">
      <c r="B752" t="s">
        <v>2428</v>
      </c>
      <c r="C752" t="s">
        <v>29</v>
      </c>
      <c r="D752">
        <v>0</v>
      </c>
      <c r="E752">
        <v>0.04</v>
      </c>
      <c r="F752">
        <v>1E-8</v>
      </c>
      <c r="G752" t="s">
        <v>21</v>
      </c>
      <c r="H752" t="s">
        <v>20</v>
      </c>
      <c r="I752"/>
      <c r="J752"/>
      <c r="K752"/>
      <c r="L752">
        <v>0</v>
      </c>
      <c r="M752">
        <v>5.9999999999999997E-7</v>
      </c>
      <c r="N752">
        <v>2.9716E-11</v>
      </c>
      <c r="O752">
        <v>5.7735000000000007E-7</v>
      </c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2:30" x14ac:dyDescent="0.25">
      <c r="B753" t="s">
        <v>2429</v>
      </c>
      <c r="C753" t="s">
        <v>29</v>
      </c>
      <c r="D753">
        <v>0</v>
      </c>
      <c r="E753">
        <v>0.04</v>
      </c>
      <c r="F753">
        <v>1.0000000000000001E-7</v>
      </c>
      <c r="G753" t="s">
        <v>21</v>
      </c>
      <c r="H753" t="s">
        <v>20</v>
      </c>
      <c r="I753"/>
      <c r="J753"/>
      <c r="K753"/>
      <c r="L753">
        <v>0</v>
      </c>
      <c r="M753">
        <v>5.9999999999999997E-7</v>
      </c>
      <c r="N753">
        <v>2.9505000000000001E-9</v>
      </c>
      <c r="O753">
        <v>5.7728000000000004E-7</v>
      </c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2:30" x14ac:dyDescent="0.25">
      <c r="B754" t="s">
        <v>2195</v>
      </c>
      <c r="C754" t="s">
        <v>29</v>
      </c>
      <c r="D754">
        <v>0</v>
      </c>
      <c r="E754">
        <v>0.04</v>
      </c>
      <c r="F754">
        <v>9.9999999999999995E-7</v>
      </c>
      <c r="G754" t="s">
        <v>21</v>
      </c>
      <c r="H754" t="s">
        <v>20</v>
      </c>
      <c r="I754"/>
      <c r="J754"/>
      <c r="K754"/>
      <c r="L754">
        <v>2.2343999999999999E-7</v>
      </c>
      <c r="M754">
        <v>5.9440999999999993E-7</v>
      </c>
      <c r="N754">
        <v>2.4522999999999998E-7</v>
      </c>
      <c r="O754">
        <v>5.7140000000000005E-7</v>
      </c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2:30" x14ac:dyDescent="0.25">
      <c r="B755" t="s">
        <v>1653</v>
      </c>
      <c r="C755" t="s">
        <v>29</v>
      </c>
      <c r="D755">
        <v>0</v>
      </c>
      <c r="E755">
        <v>0.04</v>
      </c>
      <c r="F755">
        <v>1.0000000000000001E-5</v>
      </c>
      <c r="G755" t="s">
        <v>21</v>
      </c>
      <c r="H755" t="s">
        <v>20</v>
      </c>
      <c r="I755"/>
      <c r="J755"/>
      <c r="K755"/>
      <c r="L755">
        <v>5.3365000000000005E-6</v>
      </c>
      <c r="M755">
        <v>4.6659000000000005E-7</v>
      </c>
      <c r="N755">
        <v>5.3408000000000006E-6</v>
      </c>
      <c r="O755">
        <v>4.616E-7</v>
      </c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2:30" x14ac:dyDescent="0.25">
      <c r="B756" t="s">
        <v>1654</v>
      </c>
      <c r="C756" t="s">
        <v>29</v>
      </c>
      <c r="D756">
        <v>0</v>
      </c>
      <c r="E756">
        <v>0.04</v>
      </c>
      <c r="F756">
        <v>1E-4</v>
      </c>
      <c r="G756" t="s">
        <v>21</v>
      </c>
      <c r="H756" t="s">
        <v>20</v>
      </c>
      <c r="I756"/>
      <c r="J756"/>
      <c r="K756"/>
      <c r="L756">
        <v>5.7625000000000005E-5</v>
      </c>
      <c r="M756">
        <v>1.1396E-7</v>
      </c>
      <c r="N756">
        <v>5.7277000000000001E-5</v>
      </c>
      <c r="O756">
        <v>1.1396E-7</v>
      </c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2:30" x14ac:dyDescent="0.25">
      <c r="B757" t="s">
        <v>1655</v>
      </c>
      <c r="C757" t="s">
        <v>29</v>
      </c>
      <c r="D757">
        <v>0</v>
      </c>
      <c r="E757">
        <v>0.04</v>
      </c>
      <c r="F757">
        <v>1E-3</v>
      </c>
      <c r="G757" t="s">
        <v>21</v>
      </c>
      <c r="H757" t="s">
        <v>20</v>
      </c>
      <c r="I757"/>
      <c r="J757"/>
      <c r="K757"/>
      <c r="L757">
        <v>5.7733999999999997E-4</v>
      </c>
      <c r="M757">
        <v>1.1831E-8</v>
      </c>
      <c r="N757">
        <v>5.7688999999999993E-4</v>
      </c>
      <c r="O757">
        <v>1.1831E-8</v>
      </c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2:30" x14ac:dyDescent="0.25">
      <c r="B758" t="s">
        <v>1656</v>
      </c>
      <c r="C758" t="s">
        <v>29</v>
      </c>
      <c r="D758">
        <v>0</v>
      </c>
      <c r="E758">
        <v>0.04</v>
      </c>
      <c r="F758">
        <v>0.01</v>
      </c>
      <c r="G758" t="s">
        <v>21</v>
      </c>
      <c r="H758" t="s">
        <v>20</v>
      </c>
      <c r="I758"/>
      <c r="J758"/>
      <c r="K758"/>
      <c r="L758">
        <v>5.7736000000000003E-3</v>
      </c>
      <c r="M758">
        <v>1.1835999999999999E-9</v>
      </c>
      <c r="N758">
        <v>5.7730999999999998E-3</v>
      </c>
      <c r="O758">
        <v>1.1835999999999999E-9</v>
      </c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2:30" x14ac:dyDescent="0.25">
      <c r="B759" t="s">
        <v>1657</v>
      </c>
      <c r="C759" t="s">
        <v>29</v>
      </c>
      <c r="D759">
        <v>0</v>
      </c>
      <c r="E759">
        <v>0.04</v>
      </c>
      <c r="F759">
        <v>0.1</v>
      </c>
      <c r="G759" t="s">
        <v>21</v>
      </c>
      <c r="H759" t="s">
        <v>20</v>
      </c>
      <c r="I759"/>
      <c r="J759"/>
      <c r="K759"/>
      <c r="L759">
        <v>5.7735999999999996E-2</v>
      </c>
      <c r="M759">
        <v>1.1835999999999999E-10</v>
      </c>
      <c r="N759">
        <v>5.7735000000000002E-2</v>
      </c>
      <c r="O759">
        <v>1.1835999999999999E-10</v>
      </c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2:30" x14ac:dyDescent="0.25">
      <c r="B760" t="s">
        <v>1658</v>
      </c>
      <c r="C760" t="s">
        <v>29</v>
      </c>
      <c r="D760">
        <v>0</v>
      </c>
      <c r="E760">
        <v>0.04</v>
      </c>
      <c r="F760">
        <v>1</v>
      </c>
      <c r="G760" t="s">
        <v>21</v>
      </c>
      <c r="H760" t="s">
        <v>20</v>
      </c>
      <c r="I760"/>
      <c r="J760"/>
      <c r="K760"/>
      <c r="L760">
        <v>0.57735999999999998</v>
      </c>
      <c r="M760">
        <v>1.1835999999999999E-11</v>
      </c>
      <c r="N760">
        <v>0.57735000000000003</v>
      </c>
      <c r="O760">
        <v>1.1835999999999999E-11</v>
      </c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2:30" x14ac:dyDescent="0.25">
      <c r="B761" t="s">
        <v>2430</v>
      </c>
      <c r="C761" t="s">
        <v>29</v>
      </c>
      <c r="D761">
        <v>0</v>
      </c>
      <c r="E761">
        <v>0.04</v>
      </c>
      <c r="F761">
        <v>10</v>
      </c>
      <c r="G761" t="s">
        <v>21</v>
      </c>
      <c r="H761" t="s">
        <v>20</v>
      </c>
      <c r="I761"/>
      <c r="J761"/>
      <c r="K761"/>
      <c r="L761">
        <v>5.7736000000000001</v>
      </c>
      <c r="M761">
        <v>1.1835999999999999E-12</v>
      </c>
      <c r="N761">
        <v>5.7736000000000001</v>
      </c>
      <c r="O761">
        <v>1.1835999999999999E-12</v>
      </c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2:30" x14ac:dyDescent="0.25">
      <c r="B762" t="s">
        <v>1578</v>
      </c>
      <c r="C762" t="s">
        <v>29</v>
      </c>
      <c r="D762">
        <v>0.04</v>
      </c>
      <c r="E762">
        <v>1</v>
      </c>
      <c r="F762">
        <v>9.9999999999999995E-8</v>
      </c>
      <c r="G762" t="s">
        <v>21</v>
      </c>
      <c r="H762" t="s">
        <v>20</v>
      </c>
      <c r="I762"/>
      <c r="J762"/>
      <c r="K762"/>
      <c r="L762">
        <v>2.9000000000000003E-7</v>
      </c>
      <c r="M762">
        <v>1.2999999999999999E-4</v>
      </c>
      <c r="N762">
        <v>2.5344999999999998E-7</v>
      </c>
      <c r="O762">
        <v>1.2897000000000001E-4</v>
      </c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2:30" x14ac:dyDescent="0.25">
      <c r="B763" t="s">
        <v>1579</v>
      </c>
      <c r="C763" t="s">
        <v>29</v>
      </c>
      <c r="D763">
        <v>0.04</v>
      </c>
      <c r="E763">
        <v>1</v>
      </c>
      <c r="F763">
        <v>9.9999999999999995E-7</v>
      </c>
      <c r="G763" t="s">
        <v>21</v>
      </c>
      <c r="H763" t="s">
        <v>20</v>
      </c>
      <c r="I763"/>
      <c r="J763"/>
      <c r="K763"/>
      <c r="L763">
        <v>6.5700999999999998E-7</v>
      </c>
      <c r="M763">
        <v>1.2894E-4</v>
      </c>
      <c r="N763">
        <v>5.9817999999999992E-7</v>
      </c>
      <c r="O763">
        <v>1.2907000000000001E-4</v>
      </c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2:30" x14ac:dyDescent="0.25">
      <c r="B764" t="s">
        <v>1580</v>
      </c>
      <c r="C764" t="s">
        <v>29</v>
      </c>
      <c r="D764">
        <v>0.04</v>
      </c>
      <c r="E764">
        <v>1</v>
      </c>
      <c r="F764">
        <v>1.0000000000000001E-5</v>
      </c>
      <c r="G764" t="s">
        <v>21</v>
      </c>
      <c r="H764" t="s">
        <v>20</v>
      </c>
      <c r="I764"/>
      <c r="J764"/>
      <c r="K764"/>
      <c r="L764">
        <v>2.6089999999999999E-5</v>
      </c>
      <c r="M764">
        <v>1.3884999999999999E-4</v>
      </c>
      <c r="N764">
        <v>2.5942E-5</v>
      </c>
      <c r="O764">
        <v>1.3918000000000001E-4</v>
      </c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2:30" x14ac:dyDescent="0.25">
      <c r="B765" t="s">
        <v>1581</v>
      </c>
      <c r="C765" t="s">
        <v>29</v>
      </c>
      <c r="D765">
        <v>0.04</v>
      </c>
      <c r="E765">
        <v>1</v>
      </c>
      <c r="F765">
        <v>1E-4</v>
      </c>
      <c r="G765" t="s">
        <v>21</v>
      </c>
      <c r="H765" t="s">
        <v>20</v>
      </c>
      <c r="I765"/>
      <c r="J765"/>
      <c r="K765"/>
      <c r="L765">
        <v>3.9689E-4</v>
      </c>
      <c r="M765">
        <v>5.5570000000000001E-4</v>
      </c>
      <c r="N765">
        <v>3.9680999999999999E-4</v>
      </c>
      <c r="O765">
        <v>5.5588000000000002E-4</v>
      </c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2:30" x14ac:dyDescent="0.25">
      <c r="B766" t="s">
        <v>1582</v>
      </c>
      <c r="C766" t="s">
        <v>29</v>
      </c>
      <c r="D766">
        <v>0.04</v>
      </c>
      <c r="E766">
        <v>1</v>
      </c>
      <c r="F766">
        <v>1E-3</v>
      </c>
      <c r="G766" t="s">
        <v>21</v>
      </c>
      <c r="H766" t="s">
        <v>20</v>
      </c>
      <c r="I766"/>
      <c r="J766"/>
      <c r="K766"/>
      <c r="L766">
        <v>3.9872000000000006E-3</v>
      </c>
      <c r="M766">
        <v>5.4140999999999998E-3</v>
      </c>
      <c r="N766">
        <v>3.9872000000000006E-3</v>
      </c>
      <c r="O766">
        <v>5.4140999999999998E-3</v>
      </c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2:30" x14ac:dyDescent="0.25">
      <c r="B767" t="s">
        <v>1583</v>
      </c>
      <c r="C767" t="s">
        <v>29</v>
      </c>
      <c r="D767">
        <v>0.04</v>
      </c>
      <c r="E767">
        <v>1</v>
      </c>
      <c r="F767">
        <v>0.01</v>
      </c>
      <c r="G767" t="s">
        <v>21</v>
      </c>
      <c r="H767" t="s">
        <v>20</v>
      </c>
      <c r="I767"/>
      <c r="J767"/>
      <c r="K767"/>
      <c r="L767">
        <v>5.5948999999999999E-2</v>
      </c>
      <c r="M767">
        <v>5.4127000000000002E-2</v>
      </c>
      <c r="N767">
        <v>5.5948999999999999E-2</v>
      </c>
      <c r="O767">
        <v>5.4127000000000002E-2</v>
      </c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2:30" x14ac:dyDescent="0.25">
      <c r="B768" t="s">
        <v>1584</v>
      </c>
      <c r="C768" t="s">
        <v>29</v>
      </c>
      <c r="D768">
        <v>1</v>
      </c>
      <c r="E768">
        <v>10</v>
      </c>
      <c r="F768">
        <v>9.9999999999999995E-7</v>
      </c>
      <c r="G768" t="s">
        <v>21</v>
      </c>
      <c r="H768" t="s">
        <v>20</v>
      </c>
      <c r="I768"/>
      <c r="J768"/>
      <c r="K768"/>
      <c r="L768">
        <v>4.3999999999999997E-9</v>
      </c>
      <c r="M768">
        <v>1.2999999999999999E-4</v>
      </c>
      <c r="N768">
        <v>7.4136999999999999E-10</v>
      </c>
      <c r="O768">
        <v>1.2922000000000001E-4</v>
      </c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2:30" x14ac:dyDescent="0.25">
      <c r="B769" t="s">
        <v>1585</v>
      </c>
      <c r="C769" t="s">
        <v>29</v>
      </c>
      <c r="D769">
        <v>1</v>
      </c>
      <c r="E769">
        <v>10</v>
      </c>
      <c r="F769">
        <v>1.0000000000000001E-5</v>
      </c>
      <c r="G769" t="s">
        <v>21</v>
      </c>
      <c r="H769" t="s">
        <v>20</v>
      </c>
      <c r="I769"/>
      <c r="J769"/>
      <c r="K769"/>
      <c r="L769">
        <v>1.9518E-7</v>
      </c>
      <c r="M769">
        <v>1.292E-4</v>
      </c>
      <c r="N769">
        <v>1.3837000000000001E-7</v>
      </c>
      <c r="O769">
        <v>1.2920999999999999E-4</v>
      </c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2:30" x14ac:dyDescent="0.25">
      <c r="B770" t="s">
        <v>1586</v>
      </c>
      <c r="C770" t="s">
        <v>29</v>
      </c>
      <c r="D770">
        <v>1</v>
      </c>
      <c r="E770">
        <v>10</v>
      </c>
      <c r="F770">
        <v>1E-4</v>
      </c>
      <c r="G770" t="s">
        <v>21</v>
      </c>
      <c r="H770" t="s">
        <v>20</v>
      </c>
      <c r="I770"/>
      <c r="J770"/>
      <c r="K770"/>
      <c r="L770">
        <v>1.3574000000000001E-5</v>
      </c>
      <c r="M770">
        <v>1.2799E-4</v>
      </c>
      <c r="N770">
        <v>1.3571000000000001E-5</v>
      </c>
      <c r="O770">
        <v>1.2799E-4</v>
      </c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2:30" x14ac:dyDescent="0.25">
      <c r="B771" t="s">
        <v>1587</v>
      </c>
      <c r="C771" t="s">
        <v>29</v>
      </c>
      <c r="D771">
        <v>1</v>
      </c>
      <c r="E771">
        <v>10</v>
      </c>
      <c r="F771">
        <v>1E-3</v>
      </c>
      <c r="G771" t="s">
        <v>21</v>
      </c>
      <c r="H771" t="s">
        <v>20</v>
      </c>
      <c r="I771"/>
      <c r="J771"/>
      <c r="K771"/>
      <c r="L771">
        <v>6.8566000000000005E-4</v>
      </c>
      <c r="M771">
        <v>9.1516999999999998E-5</v>
      </c>
      <c r="N771">
        <v>6.8565E-4</v>
      </c>
      <c r="O771">
        <v>9.1518E-5</v>
      </c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2:30" x14ac:dyDescent="0.25">
      <c r="B772" t="s">
        <v>1588</v>
      </c>
      <c r="C772" t="s">
        <v>29</v>
      </c>
      <c r="D772">
        <v>1</v>
      </c>
      <c r="E772">
        <v>10</v>
      </c>
      <c r="F772">
        <v>0.01</v>
      </c>
      <c r="G772" t="s">
        <v>21</v>
      </c>
      <c r="H772" t="s">
        <v>20</v>
      </c>
      <c r="I772"/>
      <c r="J772"/>
      <c r="K772"/>
      <c r="L772">
        <v>5.7844000000000003E-3</v>
      </c>
      <c r="M772">
        <v>1.571E-5</v>
      </c>
      <c r="N772">
        <v>5.7844000000000003E-3</v>
      </c>
      <c r="O772">
        <v>1.571E-5</v>
      </c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2:30" x14ac:dyDescent="0.25">
      <c r="B773" t="s">
        <v>1589</v>
      </c>
      <c r="C773" t="s">
        <v>29</v>
      </c>
      <c r="D773">
        <v>1</v>
      </c>
      <c r="E773">
        <v>10</v>
      </c>
      <c r="F773">
        <v>0.1</v>
      </c>
      <c r="G773" t="s">
        <v>21</v>
      </c>
      <c r="H773" t="s">
        <v>20</v>
      </c>
      <c r="I773"/>
      <c r="J773"/>
      <c r="K773"/>
      <c r="L773">
        <v>5.7734000000000001E-2</v>
      </c>
      <c r="M773">
        <v>1.5904000000000001E-6</v>
      </c>
      <c r="N773">
        <v>5.772E-2</v>
      </c>
      <c r="O773">
        <v>1.5904000000000001E-6</v>
      </c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2:30" x14ac:dyDescent="0.25">
      <c r="B774" t="s">
        <v>1590</v>
      </c>
      <c r="C774" t="s">
        <v>29</v>
      </c>
      <c r="D774">
        <v>10</v>
      </c>
      <c r="E774">
        <v>100</v>
      </c>
      <c r="F774">
        <v>1.0000000000000001E-5</v>
      </c>
      <c r="G774" t="s">
        <v>21</v>
      </c>
      <c r="H774" t="s">
        <v>20</v>
      </c>
      <c r="I774"/>
      <c r="J774"/>
      <c r="K774"/>
      <c r="L774">
        <v>4.4000000000000004E-8</v>
      </c>
      <c r="M774">
        <v>7.4136999999999997E-9</v>
      </c>
      <c r="N774">
        <v>7.4136999999999997E-9</v>
      </c>
      <c r="O774">
        <v>1.2922000000000001E-4</v>
      </c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2:30" x14ac:dyDescent="0.25">
      <c r="B775" t="s">
        <v>1591</v>
      </c>
      <c r="C775" t="s">
        <v>29</v>
      </c>
      <c r="D775">
        <v>10</v>
      </c>
      <c r="E775">
        <v>100</v>
      </c>
      <c r="F775">
        <v>1E-4</v>
      </c>
      <c r="G775" t="s">
        <v>21</v>
      </c>
      <c r="H775" t="s">
        <v>20</v>
      </c>
      <c r="I775"/>
      <c r="J775"/>
      <c r="K775"/>
      <c r="L775">
        <v>1.9517999999999997E-6</v>
      </c>
      <c r="M775">
        <v>1.3837E-6</v>
      </c>
      <c r="N775">
        <v>1.3837E-6</v>
      </c>
      <c r="O775">
        <v>1.2920999999999999E-4</v>
      </c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2:30" x14ac:dyDescent="0.25">
      <c r="B776" t="s">
        <v>1592</v>
      </c>
      <c r="C776" t="s">
        <v>29</v>
      </c>
      <c r="D776">
        <v>10</v>
      </c>
      <c r="E776">
        <v>100</v>
      </c>
      <c r="F776">
        <v>1E-3</v>
      </c>
      <c r="G776" t="s">
        <v>21</v>
      </c>
      <c r="H776" t="s">
        <v>20</v>
      </c>
      <c r="I776"/>
      <c r="J776"/>
      <c r="K776"/>
      <c r="L776">
        <v>1.3574E-4</v>
      </c>
      <c r="M776">
        <v>1.3570999999999999E-4</v>
      </c>
      <c r="N776">
        <v>1.3570999999999999E-4</v>
      </c>
      <c r="O776">
        <v>1.2799E-4</v>
      </c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2:30" x14ac:dyDescent="0.25">
      <c r="B777" t="s">
        <v>1593</v>
      </c>
      <c r="C777" t="s">
        <v>29</v>
      </c>
      <c r="D777">
        <v>10</v>
      </c>
      <c r="E777">
        <v>100</v>
      </c>
      <c r="F777">
        <v>0.01</v>
      </c>
      <c r="G777" t="s">
        <v>21</v>
      </c>
      <c r="H777" t="s">
        <v>20</v>
      </c>
      <c r="I777"/>
      <c r="J777"/>
      <c r="K777"/>
      <c r="L777">
        <v>6.8566E-3</v>
      </c>
      <c r="M777">
        <v>6.8565000000000006E-3</v>
      </c>
      <c r="N777">
        <v>6.8565000000000006E-3</v>
      </c>
      <c r="O777">
        <v>9.1518E-5</v>
      </c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2:30" x14ac:dyDescent="0.25">
      <c r="B778" t="s">
        <v>1594</v>
      </c>
      <c r="C778" t="s">
        <v>29</v>
      </c>
      <c r="D778">
        <v>10</v>
      </c>
      <c r="E778">
        <v>100</v>
      </c>
      <c r="F778">
        <v>0.1</v>
      </c>
      <c r="G778" t="s">
        <v>21</v>
      </c>
      <c r="H778" t="s">
        <v>20</v>
      </c>
      <c r="I778"/>
      <c r="J778"/>
      <c r="K778"/>
      <c r="L778">
        <v>5.7844E-2</v>
      </c>
      <c r="M778">
        <v>5.7844E-2</v>
      </c>
      <c r="N778">
        <v>5.7844E-2</v>
      </c>
      <c r="O778">
        <v>1.571E-5</v>
      </c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2:30" x14ac:dyDescent="0.25">
      <c r="B779" t="s">
        <v>1595</v>
      </c>
      <c r="C779" t="s">
        <v>29</v>
      </c>
      <c r="D779">
        <v>10</v>
      </c>
      <c r="E779">
        <v>100</v>
      </c>
      <c r="F779">
        <v>1</v>
      </c>
      <c r="G779" t="s">
        <v>21</v>
      </c>
      <c r="H779" t="s">
        <v>20</v>
      </c>
      <c r="I779"/>
      <c r="J779"/>
      <c r="K779"/>
      <c r="L779">
        <v>0.57733999999999996</v>
      </c>
      <c r="M779">
        <v>0.57719999999999994</v>
      </c>
      <c r="N779">
        <v>0.57719999999999994</v>
      </c>
      <c r="O779">
        <v>1.5904000000000001E-6</v>
      </c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2:30" x14ac:dyDescent="0.25">
      <c r="B780" t="s">
        <v>1596</v>
      </c>
      <c r="C780" t="s">
        <v>29</v>
      </c>
      <c r="D780">
        <v>10</v>
      </c>
      <c r="E780">
        <v>100</v>
      </c>
      <c r="F780">
        <v>10</v>
      </c>
      <c r="G780" t="s">
        <v>21</v>
      </c>
      <c r="H780" t="s">
        <v>20</v>
      </c>
      <c r="I780"/>
      <c r="J780"/>
      <c r="K780"/>
      <c r="L780">
        <v>5.7736000000000001</v>
      </c>
      <c r="M780">
        <v>5.7733999999999996</v>
      </c>
      <c r="N780">
        <v>5.7733999999999996</v>
      </c>
      <c r="O780">
        <v>1.5906E-7</v>
      </c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2:30" x14ac:dyDescent="0.25">
      <c r="B781" t="s">
        <v>1597</v>
      </c>
      <c r="C781" t="s">
        <v>29</v>
      </c>
      <c r="D781">
        <v>100</v>
      </c>
      <c r="E781">
        <v>1000</v>
      </c>
      <c r="F781">
        <v>1E-4</v>
      </c>
      <c r="G781" t="s">
        <v>21</v>
      </c>
      <c r="H781" t="s">
        <v>20</v>
      </c>
      <c r="I781"/>
      <c r="J781"/>
      <c r="K781"/>
      <c r="L781">
        <v>4.4000000000000002E-7</v>
      </c>
      <c r="M781">
        <v>1.2999999999999999E-4</v>
      </c>
      <c r="N781">
        <v>7.4136999999999997E-8</v>
      </c>
      <c r="O781">
        <v>1.2922000000000001E-4</v>
      </c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2:30" x14ac:dyDescent="0.25">
      <c r="B782" t="s">
        <v>1598</v>
      </c>
      <c r="C782" t="s">
        <v>29</v>
      </c>
      <c r="D782">
        <v>100</v>
      </c>
      <c r="E782">
        <v>1000</v>
      </c>
      <c r="F782">
        <v>1E-3</v>
      </c>
      <c r="G782" t="s">
        <v>21</v>
      </c>
      <c r="H782" t="s">
        <v>20</v>
      </c>
      <c r="I782"/>
      <c r="J782"/>
      <c r="K782"/>
      <c r="L782">
        <v>1.9517999999999998E-5</v>
      </c>
      <c r="M782">
        <v>1.292E-4</v>
      </c>
      <c r="N782">
        <v>1.3837E-5</v>
      </c>
      <c r="O782">
        <v>1.2920999999999999E-4</v>
      </c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2:30" x14ac:dyDescent="0.25">
      <c r="B783" t="s">
        <v>1599</v>
      </c>
      <c r="C783" t="s">
        <v>29</v>
      </c>
      <c r="D783">
        <v>100</v>
      </c>
      <c r="E783">
        <v>1000</v>
      </c>
      <c r="F783">
        <v>0.01</v>
      </c>
      <c r="G783" t="s">
        <v>21</v>
      </c>
      <c r="H783" t="s">
        <v>20</v>
      </c>
      <c r="I783"/>
      <c r="J783"/>
      <c r="K783"/>
      <c r="L783">
        <v>1.3574000000000001E-3</v>
      </c>
      <c r="M783">
        <v>1.2799E-4</v>
      </c>
      <c r="N783">
        <v>1.3571E-3</v>
      </c>
      <c r="O783">
        <v>1.2799E-4</v>
      </c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2:30" x14ac:dyDescent="0.25">
      <c r="B784" t="s">
        <v>1600</v>
      </c>
      <c r="C784" t="s">
        <v>29</v>
      </c>
      <c r="D784">
        <v>100</v>
      </c>
      <c r="E784">
        <v>1000</v>
      </c>
      <c r="F784">
        <v>0.1</v>
      </c>
      <c r="G784" t="s">
        <v>21</v>
      </c>
      <c r="H784" t="s">
        <v>20</v>
      </c>
      <c r="I784"/>
      <c r="J784"/>
      <c r="K784"/>
      <c r="L784">
        <v>6.8566000000000002E-2</v>
      </c>
      <c r="M784">
        <v>9.1516999999999998E-5</v>
      </c>
      <c r="N784">
        <v>6.8565000000000001E-2</v>
      </c>
      <c r="O784">
        <v>9.1518E-5</v>
      </c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2:30" x14ac:dyDescent="0.25">
      <c r="B785" t="s">
        <v>1601</v>
      </c>
      <c r="C785" t="s">
        <v>29</v>
      </c>
      <c r="D785">
        <v>100</v>
      </c>
      <c r="E785">
        <v>1000</v>
      </c>
      <c r="F785">
        <v>1</v>
      </c>
      <c r="G785" t="s">
        <v>21</v>
      </c>
      <c r="H785" t="s">
        <v>20</v>
      </c>
      <c r="I785"/>
      <c r="J785"/>
      <c r="K785"/>
      <c r="L785">
        <v>0.57843999999999995</v>
      </c>
      <c r="M785">
        <v>1.571E-5</v>
      </c>
      <c r="N785">
        <v>0.57843999999999995</v>
      </c>
      <c r="O785">
        <v>1.571E-5</v>
      </c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2:30" x14ac:dyDescent="0.25">
      <c r="B786" t="s">
        <v>1602</v>
      </c>
      <c r="C786" t="s">
        <v>29</v>
      </c>
      <c r="D786">
        <v>100</v>
      </c>
      <c r="E786">
        <v>1000</v>
      </c>
      <c r="F786">
        <v>10</v>
      </c>
      <c r="G786" t="s">
        <v>21</v>
      </c>
      <c r="H786" t="s">
        <v>20</v>
      </c>
      <c r="I786"/>
      <c r="J786"/>
      <c r="K786"/>
      <c r="L786">
        <v>5.7733999999999996</v>
      </c>
      <c r="M786">
        <v>1.5904000000000001E-6</v>
      </c>
      <c r="N786">
        <v>5.7719999999999994</v>
      </c>
      <c r="O786">
        <v>1.5904000000000001E-6</v>
      </c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2:30" x14ac:dyDescent="0.25">
      <c r="B787" t="s">
        <v>1603</v>
      </c>
      <c r="C787" t="s">
        <v>29</v>
      </c>
      <c r="D787">
        <v>1000</v>
      </c>
      <c r="E787">
        <v>10000</v>
      </c>
      <c r="F787">
        <v>1E-3</v>
      </c>
      <c r="G787" t="s">
        <v>21</v>
      </c>
      <c r="H787" t="s">
        <v>20</v>
      </c>
      <c r="I787"/>
      <c r="J787"/>
      <c r="K787"/>
      <c r="L787">
        <v>4.4000000000000002E-6</v>
      </c>
      <c r="M787">
        <v>1.2999999999999999E-4</v>
      </c>
      <c r="N787">
        <v>7.4137000000000003E-7</v>
      </c>
      <c r="O787">
        <v>1.2922000000000001E-4</v>
      </c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2:30" x14ac:dyDescent="0.25">
      <c r="B788" t="s">
        <v>1604</v>
      </c>
      <c r="C788" t="s">
        <v>29</v>
      </c>
      <c r="D788">
        <v>1000</v>
      </c>
      <c r="E788">
        <v>10000</v>
      </c>
      <c r="F788">
        <v>0.01</v>
      </c>
      <c r="G788" t="s">
        <v>21</v>
      </c>
      <c r="H788" t="s">
        <v>20</v>
      </c>
      <c r="I788"/>
      <c r="J788"/>
      <c r="K788"/>
      <c r="L788">
        <v>1.9517999999999998E-4</v>
      </c>
      <c r="M788">
        <v>1.292E-4</v>
      </c>
      <c r="N788">
        <v>1.3836999999999999E-4</v>
      </c>
      <c r="O788">
        <v>1.2920999999999999E-4</v>
      </c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2:30" x14ac:dyDescent="0.25">
      <c r="B789" t="s">
        <v>1605</v>
      </c>
      <c r="C789" t="s">
        <v>29</v>
      </c>
      <c r="D789">
        <v>1000</v>
      </c>
      <c r="E789">
        <v>10000</v>
      </c>
      <c r="F789">
        <v>0.1</v>
      </c>
      <c r="G789" t="s">
        <v>21</v>
      </c>
      <c r="H789" t="s">
        <v>20</v>
      </c>
      <c r="I789"/>
      <c r="J789"/>
      <c r="K789"/>
      <c r="L789">
        <v>1.3573999999999999E-2</v>
      </c>
      <c r="M789">
        <v>1.2799E-4</v>
      </c>
      <c r="N789">
        <v>1.3571E-2</v>
      </c>
      <c r="O789">
        <v>1.2799E-4</v>
      </c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2:30" x14ac:dyDescent="0.25">
      <c r="B790" t="s">
        <v>1606</v>
      </c>
      <c r="C790" t="s">
        <v>29</v>
      </c>
      <c r="D790">
        <v>1000</v>
      </c>
      <c r="E790">
        <v>10000</v>
      </c>
      <c r="F790">
        <v>1</v>
      </c>
      <c r="G790" t="s">
        <v>21</v>
      </c>
      <c r="H790" t="s">
        <v>20</v>
      </c>
      <c r="I790"/>
      <c r="J790"/>
      <c r="K790"/>
      <c r="L790">
        <v>0.68565999999999994</v>
      </c>
      <c r="M790">
        <v>9.1516999999999998E-5</v>
      </c>
      <c r="N790">
        <v>0.68564999999999998</v>
      </c>
      <c r="O790">
        <v>9.1518E-5</v>
      </c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2:30" x14ac:dyDescent="0.25">
      <c r="B791" t="s">
        <v>1607</v>
      </c>
      <c r="C791" t="s">
        <v>29</v>
      </c>
      <c r="D791">
        <v>1000</v>
      </c>
      <c r="E791">
        <v>10000</v>
      </c>
      <c r="F791">
        <v>10</v>
      </c>
      <c r="G791" t="s">
        <v>21</v>
      </c>
      <c r="H791" t="s">
        <v>20</v>
      </c>
      <c r="I791"/>
      <c r="J791"/>
      <c r="K791"/>
      <c r="L791">
        <v>5.7843999999999998</v>
      </c>
      <c r="M791">
        <v>1.571E-5</v>
      </c>
      <c r="N791">
        <v>5.7843999999999998</v>
      </c>
      <c r="O791">
        <v>1.571E-5</v>
      </c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2:30" x14ac:dyDescent="0.25">
      <c r="B792" t="s">
        <v>1608</v>
      </c>
      <c r="C792" t="s">
        <v>29</v>
      </c>
      <c r="D792">
        <v>1000</v>
      </c>
      <c r="E792">
        <v>10000</v>
      </c>
      <c r="F792">
        <v>100</v>
      </c>
      <c r="G792" t="s">
        <v>21</v>
      </c>
      <c r="H792" t="s">
        <v>20</v>
      </c>
      <c r="I792"/>
      <c r="J792"/>
      <c r="K792"/>
      <c r="L792">
        <v>57.733999999999995</v>
      </c>
      <c r="M792">
        <v>1.5904000000000001E-6</v>
      </c>
      <c r="N792">
        <v>57.72</v>
      </c>
      <c r="O792">
        <v>1.5904000000000001E-6</v>
      </c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2:30" x14ac:dyDescent="0.25">
      <c r="B793" t="s">
        <v>1331</v>
      </c>
      <c r="C793" t="s">
        <v>29</v>
      </c>
      <c r="D793">
        <v>0.04</v>
      </c>
      <c r="E793">
        <v>10000</v>
      </c>
      <c r="F793"/>
      <c r="G793" t="s">
        <v>21</v>
      </c>
      <c r="H793" t="s">
        <v>20</v>
      </c>
      <c r="I793"/>
      <c r="J793"/>
      <c r="K793"/>
      <c r="L793">
        <v>0</v>
      </c>
      <c r="M793">
        <v>1.2E-4</v>
      </c>
      <c r="N793">
        <v>0</v>
      </c>
      <c r="O793">
        <v>1.1561431585520311E-4</v>
      </c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2:30" x14ac:dyDescent="0.25">
      <c r="B794" t="s">
        <v>1914</v>
      </c>
      <c r="C794" t="s">
        <v>1818</v>
      </c>
      <c r="D794">
        <v>-270</v>
      </c>
      <c r="E794">
        <v>149</v>
      </c>
      <c r="F794">
        <v>0.1</v>
      </c>
      <c r="G794" t="s">
        <v>66</v>
      </c>
      <c r="H794" t="s">
        <v>66</v>
      </c>
      <c r="I794"/>
      <c r="J794"/>
      <c r="K794"/>
      <c r="L794">
        <v>8.0416114790955937E-2</v>
      </c>
      <c r="M794">
        <v>0</v>
      </c>
      <c r="N794">
        <v>6.7383358109929237E-2</v>
      </c>
      <c r="O794">
        <v>0</v>
      </c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2:30" x14ac:dyDescent="0.25">
      <c r="B795" t="s">
        <v>1915</v>
      </c>
      <c r="C795" t="s">
        <v>1818</v>
      </c>
      <c r="D795">
        <v>149.001</v>
      </c>
      <c r="E795">
        <v>593</v>
      </c>
      <c r="F795">
        <v>0.1</v>
      </c>
      <c r="G795" t="s">
        <v>66</v>
      </c>
      <c r="H795" t="s">
        <v>66</v>
      </c>
      <c r="I795"/>
      <c r="J795"/>
      <c r="K795"/>
      <c r="L795">
        <v>6.9131377030250629E-2</v>
      </c>
      <c r="M795">
        <v>0</v>
      </c>
      <c r="N795">
        <v>6.7565680837230718E-2</v>
      </c>
      <c r="O795">
        <v>0</v>
      </c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2:30" x14ac:dyDescent="0.25">
      <c r="B796" t="s">
        <v>1916</v>
      </c>
      <c r="C796" t="s">
        <v>1818</v>
      </c>
      <c r="D796">
        <v>593.00099999999998</v>
      </c>
      <c r="E796">
        <v>1000</v>
      </c>
      <c r="F796">
        <v>0.1</v>
      </c>
      <c r="G796" t="s">
        <v>66</v>
      </c>
      <c r="H796" t="s">
        <v>66</v>
      </c>
      <c r="I796"/>
      <c r="J796"/>
      <c r="K796"/>
      <c r="L796">
        <v>7.1535916425773033E-2</v>
      </c>
      <c r="M796">
        <v>0</v>
      </c>
      <c r="N796">
        <v>7.0024004996679864E-2</v>
      </c>
      <c r="O796">
        <v>0</v>
      </c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2:30" x14ac:dyDescent="0.25">
      <c r="B797" t="s">
        <v>1917</v>
      </c>
      <c r="C797" t="s">
        <v>1818</v>
      </c>
      <c r="D797">
        <v>-270</v>
      </c>
      <c r="E797">
        <v>149</v>
      </c>
      <c r="F797">
        <v>1</v>
      </c>
      <c r="G797" t="s">
        <v>66</v>
      </c>
      <c r="H797" t="s">
        <v>66</v>
      </c>
      <c r="I797"/>
      <c r="J797"/>
      <c r="K797"/>
      <c r="L797">
        <v>0.58501748283429622</v>
      </c>
      <c r="M797">
        <v>0</v>
      </c>
      <c r="N797">
        <v>0.57839477603983513</v>
      </c>
      <c r="O797">
        <v>0</v>
      </c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2:30" x14ac:dyDescent="0.25">
      <c r="B798" t="s">
        <v>1918</v>
      </c>
      <c r="C798" t="s">
        <v>1818</v>
      </c>
      <c r="D798">
        <v>149.001</v>
      </c>
      <c r="E798">
        <v>593</v>
      </c>
      <c r="F798">
        <v>1</v>
      </c>
      <c r="G798" t="s">
        <v>66</v>
      </c>
      <c r="H798" t="s">
        <v>66</v>
      </c>
      <c r="I798"/>
      <c r="J798"/>
      <c r="K798"/>
      <c r="L798">
        <v>0.57915561421728379</v>
      </c>
      <c r="M798">
        <v>0</v>
      </c>
      <c r="N798">
        <v>0.57841604509816169</v>
      </c>
      <c r="O798">
        <v>0</v>
      </c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2:30" x14ac:dyDescent="0.25">
      <c r="B799" t="s">
        <v>1919</v>
      </c>
      <c r="C799" t="s">
        <v>1818</v>
      </c>
      <c r="D799">
        <v>593.00099999999998</v>
      </c>
      <c r="E799">
        <v>1000</v>
      </c>
      <c r="F799">
        <v>1</v>
      </c>
      <c r="G799" t="s">
        <v>66</v>
      </c>
      <c r="H799" t="s">
        <v>66</v>
      </c>
      <c r="I799"/>
      <c r="J799"/>
      <c r="K799"/>
      <c r="L799">
        <v>0.5794475520080965</v>
      </c>
      <c r="M799">
        <v>0</v>
      </c>
      <c r="N799">
        <v>0.57870835597542147</v>
      </c>
      <c r="O799">
        <v>0</v>
      </c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2:30" x14ac:dyDescent="0.25">
      <c r="B800" t="s">
        <v>1828</v>
      </c>
      <c r="C800" t="s">
        <v>1816</v>
      </c>
      <c r="D800">
        <v>-210</v>
      </c>
      <c r="E800">
        <v>259.99900000000002</v>
      </c>
      <c r="F800">
        <v>0.1</v>
      </c>
      <c r="G800" t="s">
        <v>66</v>
      </c>
      <c r="H800" t="s">
        <v>66</v>
      </c>
      <c r="I800"/>
      <c r="J800"/>
      <c r="K800"/>
      <c r="L800">
        <v>9.1700325487327303E-2</v>
      </c>
      <c r="M800">
        <v>0</v>
      </c>
      <c r="N800">
        <v>7.0601222970141056E-2</v>
      </c>
      <c r="O800">
        <v>0</v>
      </c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2:30" x14ac:dyDescent="0.25">
      <c r="B801" t="s">
        <v>1920</v>
      </c>
      <c r="C801" t="s">
        <v>1816</v>
      </c>
      <c r="D801">
        <v>260</v>
      </c>
      <c r="E801">
        <v>732</v>
      </c>
      <c r="F801">
        <v>0.1</v>
      </c>
      <c r="G801" t="s">
        <v>66</v>
      </c>
      <c r="H801" t="s">
        <v>66</v>
      </c>
      <c r="I801"/>
      <c r="J801"/>
      <c r="K801"/>
      <c r="L801">
        <v>7.3715325850867083E-2</v>
      </c>
      <c r="M801">
        <v>0</v>
      </c>
      <c r="N801">
        <v>6.8215378811112531E-2</v>
      </c>
      <c r="O801">
        <v>0</v>
      </c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2:30" x14ac:dyDescent="0.25">
      <c r="B802" t="s">
        <v>1921</v>
      </c>
      <c r="C802" t="s">
        <v>1816</v>
      </c>
      <c r="D802">
        <v>732.00099999999998</v>
      </c>
      <c r="E802">
        <v>1200</v>
      </c>
      <c r="F802">
        <v>0.1</v>
      </c>
      <c r="G802" t="s">
        <v>66</v>
      </c>
      <c r="H802" t="s">
        <v>66</v>
      </c>
      <c r="I802"/>
      <c r="J802"/>
      <c r="K802"/>
      <c r="L802">
        <v>7.6446990367805071E-2</v>
      </c>
      <c r="M802">
        <v>0</v>
      </c>
      <c r="N802">
        <v>7.1753450308816746E-2</v>
      </c>
      <c r="O802">
        <v>0</v>
      </c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2:30" x14ac:dyDescent="0.25">
      <c r="B803" t="s">
        <v>1833</v>
      </c>
      <c r="C803" t="s">
        <v>1816</v>
      </c>
      <c r="D803">
        <v>-210</v>
      </c>
      <c r="E803">
        <v>259.99900000000002</v>
      </c>
      <c r="F803">
        <v>1</v>
      </c>
      <c r="G803" t="s">
        <v>66</v>
      </c>
      <c r="H803" t="s">
        <v>66</v>
      </c>
      <c r="I803"/>
      <c r="J803"/>
      <c r="K803"/>
      <c r="L803">
        <v>0.59049318431569431</v>
      </c>
      <c r="M803">
        <v>0</v>
      </c>
      <c r="N803">
        <v>0.57877848326011538</v>
      </c>
      <c r="O803">
        <v>0</v>
      </c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2:30" x14ac:dyDescent="0.25">
      <c r="B804" t="s">
        <v>1922</v>
      </c>
      <c r="C804" t="s">
        <v>1816</v>
      </c>
      <c r="D804">
        <v>260</v>
      </c>
      <c r="E804">
        <v>732</v>
      </c>
      <c r="F804">
        <v>1</v>
      </c>
      <c r="G804" t="s">
        <v>66</v>
      </c>
      <c r="H804" t="s">
        <v>66</v>
      </c>
      <c r="I804"/>
      <c r="J804"/>
      <c r="K804"/>
      <c r="L804">
        <v>0.58165565510631068</v>
      </c>
      <c r="M804">
        <v>0</v>
      </c>
      <c r="N804">
        <v>0.57849229718842732</v>
      </c>
      <c r="O804">
        <v>0</v>
      </c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2:30" x14ac:dyDescent="0.25">
      <c r="B805" t="s">
        <v>1923</v>
      </c>
      <c r="C805" t="s">
        <v>1816</v>
      </c>
      <c r="D805">
        <v>732.00099999999998</v>
      </c>
      <c r="E805">
        <v>1200</v>
      </c>
      <c r="F805">
        <v>1</v>
      </c>
      <c r="G805" t="s">
        <v>66</v>
      </c>
      <c r="H805" t="s">
        <v>66</v>
      </c>
      <c r="I805"/>
      <c r="J805"/>
      <c r="K805"/>
      <c r="L805">
        <v>0.58131824025358236</v>
      </c>
      <c r="M805">
        <v>0</v>
      </c>
      <c r="N805">
        <v>0.5789201651620195</v>
      </c>
      <c r="O805">
        <v>0</v>
      </c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2:30" x14ac:dyDescent="0.25">
      <c r="B806" t="s">
        <v>1924</v>
      </c>
      <c r="C806" t="s">
        <v>1815</v>
      </c>
      <c r="D806">
        <v>-270</v>
      </c>
      <c r="E806">
        <v>-240.001</v>
      </c>
      <c r="F806">
        <v>0.1</v>
      </c>
      <c r="G806" t="s">
        <v>66</v>
      </c>
      <c r="H806" t="s">
        <v>66</v>
      </c>
      <c r="I806"/>
      <c r="J806"/>
      <c r="K806"/>
      <c r="L806">
        <v>0.45662971581354272</v>
      </c>
      <c r="M806">
        <v>0</v>
      </c>
      <c r="N806">
        <v>0.45079213868725393</v>
      </c>
      <c r="O806">
        <v>0</v>
      </c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2:30" x14ac:dyDescent="0.25">
      <c r="B807" t="s">
        <v>1925</v>
      </c>
      <c r="C807" t="s">
        <v>1815</v>
      </c>
      <c r="D807">
        <v>-240</v>
      </c>
      <c r="E807">
        <v>259.99900000000002</v>
      </c>
      <c r="F807">
        <v>0.1</v>
      </c>
      <c r="G807" t="s">
        <v>66</v>
      </c>
      <c r="H807" t="s">
        <v>66</v>
      </c>
      <c r="I807"/>
      <c r="J807"/>
      <c r="K807"/>
      <c r="L807">
        <v>0.11391651266135924</v>
      </c>
      <c r="M807">
        <v>0</v>
      </c>
      <c r="N807">
        <v>9.1809139066041254E-2</v>
      </c>
      <c r="O807">
        <v>0</v>
      </c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2:30" x14ac:dyDescent="0.25">
      <c r="B808" t="s">
        <v>1926</v>
      </c>
      <c r="C808" t="s">
        <v>1815</v>
      </c>
      <c r="D808">
        <v>260</v>
      </c>
      <c r="E808">
        <v>816</v>
      </c>
      <c r="F808">
        <v>0.1</v>
      </c>
      <c r="G808" t="s">
        <v>66</v>
      </c>
      <c r="H808" t="s">
        <v>66</v>
      </c>
      <c r="I808"/>
      <c r="J808"/>
      <c r="K808"/>
      <c r="L808">
        <v>8.0979848000187649E-2</v>
      </c>
      <c r="M808">
        <v>0</v>
      </c>
      <c r="N808">
        <v>6.9993098181945282E-2</v>
      </c>
      <c r="O808">
        <v>0</v>
      </c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2:30" x14ac:dyDescent="0.25">
      <c r="B809" t="s">
        <v>1927</v>
      </c>
      <c r="C809" t="s">
        <v>1815</v>
      </c>
      <c r="D809">
        <v>816.00099999999998</v>
      </c>
      <c r="E809">
        <v>1371</v>
      </c>
      <c r="F809">
        <v>0.1</v>
      </c>
      <c r="G809" t="s">
        <v>66</v>
      </c>
      <c r="H809" t="s">
        <v>66</v>
      </c>
      <c r="I809"/>
      <c r="J809"/>
      <c r="K809"/>
      <c r="L809">
        <v>9.0471350074947943E-2</v>
      </c>
      <c r="M809">
        <v>0</v>
      </c>
      <c r="N809">
        <v>7.6709093372671983E-2</v>
      </c>
      <c r="O809">
        <v>0</v>
      </c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2:30" x14ac:dyDescent="0.25">
      <c r="B810" t="s">
        <v>1928</v>
      </c>
      <c r="C810" t="s">
        <v>1815</v>
      </c>
      <c r="D810">
        <v>-270</v>
      </c>
      <c r="E810">
        <v>-240.001</v>
      </c>
      <c r="F810">
        <v>1</v>
      </c>
      <c r="G810" t="s">
        <v>66</v>
      </c>
      <c r="H810" t="s">
        <v>66</v>
      </c>
      <c r="I810"/>
      <c r="J810"/>
      <c r="K810"/>
      <c r="L810">
        <v>0.74458185080563311</v>
      </c>
      <c r="M810">
        <v>0</v>
      </c>
      <c r="N810">
        <v>0.73021473026927386</v>
      </c>
      <c r="O810">
        <v>0</v>
      </c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2:30" x14ac:dyDescent="0.25">
      <c r="B811" t="s">
        <v>1929</v>
      </c>
      <c r="C811" t="s">
        <v>1815</v>
      </c>
      <c r="D811">
        <v>-240</v>
      </c>
      <c r="E811">
        <v>259.99900000000002</v>
      </c>
      <c r="F811">
        <v>1</v>
      </c>
      <c r="G811" t="s">
        <v>66</v>
      </c>
      <c r="H811" t="s">
        <v>66</v>
      </c>
      <c r="I811"/>
      <c r="J811"/>
      <c r="K811"/>
      <c r="L811">
        <v>0.59717763971833326</v>
      </c>
      <c r="M811">
        <v>0</v>
      </c>
      <c r="N811">
        <v>0.58174643790576641</v>
      </c>
      <c r="O811">
        <v>0</v>
      </c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2:30" x14ac:dyDescent="0.25">
      <c r="B812" t="s">
        <v>1930</v>
      </c>
      <c r="C812" t="s">
        <v>1815</v>
      </c>
      <c r="D812">
        <v>260</v>
      </c>
      <c r="E812">
        <v>816</v>
      </c>
      <c r="F812">
        <v>1</v>
      </c>
      <c r="G812" t="s">
        <v>66</v>
      </c>
      <c r="H812" t="s">
        <v>66</v>
      </c>
      <c r="I812"/>
      <c r="J812"/>
      <c r="K812"/>
      <c r="L812">
        <v>0.58440896788910746</v>
      </c>
      <c r="M812">
        <v>0</v>
      </c>
      <c r="N812">
        <v>0.57870461704837606</v>
      </c>
      <c r="O812">
        <v>0</v>
      </c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2:30" x14ac:dyDescent="0.25">
      <c r="B813" t="s">
        <v>1931</v>
      </c>
      <c r="C813" t="s">
        <v>1815</v>
      </c>
      <c r="D813">
        <v>816.00099999999998</v>
      </c>
      <c r="E813">
        <v>1371</v>
      </c>
      <c r="F813">
        <v>1</v>
      </c>
      <c r="G813" t="s">
        <v>66</v>
      </c>
      <c r="H813" t="s">
        <v>66</v>
      </c>
      <c r="I813"/>
      <c r="J813"/>
      <c r="K813"/>
      <c r="L813">
        <v>0.58744140620096175</v>
      </c>
      <c r="M813">
        <v>0</v>
      </c>
      <c r="N813">
        <v>0.57955524758736976</v>
      </c>
      <c r="O813">
        <v>0</v>
      </c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2:30" x14ac:dyDescent="0.25">
      <c r="B814" t="s">
        <v>1932</v>
      </c>
      <c r="C814" t="s">
        <v>1849</v>
      </c>
      <c r="D814">
        <v>-270</v>
      </c>
      <c r="E814">
        <v>-240.001</v>
      </c>
      <c r="F814">
        <v>0.1</v>
      </c>
      <c r="G814" t="s">
        <v>66</v>
      </c>
      <c r="H814" t="s">
        <v>66</v>
      </c>
      <c r="I814"/>
      <c r="J814"/>
      <c r="K814"/>
      <c r="L814">
        <v>0.83169968409120354</v>
      </c>
      <c r="M814">
        <v>0</v>
      </c>
      <c r="N814">
        <v>0.8287673205320536</v>
      </c>
      <c r="O814">
        <v>0</v>
      </c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2:30" x14ac:dyDescent="0.25">
      <c r="B815" t="s">
        <v>1933</v>
      </c>
      <c r="C815" t="s">
        <v>1849</v>
      </c>
      <c r="D815">
        <v>-240</v>
      </c>
      <c r="E815">
        <v>-101.001</v>
      </c>
      <c r="F815">
        <v>0.1</v>
      </c>
      <c r="G815" t="s">
        <v>66</v>
      </c>
      <c r="H815" t="s">
        <v>66</v>
      </c>
      <c r="I815"/>
      <c r="J815"/>
      <c r="K815"/>
      <c r="L815">
        <v>0.14223641480010055</v>
      </c>
      <c r="M815">
        <v>0</v>
      </c>
      <c r="N815">
        <v>0.12394395814100075</v>
      </c>
      <c r="O815">
        <v>0</v>
      </c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2:30" x14ac:dyDescent="0.25">
      <c r="B816" t="s">
        <v>1934</v>
      </c>
      <c r="C816" t="s">
        <v>1849</v>
      </c>
      <c r="D816">
        <v>-101</v>
      </c>
      <c r="E816">
        <v>371</v>
      </c>
      <c r="F816">
        <v>0.1</v>
      </c>
      <c r="G816" t="s">
        <v>66</v>
      </c>
      <c r="H816" t="s">
        <v>66</v>
      </c>
      <c r="I816"/>
      <c r="J816"/>
      <c r="K816"/>
      <c r="L816">
        <v>9.0241070338408585E-2</v>
      </c>
      <c r="M816">
        <v>0</v>
      </c>
      <c r="N816">
        <v>6.8695223751141607E-2</v>
      </c>
      <c r="O816">
        <v>0</v>
      </c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2:30" x14ac:dyDescent="0.25">
      <c r="B817" t="s">
        <v>1935</v>
      </c>
      <c r="C817" t="s">
        <v>1849</v>
      </c>
      <c r="D817">
        <v>371.00099999999998</v>
      </c>
      <c r="E817">
        <v>816</v>
      </c>
      <c r="F817">
        <v>0.1</v>
      </c>
      <c r="G817" t="s">
        <v>66</v>
      </c>
      <c r="H817" t="s">
        <v>66</v>
      </c>
      <c r="I817"/>
      <c r="J817"/>
      <c r="K817"/>
      <c r="L817">
        <v>8.1513450310496477E-2</v>
      </c>
      <c r="M817">
        <v>0</v>
      </c>
      <c r="N817">
        <v>6.9463811046980517E-2</v>
      </c>
      <c r="O817">
        <v>0</v>
      </c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2:30" x14ac:dyDescent="0.25">
      <c r="B818" t="s">
        <v>1936</v>
      </c>
      <c r="C818" t="s">
        <v>1849</v>
      </c>
      <c r="D818">
        <v>816.00099999999998</v>
      </c>
      <c r="E818">
        <v>1300</v>
      </c>
      <c r="F818">
        <v>0.1</v>
      </c>
      <c r="G818" t="s">
        <v>66</v>
      </c>
      <c r="H818" t="s">
        <v>66</v>
      </c>
      <c r="I818"/>
      <c r="J818"/>
      <c r="K818"/>
      <c r="L818">
        <v>8.6273835810220023E-2</v>
      </c>
      <c r="M818">
        <v>0</v>
      </c>
      <c r="N818">
        <v>7.3915043541437034E-2</v>
      </c>
      <c r="O818">
        <v>0</v>
      </c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2:30" x14ac:dyDescent="0.25">
      <c r="B819" t="s">
        <v>1937</v>
      </c>
      <c r="C819" t="s">
        <v>1849</v>
      </c>
      <c r="D819">
        <v>-270</v>
      </c>
      <c r="E819">
        <v>-240.001</v>
      </c>
      <c r="F819">
        <v>1</v>
      </c>
      <c r="G819" t="s">
        <v>66</v>
      </c>
      <c r="H819" t="s">
        <v>66</v>
      </c>
      <c r="I819"/>
      <c r="J819"/>
      <c r="K819"/>
      <c r="L819">
        <v>1.018003754081483</v>
      </c>
      <c r="M819">
        <v>0</v>
      </c>
      <c r="N819">
        <v>1.0083924194389207</v>
      </c>
      <c r="O819">
        <v>0</v>
      </c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2:30" x14ac:dyDescent="0.25">
      <c r="B820" t="s">
        <v>1938</v>
      </c>
      <c r="C820" t="s">
        <v>1849</v>
      </c>
      <c r="D820">
        <v>-240</v>
      </c>
      <c r="E820">
        <v>-101.001</v>
      </c>
      <c r="F820">
        <v>1</v>
      </c>
      <c r="G820" t="s">
        <v>66</v>
      </c>
      <c r="H820" t="s">
        <v>66</v>
      </c>
      <c r="I820"/>
      <c r="J820"/>
      <c r="K820"/>
      <c r="L820">
        <v>0.60401860608905977</v>
      </c>
      <c r="M820">
        <v>0</v>
      </c>
      <c r="N820">
        <v>0.58767516942581322</v>
      </c>
      <c r="O820">
        <v>0</v>
      </c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2:30" x14ac:dyDescent="0.25">
      <c r="B821" t="s">
        <v>1939</v>
      </c>
      <c r="C821" t="s">
        <v>1849</v>
      </c>
      <c r="D821">
        <v>-101</v>
      </c>
      <c r="E821">
        <v>371</v>
      </c>
      <c r="F821">
        <v>1</v>
      </c>
      <c r="G821" t="s">
        <v>66</v>
      </c>
      <c r="H821" t="s">
        <v>66</v>
      </c>
      <c r="I821"/>
      <c r="J821"/>
      <c r="K821"/>
      <c r="L821">
        <v>0.59026833034191184</v>
      </c>
      <c r="M821">
        <v>0</v>
      </c>
      <c r="N821">
        <v>0.57854907636795994</v>
      </c>
      <c r="O821">
        <v>0</v>
      </c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2:30" x14ac:dyDescent="0.25">
      <c r="B822" t="s">
        <v>1940</v>
      </c>
      <c r="C822" t="s">
        <v>1849</v>
      </c>
      <c r="D822">
        <v>371.00099999999998</v>
      </c>
      <c r="E822">
        <v>816</v>
      </c>
      <c r="F822">
        <v>1</v>
      </c>
      <c r="G822" t="s">
        <v>66</v>
      </c>
      <c r="H822" t="s">
        <v>66</v>
      </c>
      <c r="I822"/>
      <c r="J822"/>
      <c r="K822"/>
      <c r="L822">
        <v>0.58489495397940938</v>
      </c>
      <c r="M822">
        <v>0</v>
      </c>
      <c r="N822">
        <v>0.5786408394204221</v>
      </c>
      <c r="O822">
        <v>0</v>
      </c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2:30" x14ac:dyDescent="0.25">
      <c r="B823" t="s">
        <v>1941</v>
      </c>
      <c r="C823" t="s">
        <v>1849</v>
      </c>
      <c r="D823">
        <v>816.00099999999998</v>
      </c>
      <c r="E823">
        <v>1300</v>
      </c>
      <c r="F823">
        <v>1</v>
      </c>
      <c r="G823" t="s">
        <v>66</v>
      </c>
      <c r="H823" t="s">
        <v>66</v>
      </c>
      <c r="I823"/>
      <c r="J823"/>
      <c r="K823"/>
      <c r="L823">
        <v>0.58598839407998327</v>
      </c>
      <c r="M823">
        <v>0</v>
      </c>
      <c r="N823">
        <v>0.57919205248495309</v>
      </c>
      <c r="O823">
        <v>0</v>
      </c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2:30" x14ac:dyDescent="0.25">
      <c r="B824" t="s">
        <v>1942</v>
      </c>
      <c r="C824" t="s">
        <v>1860</v>
      </c>
      <c r="D824">
        <v>-50</v>
      </c>
      <c r="E824">
        <v>-1E-3</v>
      </c>
      <c r="F824">
        <v>0.1</v>
      </c>
      <c r="G824" t="s">
        <v>66</v>
      </c>
      <c r="H824" t="s">
        <v>66</v>
      </c>
      <c r="I824"/>
      <c r="J824"/>
      <c r="K824"/>
      <c r="L824">
        <v>0.1508461818335437</v>
      </c>
      <c r="M824">
        <v>0</v>
      </c>
      <c r="N824">
        <v>0.1339364929883019</v>
      </c>
      <c r="O824">
        <v>0</v>
      </c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2:30" x14ac:dyDescent="0.25">
      <c r="B825" t="s">
        <v>1859</v>
      </c>
      <c r="C825" t="s">
        <v>1860</v>
      </c>
      <c r="D825">
        <v>0</v>
      </c>
      <c r="E825">
        <v>593</v>
      </c>
      <c r="F825">
        <v>0.1</v>
      </c>
      <c r="G825" t="s">
        <v>66</v>
      </c>
      <c r="H825" t="s">
        <v>66</v>
      </c>
      <c r="I825"/>
      <c r="J825"/>
      <c r="K825"/>
      <c r="L825">
        <v>0.11485242542493272</v>
      </c>
      <c r="M825">
        <v>0</v>
      </c>
      <c r="N825">
        <v>9.1517720722473439E-2</v>
      </c>
      <c r="O825">
        <v>0</v>
      </c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2:30" x14ac:dyDescent="0.25">
      <c r="B826" t="s">
        <v>1943</v>
      </c>
      <c r="C826" t="s">
        <v>1860</v>
      </c>
      <c r="D826">
        <v>593.00099999999998</v>
      </c>
      <c r="E826">
        <v>1204</v>
      </c>
      <c r="F826">
        <v>0.1</v>
      </c>
      <c r="G826" t="s">
        <v>66</v>
      </c>
      <c r="H826" t="s">
        <v>66</v>
      </c>
      <c r="I826"/>
      <c r="J826"/>
      <c r="K826"/>
      <c r="L826">
        <v>0.1006324448339799</v>
      </c>
      <c r="M826">
        <v>0</v>
      </c>
      <c r="N826">
        <v>7.7848530842665242E-2</v>
      </c>
      <c r="O826">
        <v>0</v>
      </c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2:30" x14ac:dyDescent="0.25">
      <c r="B827" t="s">
        <v>1944</v>
      </c>
      <c r="C827" t="s">
        <v>1860</v>
      </c>
      <c r="D827">
        <v>1204.001</v>
      </c>
      <c r="E827">
        <v>1768</v>
      </c>
      <c r="F827">
        <v>0.1</v>
      </c>
      <c r="G827" t="s">
        <v>66</v>
      </c>
      <c r="H827" t="s">
        <v>66</v>
      </c>
      <c r="I827"/>
      <c r="J827"/>
      <c r="K827"/>
      <c r="L827">
        <v>0.10871915613391323</v>
      </c>
      <c r="M827">
        <v>0</v>
      </c>
      <c r="N827">
        <v>8.8053164120135932E-2</v>
      </c>
      <c r="O827">
        <v>0</v>
      </c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2:30" x14ac:dyDescent="0.25">
      <c r="B828" t="s">
        <v>1945</v>
      </c>
      <c r="C828" t="s">
        <v>1860</v>
      </c>
      <c r="D828">
        <v>-50</v>
      </c>
      <c r="E828">
        <v>-1E-3</v>
      </c>
      <c r="F828">
        <v>1</v>
      </c>
      <c r="G828" t="s">
        <v>66</v>
      </c>
      <c r="H828" t="s">
        <v>66</v>
      </c>
      <c r="I828"/>
      <c r="J828"/>
      <c r="K828"/>
      <c r="L828">
        <v>0.60597139357647722</v>
      </c>
      <c r="M828">
        <v>0</v>
      </c>
      <c r="N828">
        <v>0.58986353011014803</v>
      </c>
      <c r="O828">
        <v>0</v>
      </c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2:30" x14ac:dyDescent="0.25">
      <c r="B829" t="s">
        <v>1864</v>
      </c>
      <c r="C829" t="s">
        <v>1860</v>
      </c>
      <c r="D829">
        <v>0</v>
      </c>
      <c r="E829">
        <v>593</v>
      </c>
      <c r="F829">
        <v>1</v>
      </c>
      <c r="G829" t="s">
        <v>66</v>
      </c>
      <c r="H829" t="s">
        <v>66</v>
      </c>
      <c r="I829"/>
      <c r="J829"/>
      <c r="K829"/>
      <c r="L829">
        <v>0.59802829271301972</v>
      </c>
      <c r="M829">
        <v>0</v>
      </c>
      <c r="N829">
        <v>0.58170051848544602</v>
      </c>
      <c r="O829">
        <v>0</v>
      </c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2:30" x14ac:dyDescent="0.25">
      <c r="B830" t="s">
        <v>1946</v>
      </c>
      <c r="C830" t="s">
        <v>1860</v>
      </c>
      <c r="D830">
        <v>593.00099999999998</v>
      </c>
      <c r="E830">
        <v>1204</v>
      </c>
      <c r="F830">
        <v>1</v>
      </c>
      <c r="G830" t="s">
        <v>66</v>
      </c>
      <c r="H830" t="s">
        <v>66</v>
      </c>
      <c r="I830"/>
      <c r="J830"/>
      <c r="K830"/>
      <c r="L830">
        <v>0.59357086733596687</v>
      </c>
      <c r="M830">
        <v>0</v>
      </c>
      <c r="N830">
        <v>0.5797071620692309</v>
      </c>
      <c r="O830">
        <v>0</v>
      </c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2:30" x14ac:dyDescent="0.25">
      <c r="B831" t="s">
        <v>1947</v>
      </c>
      <c r="C831" t="s">
        <v>1860</v>
      </c>
      <c r="D831">
        <v>1204.001</v>
      </c>
      <c r="E831">
        <v>1768</v>
      </c>
      <c r="F831">
        <v>1</v>
      </c>
      <c r="G831" t="s">
        <v>66</v>
      </c>
      <c r="H831" t="s">
        <v>66</v>
      </c>
      <c r="I831"/>
      <c r="J831"/>
      <c r="K831"/>
      <c r="L831">
        <v>0.59499524410467197</v>
      </c>
      <c r="M831">
        <v>0</v>
      </c>
      <c r="N831">
        <v>0.58116551834358487</v>
      </c>
      <c r="O831">
        <v>0</v>
      </c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2:30" x14ac:dyDescent="0.25">
      <c r="B832" t="s">
        <v>1948</v>
      </c>
      <c r="C832" t="s">
        <v>1869</v>
      </c>
      <c r="D832">
        <v>-50</v>
      </c>
      <c r="E832">
        <v>-1E-3</v>
      </c>
      <c r="F832">
        <v>0.1</v>
      </c>
      <c r="G832" t="s">
        <v>66</v>
      </c>
      <c r="H832" t="s">
        <v>66</v>
      </c>
      <c r="I832"/>
      <c r="J832"/>
      <c r="K832"/>
      <c r="L832">
        <v>0.131494226346172</v>
      </c>
      <c r="M832">
        <v>0</v>
      </c>
      <c r="N832">
        <v>0.11169218926417922</v>
      </c>
      <c r="O832">
        <v>0</v>
      </c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2:30" x14ac:dyDescent="0.25">
      <c r="B833" t="s">
        <v>1868</v>
      </c>
      <c r="C833" t="s">
        <v>1869</v>
      </c>
      <c r="D833">
        <v>0</v>
      </c>
      <c r="E833">
        <v>593</v>
      </c>
      <c r="F833">
        <v>0.1</v>
      </c>
      <c r="G833" t="s">
        <v>66</v>
      </c>
      <c r="H833" t="s">
        <v>66</v>
      </c>
      <c r="I833"/>
      <c r="J833"/>
      <c r="K833"/>
      <c r="L833">
        <v>0.10975729732880288</v>
      </c>
      <c r="M833">
        <v>0</v>
      </c>
      <c r="N833">
        <v>8.566265772622407E-2</v>
      </c>
      <c r="O833">
        <v>0</v>
      </c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2:30" x14ac:dyDescent="0.25">
      <c r="B834" t="s">
        <v>1949</v>
      </c>
      <c r="C834" t="s">
        <v>1869</v>
      </c>
      <c r="D834">
        <v>593.00099999999998</v>
      </c>
      <c r="E834">
        <v>1204</v>
      </c>
      <c r="F834">
        <v>0.1</v>
      </c>
      <c r="G834" t="s">
        <v>66</v>
      </c>
      <c r="H834" t="s">
        <v>66</v>
      </c>
      <c r="I834"/>
      <c r="J834"/>
      <c r="K834"/>
      <c r="L834">
        <v>0.1006324448339799</v>
      </c>
      <c r="M834">
        <v>0</v>
      </c>
      <c r="N834">
        <v>7.9868483925666103E-2</v>
      </c>
      <c r="O834">
        <v>0</v>
      </c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2:30" x14ac:dyDescent="0.25">
      <c r="B835" t="s">
        <v>1950</v>
      </c>
      <c r="C835" t="s">
        <v>1869</v>
      </c>
      <c r="D835">
        <v>1204.001</v>
      </c>
      <c r="E835">
        <v>1768</v>
      </c>
      <c r="F835">
        <v>0.1</v>
      </c>
      <c r="G835" t="s">
        <v>66</v>
      </c>
      <c r="H835" t="s">
        <v>66</v>
      </c>
      <c r="I835"/>
      <c r="J835"/>
      <c r="K835"/>
      <c r="L835">
        <v>0.11141327991916487</v>
      </c>
      <c r="M835">
        <v>0</v>
      </c>
      <c r="N835">
        <v>9.135876391153494E-2</v>
      </c>
      <c r="O835">
        <v>0</v>
      </c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2:30" x14ac:dyDescent="0.25">
      <c r="B836" t="s">
        <v>1951</v>
      </c>
      <c r="C836" t="s">
        <v>1869</v>
      </c>
      <c r="D836">
        <v>-50</v>
      </c>
      <c r="E836">
        <v>-1E-3</v>
      </c>
      <c r="F836">
        <v>1</v>
      </c>
      <c r="G836" t="s">
        <v>66</v>
      </c>
      <c r="H836" t="s">
        <v>66</v>
      </c>
      <c r="I836"/>
      <c r="J836"/>
      <c r="K836"/>
      <c r="L836">
        <v>0.60144616618749658</v>
      </c>
      <c r="M836">
        <v>0</v>
      </c>
      <c r="N836">
        <v>0.58521376021298865</v>
      </c>
      <c r="O836">
        <v>0</v>
      </c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2:30" x14ac:dyDescent="0.25">
      <c r="B837" t="s">
        <v>1873</v>
      </c>
      <c r="C837" t="s">
        <v>1869</v>
      </c>
      <c r="D837">
        <v>0</v>
      </c>
      <c r="E837">
        <v>593</v>
      </c>
      <c r="F837">
        <v>1</v>
      </c>
      <c r="G837" t="s">
        <v>66</v>
      </c>
      <c r="H837" t="s">
        <v>66</v>
      </c>
      <c r="I837"/>
      <c r="J837"/>
      <c r="K837"/>
      <c r="L837">
        <v>0.5968017966473731</v>
      </c>
      <c r="M837">
        <v>0</v>
      </c>
      <c r="N837">
        <v>0.5808081360731101</v>
      </c>
      <c r="O837">
        <v>0</v>
      </c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2:30" x14ac:dyDescent="0.25">
      <c r="B838" t="s">
        <v>1952</v>
      </c>
      <c r="C838" t="s">
        <v>1869</v>
      </c>
      <c r="D838">
        <v>593.00099999999998</v>
      </c>
      <c r="E838">
        <v>1204</v>
      </c>
      <c r="F838">
        <v>1</v>
      </c>
      <c r="G838" t="s">
        <v>66</v>
      </c>
      <c r="H838" t="s">
        <v>66</v>
      </c>
      <c r="I838"/>
      <c r="J838"/>
      <c r="K838"/>
      <c r="L838">
        <v>0.59383916637436007</v>
      </c>
      <c r="M838">
        <v>0</v>
      </c>
      <c r="N838">
        <v>0.57998187447935345</v>
      </c>
      <c r="O838">
        <v>0</v>
      </c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2:30" x14ac:dyDescent="0.25">
      <c r="B839" t="s">
        <v>1953</v>
      </c>
      <c r="C839" t="s">
        <v>1869</v>
      </c>
      <c r="D839">
        <v>1204.001</v>
      </c>
      <c r="E839">
        <v>1768</v>
      </c>
      <c r="F839">
        <v>1</v>
      </c>
      <c r="G839" t="s">
        <v>66</v>
      </c>
      <c r="H839" t="s">
        <v>66</v>
      </c>
      <c r="I839"/>
      <c r="J839"/>
      <c r="K839"/>
      <c r="L839">
        <v>0.59549341267477862</v>
      </c>
      <c r="M839">
        <v>0</v>
      </c>
      <c r="N839">
        <v>0.58167553132605099</v>
      </c>
      <c r="O839">
        <v>0</v>
      </c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2:30" x14ac:dyDescent="0.25">
      <c r="B840" t="s">
        <v>1954</v>
      </c>
      <c r="C840" t="s">
        <v>1878</v>
      </c>
      <c r="D840">
        <v>-270</v>
      </c>
      <c r="E840">
        <v>-240.001</v>
      </c>
      <c r="F840">
        <v>0.1</v>
      </c>
      <c r="G840" t="s">
        <v>66</v>
      </c>
      <c r="H840" t="s">
        <v>66</v>
      </c>
      <c r="I840"/>
      <c r="J840"/>
      <c r="K840"/>
      <c r="L840">
        <v>0.24590050138316391</v>
      </c>
      <c r="M840">
        <v>0</v>
      </c>
      <c r="N840">
        <v>0.23488276122091847</v>
      </c>
      <c r="O840">
        <v>0</v>
      </c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2:30" x14ac:dyDescent="0.25">
      <c r="B841" t="s">
        <v>1955</v>
      </c>
      <c r="C841" t="s">
        <v>1878</v>
      </c>
      <c r="D841">
        <v>-240</v>
      </c>
      <c r="E841">
        <v>92.998999999999995</v>
      </c>
      <c r="F841">
        <v>0.1</v>
      </c>
      <c r="G841" t="s">
        <v>66</v>
      </c>
      <c r="H841" t="s">
        <v>66</v>
      </c>
      <c r="I841"/>
      <c r="J841"/>
      <c r="K841"/>
      <c r="L841">
        <v>0.10840927334513924</v>
      </c>
      <c r="M841">
        <v>0</v>
      </c>
      <c r="N841">
        <v>8.5819789405872496E-2</v>
      </c>
      <c r="O841">
        <v>0</v>
      </c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2:30" x14ac:dyDescent="0.25">
      <c r="B842" t="s">
        <v>1956</v>
      </c>
      <c r="C842" t="s">
        <v>1878</v>
      </c>
      <c r="D842">
        <v>93</v>
      </c>
      <c r="E842">
        <v>400</v>
      </c>
      <c r="F842">
        <v>0.1</v>
      </c>
      <c r="G842" t="s">
        <v>66</v>
      </c>
      <c r="H842" t="s">
        <v>66</v>
      </c>
      <c r="I842"/>
      <c r="J842"/>
      <c r="K842"/>
      <c r="L842">
        <v>7.6721655829916316E-2</v>
      </c>
      <c r="M842">
        <v>0</v>
      </c>
      <c r="N842">
        <v>6.6644853870034132E-2</v>
      </c>
      <c r="O842">
        <v>0</v>
      </c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2:30" x14ac:dyDescent="0.25">
      <c r="B843" t="s">
        <v>1957</v>
      </c>
      <c r="C843" t="s">
        <v>1878</v>
      </c>
      <c r="D843">
        <v>-270</v>
      </c>
      <c r="E843">
        <v>-240.001</v>
      </c>
      <c r="F843">
        <v>1</v>
      </c>
      <c r="G843" t="s">
        <v>66</v>
      </c>
      <c r="H843" t="s">
        <v>66</v>
      </c>
      <c r="I843"/>
      <c r="J843"/>
      <c r="K843"/>
      <c r="L843">
        <v>0.63746254146081138</v>
      </c>
      <c r="M843">
        <v>0</v>
      </c>
      <c r="N843">
        <v>0.62062058580002255</v>
      </c>
      <c r="O843">
        <v>0</v>
      </c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2:30" x14ac:dyDescent="0.25">
      <c r="B844" t="s">
        <v>1958</v>
      </c>
      <c r="C844" t="s">
        <v>1878</v>
      </c>
      <c r="D844">
        <v>-240</v>
      </c>
      <c r="E844">
        <v>92.998999999999995</v>
      </c>
      <c r="F844">
        <v>1</v>
      </c>
      <c r="G844" t="s">
        <v>66</v>
      </c>
      <c r="H844" t="s">
        <v>66</v>
      </c>
      <c r="I844"/>
      <c r="J844"/>
      <c r="K844"/>
      <c r="L844">
        <v>0.59574757525975686</v>
      </c>
      <c r="M844">
        <v>0</v>
      </c>
      <c r="N844">
        <v>0.58083133201788317</v>
      </c>
      <c r="O844">
        <v>0</v>
      </c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2:30" x14ac:dyDescent="0.25">
      <c r="B845" t="s">
        <v>1959</v>
      </c>
      <c r="C845" t="s">
        <v>1878</v>
      </c>
      <c r="D845">
        <v>93</v>
      </c>
      <c r="E845">
        <v>400</v>
      </c>
      <c r="F845">
        <v>1</v>
      </c>
      <c r="G845" t="s">
        <v>66</v>
      </c>
      <c r="H845" t="s">
        <v>66</v>
      </c>
      <c r="I845"/>
      <c r="J845"/>
      <c r="K845"/>
      <c r="L845">
        <v>0.58328401336832647</v>
      </c>
      <c r="M845">
        <v>0</v>
      </c>
      <c r="N845">
        <v>0.5783092049650933</v>
      </c>
      <c r="O845">
        <v>0</v>
      </c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2:30" x14ac:dyDescent="0.25">
      <c r="B846" t="s">
        <v>1960</v>
      </c>
      <c r="C846" t="s">
        <v>1887</v>
      </c>
      <c r="D846">
        <v>-195.6</v>
      </c>
      <c r="E846">
        <v>0</v>
      </c>
      <c r="F846">
        <v>0.01</v>
      </c>
      <c r="G846" t="s">
        <v>66</v>
      </c>
      <c r="H846" t="s">
        <v>66</v>
      </c>
      <c r="I846"/>
      <c r="J846"/>
      <c r="K846"/>
      <c r="L846">
        <v>8.4850398330806286E-3</v>
      </c>
      <c r="M846">
        <v>0</v>
      </c>
      <c r="N846">
        <v>7.6317236896738935E-3</v>
      </c>
      <c r="O846">
        <v>0</v>
      </c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2:30" x14ac:dyDescent="0.25">
      <c r="B847" t="s">
        <v>1961</v>
      </c>
      <c r="C847" t="s">
        <v>1887</v>
      </c>
      <c r="D847">
        <v>1E-3</v>
      </c>
      <c r="E847">
        <v>204.44399999999999</v>
      </c>
      <c r="F847">
        <v>0.01</v>
      </c>
      <c r="G847" t="s">
        <v>66</v>
      </c>
      <c r="H847" t="s">
        <v>66</v>
      </c>
      <c r="I847"/>
      <c r="J847"/>
      <c r="K847"/>
      <c r="L847">
        <v>1.0087018847307937E-2</v>
      </c>
      <c r="M847">
        <v>0</v>
      </c>
      <c r="N847">
        <v>9.3805785926301087E-3</v>
      </c>
      <c r="O847">
        <v>0</v>
      </c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2:30" x14ac:dyDescent="0.25">
      <c r="B848" t="s">
        <v>1962</v>
      </c>
      <c r="C848" t="s">
        <v>1887</v>
      </c>
      <c r="D848">
        <v>204.44499999999999</v>
      </c>
      <c r="E848">
        <v>426.66699999999997</v>
      </c>
      <c r="F848">
        <v>0.01</v>
      </c>
      <c r="G848" t="s">
        <v>66</v>
      </c>
      <c r="H848" t="s">
        <v>66</v>
      </c>
      <c r="I848"/>
      <c r="J848"/>
      <c r="K848"/>
      <c r="L848">
        <v>1.232910896082842E-2</v>
      </c>
      <c r="M848">
        <v>0</v>
      </c>
      <c r="N848">
        <v>1.152597074636625E-2</v>
      </c>
      <c r="O848">
        <v>0</v>
      </c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2:30" x14ac:dyDescent="0.25">
      <c r="B849" t="s">
        <v>1963</v>
      </c>
      <c r="C849" t="s">
        <v>1887</v>
      </c>
      <c r="D849">
        <v>426.66800000000001</v>
      </c>
      <c r="E849">
        <v>648.88900000000001</v>
      </c>
      <c r="F849">
        <v>0.01</v>
      </c>
      <c r="G849" t="s">
        <v>66</v>
      </c>
      <c r="H849" t="s">
        <v>66</v>
      </c>
      <c r="I849"/>
      <c r="J849"/>
      <c r="K849"/>
      <c r="L849">
        <v>1.5887353597902425E-2</v>
      </c>
      <c r="M849">
        <v>0</v>
      </c>
      <c r="N849">
        <v>1.5272494171643808E-2</v>
      </c>
      <c r="O849">
        <v>0</v>
      </c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2:30" x14ac:dyDescent="0.25">
      <c r="B850" t="s">
        <v>1964</v>
      </c>
      <c r="C850" t="s">
        <v>1887</v>
      </c>
      <c r="D850">
        <v>648.89</v>
      </c>
      <c r="E850">
        <v>850</v>
      </c>
      <c r="F850">
        <v>0.01</v>
      </c>
      <c r="G850" t="s">
        <v>66</v>
      </c>
      <c r="H850" t="s">
        <v>66</v>
      </c>
      <c r="I850"/>
      <c r="J850"/>
      <c r="K850"/>
      <c r="L850">
        <v>1.9744199429162921E-2</v>
      </c>
      <c r="M850">
        <v>0</v>
      </c>
      <c r="N850">
        <v>1.8879818845492981E-2</v>
      </c>
      <c r="O850">
        <v>0</v>
      </c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2:30" x14ac:dyDescent="0.25">
      <c r="B851" t="s">
        <v>1965</v>
      </c>
      <c r="C851" t="s">
        <v>1887</v>
      </c>
      <c r="D851">
        <v>-195.6</v>
      </c>
      <c r="E851">
        <v>0</v>
      </c>
      <c r="F851">
        <v>0.1</v>
      </c>
      <c r="G851" t="s">
        <v>66</v>
      </c>
      <c r="H851" t="s">
        <v>66</v>
      </c>
      <c r="I851"/>
      <c r="J851"/>
      <c r="K851"/>
      <c r="L851">
        <v>5.8423060382431793E-2</v>
      </c>
      <c r="M851">
        <v>0</v>
      </c>
      <c r="N851">
        <v>5.7950351219604616E-2</v>
      </c>
      <c r="O851">
        <v>0</v>
      </c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2:30" x14ac:dyDescent="0.25">
      <c r="B852" t="s">
        <v>1966</v>
      </c>
      <c r="C852" t="s">
        <v>1887</v>
      </c>
      <c r="D852">
        <v>1E-3</v>
      </c>
      <c r="E852">
        <v>204.44399999999999</v>
      </c>
      <c r="F852">
        <v>0.1</v>
      </c>
      <c r="G852" t="s">
        <v>66</v>
      </c>
      <c r="H852" t="s">
        <v>66</v>
      </c>
      <c r="I852"/>
      <c r="J852"/>
      <c r="K852"/>
      <c r="L852">
        <v>5.8677133814683313E-2</v>
      </c>
      <c r="M852">
        <v>0</v>
      </c>
      <c r="N852">
        <v>5.8206488081076591E-2</v>
      </c>
      <c r="O852">
        <v>0</v>
      </c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2:30" x14ac:dyDescent="0.25">
      <c r="B853" t="s">
        <v>1967</v>
      </c>
      <c r="C853" t="s">
        <v>1887</v>
      </c>
      <c r="D853">
        <v>204.44499999999999</v>
      </c>
      <c r="E853">
        <v>426.66699999999997</v>
      </c>
      <c r="F853">
        <v>0.1</v>
      </c>
      <c r="G853" t="s">
        <v>66</v>
      </c>
      <c r="H853" t="s">
        <v>66</v>
      </c>
      <c r="I853"/>
      <c r="J853"/>
      <c r="K853"/>
      <c r="L853">
        <v>5.924089555479093E-2</v>
      </c>
      <c r="M853">
        <v>0</v>
      </c>
      <c r="N853">
        <v>5.8590511191199651E-2</v>
      </c>
      <c r="O853">
        <v>0</v>
      </c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2:30" x14ac:dyDescent="0.25">
      <c r="B854" t="s">
        <v>1968</v>
      </c>
      <c r="C854" t="s">
        <v>1887</v>
      </c>
      <c r="D854">
        <v>426.66800000000001</v>
      </c>
      <c r="E854">
        <v>648.88900000000001</v>
      </c>
      <c r="F854">
        <v>0.1</v>
      </c>
      <c r="G854" t="s">
        <v>66</v>
      </c>
      <c r="H854" t="s">
        <v>66</v>
      </c>
      <c r="I854"/>
      <c r="J854"/>
      <c r="K854"/>
      <c r="L854">
        <v>6.0082316722230765E-2</v>
      </c>
      <c r="M854">
        <v>0</v>
      </c>
      <c r="N854">
        <v>5.9441139610735043E-2</v>
      </c>
      <c r="O854">
        <v>0</v>
      </c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2:30" x14ac:dyDescent="0.25">
      <c r="B855" t="s">
        <v>1969</v>
      </c>
      <c r="C855" t="s">
        <v>1887</v>
      </c>
      <c r="D855">
        <v>648.89</v>
      </c>
      <c r="E855">
        <v>850</v>
      </c>
      <c r="F855">
        <v>0.1</v>
      </c>
      <c r="G855" t="s">
        <v>66</v>
      </c>
      <c r="H855" t="s">
        <v>66</v>
      </c>
      <c r="I855"/>
      <c r="J855"/>
      <c r="K855"/>
      <c r="L855">
        <v>6.1562902510183308E-2</v>
      </c>
      <c r="M855">
        <v>0</v>
      </c>
      <c r="N855">
        <v>6.0468566707328468E-2</v>
      </c>
      <c r="O855">
        <v>0</v>
      </c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2:30" x14ac:dyDescent="0.25">
      <c r="B856" t="s">
        <v>1970</v>
      </c>
      <c r="C856" t="s">
        <v>1887</v>
      </c>
      <c r="D856">
        <v>-195.6</v>
      </c>
      <c r="E856">
        <v>0</v>
      </c>
      <c r="F856">
        <v>1</v>
      </c>
      <c r="G856" t="s">
        <v>66</v>
      </c>
      <c r="H856" t="s">
        <v>66</v>
      </c>
      <c r="I856"/>
      <c r="J856"/>
      <c r="K856"/>
      <c r="L856">
        <v>0.57756236573929443</v>
      </c>
      <c r="M856">
        <v>0</v>
      </c>
      <c r="N856">
        <v>0.57737184136955932</v>
      </c>
      <c r="O856">
        <v>0</v>
      </c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2:30" x14ac:dyDescent="0.25">
      <c r="B857" t="s">
        <v>1971</v>
      </c>
      <c r="C857" t="s">
        <v>1887</v>
      </c>
      <c r="D857">
        <v>1E-3</v>
      </c>
      <c r="E857">
        <v>204.44399999999999</v>
      </c>
      <c r="F857">
        <v>1</v>
      </c>
      <c r="G857" t="s">
        <v>66</v>
      </c>
      <c r="H857" t="s">
        <v>66</v>
      </c>
      <c r="I857"/>
      <c r="J857"/>
      <c r="K857"/>
      <c r="L857">
        <v>0.57758812173263008</v>
      </c>
      <c r="M857">
        <v>0</v>
      </c>
      <c r="N857">
        <v>0.5773976058616217</v>
      </c>
      <c r="O857">
        <v>0</v>
      </c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2:30" x14ac:dyDescent="0.25">
      <c r="B858" t="s">
        <v>1972</v>
      </c>
      <c r="C858" t="s">
        <v>1887</v>
      </c>
      <c r="D858">
        <v>204.44499999999999</v>
      </c>
      <c r="E858">
        <v>426.66699999999997</v>
      </c>
      <c r="F858">
        <v>1</v>
      </c>
      <c r="G858" t="s">
        <v>66</v>
      </c>
      <c r="H858" t="s">
        <v>66</v>
      </c>
      <c r="I858"/>
      <c r="J858"/>
      <c r="K858"/>
      <c r="L858">
        <v>0.57770181825886302</v>
      </c>
      <c r="M858">
        <v>0</v>
      </c>
      <c r="N858">
        <v>0.57743644498909674</v>
      </c>
      <c r="O858">
        <v>0</v>
      </c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2:30" x14ac:dyDescent="0.25">
      <c r="B859" t="s">
        <v>1973</v>
      </c>
      <c r="C859" t="s">
        <v>1887</v>
      </c>
      <c r="D859">
        <v>426.66800000000001</v>
      </c>
      <c r="E859">
        <v>648.88900000000001</v>
      </c>
      <c r="F859">
        <v>1</v>
      </c>
      <c r="G859" t="s">
        <v>66</v>
      </c>
      <c r="H859" t="s">
        <v>66</v>
      </c>
      <c r="I859"/>
      <c r="J859"/>
      <c r="K859"/>
      <c r="L859">
        <v>0.57778870869563836</v>
      </c>
      <c r="M859">
        <v>0</v>
      </c>
      <c r="N859">
        <v>0.57752337535222154</v>
      </c>
      <c r="O859">
        <v>0</v>
      </c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2:30" x14ac:dyDescent="0.25">
      <c r="B860" t="s">
        <v>1974</v>
      </c>
      <c r="C860" t="s">
        <v>1887</v>
      </c>
      <c r="D860">
        <v>648.89</v>
      </c>
      <c r="E860">
        <v>850</v>
      </c>
      <c r="F860">
        <v>1</v>
      </c>
      <c r="G860" t="s">
        <v>66</v>
      </c>
      <c r="H860" t="s">
        <v>66</v>
      </c>
      <c r="I860"/>
      <c r="J860"/>
      <c r="K860"/>
      <c r="L860">
        <v>0.57809222549952843</v>
      </c>
      <c r="M860">
        <v>0</v>
      </c>
      <c r="N860">
        <v>0.57763002653916695</v>
      </c>
      <c r="O860">
        <v>0</v>
      </c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2:30" x14ac:dyDescent="0.25">
      <c r="B861" t="s">
        <v>1975</v>
      </c>
      <c r="C861" t="s">
        <v>1900</v>
      </c>
      <c r="D861">
        <v>-195.6</v>
      </c>
      <c r="E861">
        <v>0</v>
      </c>
      <c r="F861">
        <v>0.01</v>
      </c>
      <c r="G861" t="s">
        <v>66</v>
      </c>
      <c r="H861" t="s">
        <v>66</v>
      </c>
      <c r="I861"/>
      <c r="J861"/>
      <c r="K861"/>
      <c r="L861">
        <v>6.9514520009859469E-3</v>
      </c>
      <c r="M861">
        <v>0</v>
      </c>
      <c r="N861">
        <v>6.5655270642499186E-3</v>
      </c>
      <c r="O861">
        <v>0</v>
      </c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2:30" x14ac:dyDescent="0.25">
      <c r="B862" t="s">
        <v>1976</v>
      </c>
      <c r="C862" t="s">
        <v>1900</v>
      </c>
      <c r="D862">
        <v>1E-3</v>
      </c>
      <c r="E862">
        <v>204.44399999999999</v>
      </c>
      <c r="F862">
        <v>0.01</v>
      </c>
      <c r="G862" t="s">
        <v>66</v>
      </c>
      <c r="H862" t="s">
        <v>66</v>
      </c>
      <c r="I862"/>
      <c r="J862"/>
      <c r="K862"/>
      <c r="L862">
        <v>9.7193214024641362E-3</v>
      </c>
      <c r="M862">
        <v>0</v>
      </c>
      <c r="N862">
        <v>9.36142533817046E-3</v>
      </c>
      <c r="O862">
        <v>0</v>
      </c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2:30" x14ac:dyDescent="0.25">
      <c r="B863" t="s">
        <v>1977</v>
      </c>
      <c r="C863" t="s">
        <v>1900</v>
      </c>
      <c r="D863">
        <v>204.44499999999999</v>
      </c>
      <c r="E863">
        <v>426.66699999999997</v>
      </c>
      <c r="F863">
        <v>0.01</v>
      </c>
      <c r="G863" t="s">
        <v>66</v>
      </c>
      <c r="H863" t="s">
        <v>66</v>
      </c>
      <c r="I863"/>
      <c r="J863"/>
      <c r="K863"/>
      <c r="L863">
        <v>1.1767880060443771E-2</v>
      </c>
      <c r="M863">
        <v>0</v>
      </c>
      <c r="N863">
        <v>1.1474061048936971E-2</v>
      </c>
      <c r="O863">
        <v>0</v>
      </c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2:30" x14ac:dyDescent="0.25">
      <c r="B864" t="s">
        <v>1978</v>
      </c>
      <c r="C864" t="s">
        <v>1900</v>
      </c>
      <c r="D864">
        <v>426.66800000000001</v>
      </c>
      <c r="E864">
        <v>648.88900000000001</v>
      </c>
      <c r="F864">
        <v>0.01</v>
      </c>
      <c r="G864" t="s">
        <v>66</v>
      </c>
      <c r="H864" t="s">
        <v>66</v>
      </c>
      <c r="I864"/>
      <c r="J864"/>
      <c r="K864"/>
      <c r="L864">
        <v>1.5791867951095707E-2</v>
      </c>
      <c r="M864">
        <v>0</v>
      </c>
      <c r="N864">
        <v>1.5173139663990264E-2</v>
      </c>
      <c r="O864">
        <v>0</v>
      </c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2:30" x14ac:dyDescent="0.25">
      <c r="B865" t="s">
        <v>1979</v>
      </c>
      <c r="C865" t="s">
        <v>1900</v>
      </c>
      <c r="D865">
        <v>648.89</v>
      </c>
      <c r="E865">
        <v>850</v>
      </c>
      <c r="F865">
        <v>0.01</v>
      </c>
      <c r="G865" t="s">
        <v>66</v>
      </c>
      <c r="H865" t="s">
        <v>66</v>
      </c>
      <c r="I865"/>
      <c r="J865"/>
      <c r="K865"/>
      <c r="L865">
        <v>1.9042102625249965E-2</v>
      </c>
      <c r="M865">
        <v>0</v>
      </c>
      <c r="N865">
        <v>1.8733275037039355E-2</v>
      </c>
      <c r="O865">
        <v>0</v>
      </c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2:30" x14ac:dyDescent="0.25">
      <c r="B866" t="s">
        <v>1980</v>
      </c>
      <c r="C866" t="s">
        <v>1900</v>
      </c>
      <c r="D866">
        <v>-195.6</v>
      </c>
      <c r="E866">
        <v>0</v>
      </c>
      <c r="F866">
        <v>0.1</v>
      </c>
      <c r="G866" t="s">
        <v>66</v>
      </c>
      <c r="H866" t="s">
        <v>66</v>
      </c>
      <c r="I866"/>
      <c r="J866"/>
      <c r="K866"/>
      <c r="L866">
        <v>5.7999761230490013E-2</v>
      </c>
      <c r="M866">
        <v>0</v>
      </c>
      <c r="N866">
        <v>5.781960001272405E-2</v>
      </c>
      <c r="O866">
        <v>0</v>
      </c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2:30" x14ac:dyDescent="0.25">
      <c r="B867" t="s">
        <v>1981</v>
      </c>
      <c r="C867" t="s">
        <v>1900</v>
      </c>
      <c r="D867">
        <v>1E-3</v>
      </c>
      <c r="E867">
        <v>204.44399999999999</v>
      </c>
      <c r="F867">
        <v>0.1</v>
      </c>
      <c r="G867" t="s">
        <v>66</v>
      </c>
      <c r="H867" t="s">
        <v>66</v>
      </c>
      <c r="I867"/>
      <c r="J867"/>
      <c r="K867"/>
      <c r="L867">
        <v>5.8437590479169917E-2</v>
      </c>
      <c r="M867">
        <v>0</v>
      </c>
      <c r="N867">
        <v>5.8203404405259153E-2</v>
      </c>
      <c r="O867">
        <v>0</v>
      </c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2:30" x14ac:dyDescent="0.25">
      <c r="B868" t="s">
        <v>1982</v>
      </c>
      <c r="C868" t="s">
        <v>1900</v>
      </c>
      <c r="D868">
        <v>204.44499999999999</v>
      </c>
      <c r="E868">
        <v>426.66699999999997</v>
      </c>
      <c r="F868">
        <v>0.1</v>
      </c>
      <c r="G868" t="s">
        <v>66</v>
      </c>
      <c r="H868" t="s">
        <v>66</v>
      </c>
      <c r="I868"/>
      <c r="J868"/>
      <c r="K868"/>
      <c r="L868">
        <v>5.8813006840356015E-2</v>
      </c>
      <c r="M868">
        <v>0</v>
      </c>
      <c r="N868">
        <v>5.8580321584596418E-2</v>
      </c>
      <c r="O868">
        <v>0</v>
      </c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2:30" x14ac:dyDescent="0.25">
      <c r="B869" t="s">
        <v>1983</v>
      </c>
      <c r="C869" t="s">
        <v>1900</v>
      </c>
      <c r="D869">
        <v>426.66800000000001</v>
      </c>
      <c r="E869">
        <v>648.88900000000001</v>
      </c>
      <c r="F869">
        <v>0.1</v>
      </c>
      <c r="G869" t="s">
        <v>66</v>
      </c>
      <c r="H869" t="s">
        <v>66</v>
      </c>
      <c r="I869"/>
      <c r="J869"/>
      <c r="K869"/>
      <c r="L869">
        <v>6.0057138391289601E-2</v>
      </c>
      <c r="M869">
        <v>0</v>
      </c>
      <c r="N869">
        <v>5.9415689571551349E-2</v>
      </c>
      <c r="O869">
        <v>0</v>
      </c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2:30" x14ac:dyDescent="0.25">
      <c r="B870" t="s">
        <v>1984</v>
      </c>
      <c r="C870" t="s">
        <v>1900</v>
      </c>
      <c r="D870">
        <v>648.89</v>
      </c>
      <c r="E870">
        <v>850</v>
      </c>
      <c r="F870">
        <v>0.1</v>
      </c>
      <c r="G870" t="s">
        <v>66</v>
      </c>
      <c r="H870" t="s">
        <v>66</v>
      </c>
      <c r="I870"/>
      <c r="J870"/>
      <c r="K870"/>
      <c r="L870">
        <v>6.0807893473809153E-2</v>
      </c>
      <c r="M870">
        <v>0</v>
      </c>
      <c r="N870">
        <v>6.0422972399687212E-2</v>
      </c>
      <c r="O870">
        <v>0</v>
      </c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2:30" x14ac:dyDescent="0.25">
      <c r="B871" t="s">
        <v>1985</v>
      </c>
      <c r="C871" t="s">
        <v>1900</v>
      </c>
      <c r="D871">
        <v>-195.6</v>
      </c>
      <c r="E871">
        <v>0</v>
      </c>
      <c r="F871">
        <v>1</v>
      </c>
      <c r="G871" t="s">
        <v>66</v>
      </c>
      <c r="H871" t="s">
        <v>66</v>
      </c>
      <c r="I871"/>
      <c r="J871"/>
      <c r="K871"/>
      <c r="L871">
        <v>0.57743100953644788</v>
      </c>
      <c r="M871">
        <v>0</v>
      </c>
      <c r="N871">
        <v>0.5773587326313091</v>
      </c>
      <c r="O871">
        <v>0</v>
      </c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2:30" x14ac:dyDescent="0.25">
      <c r="B872" t="s">
        <v>1986</v>
      </c>
      <c r="C872" t="s">
        <v>1900</v>
      </c>
      <c r="D872">
        <v>1E-3</v>
      </c>
      <c r="E872">
        <v>204.44399999999999</v>
      </c>
      <c r="F872">
        <v>1</v>
      </c>
      <c r="G872" t="s">
        <v>66</v>
      </c>
      <c r="H872" t="s">
        <v>66</v>
      </c>
      <c r="I872"/>
      <c r="J872"/>
      <c r="K872"/>
      <c r="L872">
        <v>0.57749190390078919</v>
      </c>
      <c r="M872">
        <v>0</v>
      </c>
      <c r="N872">
        <v>0.57739729500956471</v>
      </c>
      <c r="O872">
        <v>0</v>
      </c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2:30" x14ac:dyDescent="0.25">
      <c r="B873" t="s">
        <v>1987</v>
      </c>
      <c r="C873" t="s">
        <v>1900</v>
      </c>
      <c r="D873">
        <v>204.44499999999999</v>
      </c>
      <c r="E873">
        <v>426.66699999999997</v>
      </c>
      <c r="F873">
        <v>1</v>
      </c>
      <c r="G873" t="s">
        <v>66</v>
      </c>
      <c r="H873" t="s">
        <v>66</v>
      </c>
      <c r="I873"/>
      <c r="J873"/>
      <c r="K873"/>
      <c r="L873">
        <v>0.57753001382053815</v>
      </c>
      <c r="M873">
        <v>0</v>
      </c>
      <c r="N873">
        <v>0.5774354111733665</v>
      </c>
      <c r="O873">
        <v>0</v>
      </c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2:30" x14ac:dyDescent="0.25">
      <c r="B874" t="s">
        <v>1988</v>
      </c>
      <c r="C874" t="s">
        <v>1900</v>
      </c>
      <c r="D874">
        <v>426.66800000000001</v>
      </c>
      <c r="E874">
        <v>648.88900000000001</v>
      </c>
      <c r="F874">
        <v>1</v>
      </c>
      <c r="G874" t="s">
        <v>66</v>
      </c>
      <c r="H874" t="s">
        <v>66</v>
      </c>
      <c r="I874"/>
      <c r="J874"/>
      <c r="K874"/>
      <c r="L874">
        <v>0.5777860910278243</v>
      </c>
      <c r="M874">
        <v>0</v>
      </c>
      <c r="N874">
        <v>0.57752075648175882</v>
      </c>
      <c r="O874">
        <v>0</v>
      </c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2:30" x14ac:dyDescent="0.25">
      <c r="B875" t="s">
        <v>1989</v>
      </c>
      <c r="C875" t="s">
        <v>1900</v>
      </c>
      <c r="D875">
        <v>648.89</v>
      </c>
      <c r="E875">
        <v>850</v>
      </c>
      <c r="F875">
        <v>1</v>
      </c>
      <c r="G875" t="s">
        <v>66</v>
      </c>
      <c r="H875" t="s">
        <v>66</v>
      </c>
      <c r="I875"/>
      <c r="J875"/>
      <c r="K875"/>
      <c r="L875">
        <v>0.57778680571128349</v>
      </c>
      <c r="M875">
        <v>0</v>
      </c>
      <c r="N875">
        <v>0.57762525532875852</v>
      </c>
      <c r="O875">
        <v>0</v>
      </c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2:30" x14ac:dyDescent="0.25">
      <c r="B876" t="s">
        <v>1990</v>
      </c>
      <c r="C876" t="s">
        <v>1718</v>
      </c>
      <c r="D876">
        <v>-454</v>
      </c>
      <c r="E876">
        <v>300</v>
      </c>
      <c r="F876">
        <v>0.1</v>
      </c>
      <c r="G876" t="s">
        <v>69</v>
      </c>
      <c r="H876" t="s">
        <v>69</v>
      </c>
      <c r="I876"/>
      <c r="J876"/>
      <c r="K876"/>
      <c r="L876">
        <v>0.12</v>
      </c>
      <c r="M876">
        <v>0</v>
      </c>
      <c r="N876">
        <v>8.4620387794720767E-2</v>
      </c>
      <c r="O876">
        <v>0</v>
      </c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2:30" x14ac:dyDescent="0.25">
      <c r="B877" t="s">
        <v>1991</v>
      </c>
      <c r="C877" t="s">
        <v>1718</v>
      </c>
      <c r="D877">
        <v>300.00099999999998</v>
      </c>
      <c r="E877">
        <v>1100</v>
      </c>
      <c r="F877">
        <v>0.1</v>
      </c>
      <c r="G877" t="s">
        <v>69</v>
      </c>
      <c r="H877" t="s">
        <v>69</v>
      </c>
      <c r="I877"/>
      <c r="J877"/>
      <c r="K877"/>
      <c r="L877">
        <v>0.09</v>
      </c>
      <c r="M877">
        <v>0</v>
      </c>
      <c r="N877">
        <v>8.4258117024390775E-2</v>
      </c>
      <c r="O877">
        <v>0</v>
      </c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2:30" x14ac:dyDescent="0.25">
      <c r="B878" t="s">
        <v>1992</v>
      </c>
      <c r="C878" t="s">
        <v>1718</v>
      </c>
      <c r="D878">
        <v>1100.001</v>
      </c>
      <c r="E878">
        <v>1832</v>
      </c>
      <c r="F878">
        <v>0.1</v>
      </c>
      <c r="G878" t="s">
        <v>69</v>
      </c>
      <c r="H878" t="s">
        <v>69</v>
      </c>
      <c r="I878"/>
      <c r="J878"/>
      <c r="K878"/>
      <c r="L878">
        <v>9.1750578689826737E-2</v>
      </c>
      <c r="M878">
        <v>0</v>
      </c>
      <c r="N878">
        <v>8.7890410429543708E-2</v>
      </c>
      <c r="O878">
        <v>0</v>
      </c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2:30" x14ac:dyDescent="0.25">
      <c r="B879" t="s">
        <v>1993</v>
      </c>
      <c r="C879" t="s">
        <v>1718</v>
      </c>
      <c r="D879">
        <v>-454</v>
      </c>
      <c r="E879">
        <v>300</v>
      </c>
      <c r="F879">
        <v>1</v>
      </c>
      <c r="G879" t="s">
        <v>69</v>
      </c>
      <c r="H879" t="s">
        <v>69</v>
      </c>
      <c r="I879"/>
      <c r="J879"/>
      <c r="K879"/>
      <c r="L879">
        <v>0.60176790378893519</v>
      </c>
      <c r="M879">
        <v>0</v>
      </c>
      <c r="N879">
        <v>0.58065532808244258</v>
      </c>
      <c r="O879">
        <v>0</v>
      </c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2:30" x14ac:dyDescent="0.25">
      <c r="B880" t="s">
        <v>1994</v>
      </c>
      <c r="C880" t="s">
        <v>1718</v>
      </c>
      <c r="D880">
        <v>300.00099999999998</v>
      </c>
      <c r="E880">
        <v>1100</v>
      </c>
      <c r="F880">
        <v>1</v>
      </c>
      <c r="G880" t="s">
        <v>69</v>
      </c>
      <c r="H880" t="s">
        <v>69</v>
      </c>
      <c r="I880"/>
      <c r="J880"/>
      <c r="K880"/>
      <c r="L880">
        <v>0.582986456156808</v>
      </c>
      <c r="M880">
        <v>0</v>
      </c>
      <c r="N880">
        <v>0.58060264405572259</v>
      </c>
      <c r="O880">
        <v>0</v>
      </c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2:30" x14ac:dyDescent="0.25">
      <c r="B881" t="s">
        <v>1995</v>
      </c>
      <c r="C881" t="s">
        <v>1718</v>
      </c>
      <c r="D881">
        <v>1100.001</v>
      </c>
      <c r="E881">
        <v>1832</v>
      </c>
      <c r="F881">
        <v>1</v>
      </c>
      <c r="G881" t="s">
        <v>69</v>
      </c>
      <c r="H881" t="s">
        <v>69</v>
      </c>
      <c r="I881"/>
      <c r="J881"/>
      <c r="K881"/>
      <c r="L881">
        <v>0.58352249487337804</v>
      </c>
      <c r="M881">
        <v>0</v>
      </c>
      <c r="N881">
        <v>0.58114088158162969</v>
      </c>
      <c r="O881">
        <v>0</v>
      </c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2:30" x14ac:dyDescent="0.25">
      <c r="B882" t="s">
        <v>1728</v>
      </c>
      <c r="C882" t="s">
        <v>1729</v>
      </c>
      <c r="D882">
        <v>-346</v>
      </c>
      <c r="E882">
        <v>499.99900000000002</v>
      </c>
      <c r="F882">
        <v>0.1</v>
      </c>
      <c r="G882" t="s">
        <v>69</v>
      </c>
      <c r="H882" t="s">
        <v>69</v>
      </c>
      <c r="I882"/>
      <c r="J882"/>
      <c r="K882"/>
      <c r="L882">
        <v>0.14000000000000001</v>
      </c>
      <c r="M882">
        <v>0</v>
      </c>
      <c r="N882">
        <v>9.1813958930162337E-2</v>
      </c>
      <c r="O882">
        <v>0</v>
      </c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2:30" x14ac:dyDescent="0.25">
      <c r="B883" t="s">
        <v>1996</v>
      </c>
      <c r="C883" t="s">
        <v>1729</v>
      </c>
      <c r="D883">
        <v>500</v>
      </c>
      <c r="E883">
        <v>1350</v>
      </c>
      <c r="F883">
        <v>0.1</v>
      </c>
      <c r="G883" t="s">
        <v>69</v>
      </c>
      <c r="H883" t="s">
        <v>69</v>
      </c>
      <c r="I883"/>
      <c r="J883"/>
      <c r="K883"/>
      <c r="L883">
        <v>0.11</v>
      </c>
      <c r="M883">
        <v>0</v>
      </c>
      <c r="N883">
        <v>8.5418892990760692E-2</v>
      </c>
      <c r="O883">
        <v>0</v>
      </c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2:30" x14ac:dyDescent="0.25">
      <c r="B884" t="s">
        <v>1997</v>
      </c>
      <c r="C884" t="s">
        <v>1729</v>
      </c>
      <c r="D884">
        <v>1350.001</v>
      </c>
      <c r="E884">
        <v>2192</v>
      </c>
      <c r="F884">
        <v>0.1</v>
      </c>
      <c r="G884" t="s">
        <v>69</v>
      </c>
      <c r="H884" t="s">
        <v>69</v>
      </c>
      <c r="I884"/>
      <c r="J884"/>
      <c r="K884"/>
      <c r="L884">
        <v>0.11</v>
      </c>
      <c r="M884">
        <v>0</v>
      </c>
      <c r="N884">
        <v>9.0691638953310394E-2</v>
      </c>
      <c r="O884">
        <v>0</v>
      </c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2:30" x14ac:dyDescent="0.25">
      <c r="B885" t="s">
        <v>1734</v>
      </c>
      <c r="C885" t="s">
        <v>1729</v>
      </c>
      <c r="D885">
        <v>-346</v>
      </c>
      <c r="E885">
        <v>499.99900000000002</v>
      </c>
      <c r="F885">
        <v>1</v>
      </c>
      <c r="G885" t="s">
        <v>69</v>
      </c>
      <c r="H885" t="s">
        <v>69</v>
      </c>
      <c r="I885"/>
      <c r="J885"/>
      <c r="K885"/>
      <c r="L885">
        <v>0.61871661323975624</v>
      </c>
      <c r="M885">
        <v>0</v>
      </c>
      <c r="N885">
        <v>0.58174719857892709</v>
      </c>
      <c r="O885">
        <v>0</v>
      </c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2:30" x14ac:dyDescent="0.25">
      <c r="B886" t="s">
        <v>1998</v>
      </c>
      <c r="C886" t="s">
        <v>1729</v>
      </c>
      <c r="D886">
        <v>500</v>
      </c>
      <c r="E886">
        <v>1350</v>
      </c>
      <c r="F886">
        <v>1</v>
      </c>
      <c r="G886" t="s">
        <v>69</v>
      </c>
      <c r="H886" t="s">
        <v>69</v>
      </c>
      <c r="I886"/>
      <c r="J886"/>
      <c r="K886"/>
      <c r="L886">
        <v>0.59112989022910389</v>
      </c>
      <c r="M886">
        <v>0</v>
      </c>
      <c r="N886">
        <v>0.58077223356473162</v>
      </c>
      <c r="O886">
        <v>0</v>
      </c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2:30" x14ac:dyDescent="0.25">
      <c r="B887" t="s">
        <v>1999</v>
      </c>
      <c r="C887" t="s">
        <v>1729</v>
      </c>
      <c r="D887">
        <v>1350.001</v>
      </c>
      <c r="E887">
        <v>2192</v>
      </c>
      <c r="F887">
        <v>1</v>
      </c>
      <c r="G887" t="s">
        <v>69</v>
      </c>
      <c r="H887" t="s">
        <v>69</v>
      </c>
      <c r="I887"/>
      <c r="J887"/>
      <c r="K887"/>
      <c r="L887">
        <v>0.58927052459275064</v>
      </c>
      <c r="M887">
        <v>0</v>
      </c>
      <c r="N887">
        <v>0.581571124950369</v>
      </c>
      <c r="O887">
        <v>0</v>
      </c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2:30" x14ac:dyDescent="0.25">
      <c r="B888" t="s">
        <v>2000</v>
      </c>
      <c r="C888" t="s">
        <v>1740</v>
      </c>
      <c r="D888">
        <v>-454</v>
      </c>
      <c r="E888">
        <v>-400.00099999999998</v>
      </c>
      <c r="F888">
        <v>0.1</v>
      </c>
      <c r="G888" t="s">
        <v>69</v>
      </c>
      <c r="H888" t="s">
        <v>69</v>
      </c>
      <c r="I888"/>
      <c r="J888"/>
      <c r="K888"/>
      <c r="L888">
        <v>0.77443041011024483</v>
      </c>
      <c r="M888">
        <v>0</v>
      </c>
      <c r="N888">
        <v>0.7632690941624205</v>
      </c>
      <c r="O888">
        <v>0</v>
      </c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2:30" x14ac:dyDescent="0.25">
      <c r="B889" t="s">
        <v>2001</v>
      </c>
      <c r="C889" t="s">
        <v>1740</v>
      </c>
      <c r="D889">
        <v>-400</v>
      </c>
      <c r="E889">
        <v>499.99900000000002</v>
      </c>
      <c r="F889">
        <v>0.1</v>
      </c>
      <c r="G889" t="s">
        <v>69</v>
      </c>
      <c r="H889" t="s">
        <v>69</v>
      </c>
      <c r="I889"/>
      <c r="J889"/>
      <c r="K889"/>
      <c r="L889">
        <v>0.19</v>
      </c>
      <c r="M889">
        <v>0</v>
      </c>
      <c r="N889">
        <v>0.13587948238525907</v>
      </c>
      <c r="O889">
        <v>0</v>
      </c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2:30" x14ac:dyDescent="0.25">
      <c r="B890" t="s">
        <v>2002</v>
      </c>
      <c r="C890" t="s">
        <v>1740</v>
      </c>
      <c r="D890">
        <v>500</v>
      </c>
      <c r="E890">
        <v>1500</v>
      </c>
      <c r="F890">
        <v>0.1</v>
      </c>
      <c r="G890" t="s">
        <v>69</v>
      </c>
      <c r="H890" t="s">
        <v>69</v>
      </c>
      <c r="I890"/>
      <c r="J890"/>
      <c r="K890"/>
      <c r="L890">
        <v>0.12</v>
      </c>
      <c r="M890">
        <v>0</v>
      </c>
      <c r="N890">
        <v>8.8716091735152602E-2</v>
      </c>
      <c r="O890">
        <v>0</v>
      </c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2:30" x14ac:dyDescent="0.25">
      <c r="B891" t="s">
        <v>2003</v>
      </c>
      <c r="C891" t="s">
        <v>1740</v>
      </c>
      <c r="D891">
        <v>1500.001</v>
      </c>
      <c r="E891">
        <v>2500</v>
      </c>
      <c r="F891">
        <v>0.1</v>
      </c>
      <c r="G891" t="s">
        <v>69</v>
      </c>
      <c r="H891" t="s">
        <v>69</v>
      </c>
      <c r="I891"/>
      <c r="J891"/>
      <c r="K891"/>
      <c r="L891">
        <v>0.13134693283586979</v>
      </c>
      <c r="M891">
        <v>0</v>
      </c>
      <c r="N891">
        <v>9.8982266025852847E-2</v>
      </c>
      <c r="O891">
        <v>0</v>
      </c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2:30" x14ac:dyDescent="0.25">
      <c r="B892" t="s">
        <v>2004</v>
      </c>
      <c r="C892" t="s">
        <v>1740</v>
      </c>
      <c r="D892">
        <v>-454</v>
      </c>
      <c r="E892">
        <v>-400.00099999999998</v>
      </c>
      <c r="F892">
        <v>1</v>
      </c>
      <c r="G892" t="s">
        <v>69</v>
      </c>
      <c r="H892" t="s">
        <v>69</v>
      </c>
      <c r="I892"/>
      <c r="J892"/>
      <c r="K892"/>
      <c r="L892">
        <v>0.99057090109871593</v>
      </c>
      <c r="M892">
        <v>0</v>
      </c>
      <c r="N892">
        <v>0.95529037999109057</v>
      </c>
      <c r="O892">
        <v>0</v>
      </c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2:30" x14ac:dyDescent="0.25">
      <c r="B893" t="s">
        <v>2005</v>
      </c>
      <c r="C893" t="s">
        <v>1740</v>
      </c>
      <c r="D893">
        <v>-400</v>
      </c>
      <c r="E893">
        <v>499.99900000000002</v>
      </c>
      <c r="F893">
        <v>1</v>
      </c>
      <c r="G893" t="s">
        <v>69</v>
      </c>
      <c r="H893" t="s">
        <v>69</v>
      </c>
      <c r="I893"/>
      <c r="J893"/>
      <c r="K893"/>
      <c r="L893">
        <v>0.6382836450286532</v>
      </c>
      <c r="M893">
        <v>0</v>
      </c>
      <c r="N893">
        <v>0.59030774493757576</v>
      </c>
      <c r="O893">
        <v>0</v>
      </c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2:30" x14ac:dyDescent="0.25">
      <c r="B894" t="s">
        <v>2006</v>
      </c>
      <c r="C894" t="s">
        <v>1740</v>
      </c>
      <c r="D894">
        <v>500</v>
      </c>
      <c r="E894">
        <v>1500</v>
      </c>
      <c r="F894">
        <v>1</v>
      </c>
      <c r="G894" t="s">
        <v>69</v>
      </c>
      <c r="H894" t="s">
        <v>69</v>
      </c>
      <c r="I894"/>
      <c r="J894"/>
      <c r="K894"/>
      <c r="L894">
        <v>0.59947253707783643</v>
      </c>
      <c r="M894">
        <v>0</v>
      </c>
      <c r="N894">
        <v>0.58126632874506001</v>
      </c>
      <c r="O894">
        <v>0</v>
      </c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2:30" x14ac:dyDescent="0.25">
      <c r="B895" t="s">
        <v>2007</v>
      </c>
      <c r="C895" t="s">
        <v>1740</v>
      </c>
      <c r="D895">
        <v>1500.001</v>
      </c>
      <c r="E895">
        <v>2500</v>
      </c>
      <c r="F895">
        <v>1</v>
      </c>
      <c r="G895" t="s">
        <v>69</v>
      </c>
      <c r="H895" t="s">
        <v>69</v>
      </c>
      <c r="I895"/>
      <c r="J895"/>
      <c r="K895"/>
      <c r="L895">
        <v>0.60796019614669183</v>
      </c>
      <c r="M895">
        <v>0</v>
      </c>
      <c r="N895">
        <v>0.58292151185868313</v>
      </c>
      <c r="O895">
        <v>0</v>
      </c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2:30" x14ac:dyDescent="0.25">
      <c r="B896" t="s">
        <v>2008</v>
      </c>
      <c r="C896" t="s">
        <v>1751</v>
      </c>
      <c r="D896">
        <v>-454</v>
      </c>
      <c r="E896">
        <v>-400.00099999999998</v>
      </c>
      <c r="F896">
        <v>0.1</v>
      </c>
      <c r="G896" t="s">
        <v>69</v>
      </c>
      <c r="H896" t="s">
        <v>69</v>
      </c>
      <c r="I896"/>
      <c r="J896"/>
      <c r="K896"/>
      <c r="L896">
        <v>1.5</v>
      </c>
      <c r="M896">
        <v>0</v>
      </c>
      <c r="N896">
        <v>1.42881343812019</v>
      </c>
      <c r="O896">
        <v>0</v>
      </c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2:30" x14ac:dyDescent="0.25">
      <c r="B897" t="s">
        <v>2009</v>
      </c>
      <c r="C897" t="s">
        <v>1751</v>
      </c>
      <c r="D897">
        <v>-400</v>
      </c>
      <c r="E897">
        <v>-150.001</v>
      </c>
      <c r="F897">
        <v>0.1</v>
      </c>
      <c r="G897" t="s">
        <v>69</v>
      </c>
      <c r="H897" t="s">
        <v>69</v>
      </c>
      <c r="I897"/>
      <c r="J897"/>
      <c r="K897"/>
      <c r="L897">
        <v>0.24</v>
      </c>
      <c r="M897">
        <v>0</v>
      </c>
      <c r="N897">
        <v>0.19872960022468469</v>
      </c>
      <c r="O897">
        <v>0</v>
      </c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2:30" x14ac:dyDescent="0.25">
      <c r="B898" t="s">
        <v>2010</v>
      </c>
      <c r="C898" t="s">
        <v>1751</v>
      </c>
      <c r="D898">
        <v>-150</v>
      </c>
      <c r="E898">
        <v>700</v>
      </c>
      <c r="F898">
        <v>0.1</v>
      </c>
      <c r="G898" t="s">
        <v>69</v>
      </c>
      <c r="H898" t="s">
        <v>69</v>
      </c>
      <c r="I898"/>
      <c r="J898"/>
      <c r="K898"/>
      <c r="L898">
        <v>0.14000000000000001</v>
      </c>
      <c r="M898">
        <v>0</v>
      </c>
      <c r="N898">
        <v>8.8082792133984261E-2</v>
      </c>
      <c r="O898">
        <v>0</v>
      </c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2:30" x14ac:dyDescent="0.25">
      <c r="B899" t="s">
        <v>2011</v>
      </c>
      <c r="C899" t="s">
        <v>1751</v>
      </c>
      <c r="D899">
        <v>700.00099999999998</v>
      </c>
      <c r="E899">
        <v>1500</v>
      </c>
      <c r="F899">
        <v>0.1</v>
      </c>
      <c r="G899" t="s">
        <v>69</v>
      </c>
      <c r="H899" t="s">
        <v>69</v>
      </c>
      <c r="I899"/>
      <c r="J899"/>
      <c r="K899"/>
      <c r="L899">
        <v>0.12</v>
      </c>
      <c r="M899">
        <v>0</v>
      </c>
      <c r="N899">
        <v>8.7954481686415426E-2</v>
      </c>
      <c r="O899">
        <v>0</v>
      </c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2:30" x14ac:dyDescent="0.25">
      <c r="B900" t="s">
        <v>2012</v>
      </c>
      <c r="C900" t="s">
        <v>1751</v>
      </c>
      <c r="D900">
        <v>1500.001</v>
      </c>
      <c r="E900">
        <v>2372</v>
      </c>
      <c r="F900">
        <v>0.1</v>
      </c>
      <c r="G900" t="s">
        <v>69</v>
      </c>
      <c r="H900" t="s">
        <v>69</v>
      </c>
      <c r="I900"/>
      <c r="J900"/>
      <c r="K900"/>
      <c r="L900">
        <v>0.13</v>
      </c>
      <c r="M900">
        <v>0</v>
      </c>
      <c r="N900">
        <v>9.4805567092420343E-2</v>
      </c>
      <c r="O900">
        <v>0</v>
      </c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2:30" x14ac:dyDescent="0.25">
      <c r="B901" t="s">
        <v>2013</v>
      </c>
      <c r="C901" t="s">
        <v>1751</v>
      </c>
      <c r="D901">
        <v>-454</v>
      </c>
      <c r="E901">
        <v>-400.00099999999998</v>
      </c>
      <c r="F901">
        <v>1</v>
      </c>
      <c r="G901" t="s">
        <v>69</v>
      </c>
      <c r="H901" t="s">
        <v>69</v>
      </c>
      <c r="I901"/>
      <c r="J901"/>
      <c r="K901"/>
      <c r="L901">
        <v>1.5603240962688751</v>
      </c>
      <c r="M901">
        <v>0</v>
      </c>
      <c r="N901">
        <v>1.5399700779407495</v>
      </c>
      <c r="O901">
        <v>0</v>
      </c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2:30" x14ac:dyDescent="0.25">
      <c r="B902" t="s">
        <v>2014</v>
      </c>
      <c r="C902" t="s">
        <v>1751</v>
      </c>
      <c r="D902">
        <v>-400</v>
      </c>
      <c r="E902">
        <v>-150.001</v>
      </c>
      <c r="F902">
        <v>1</v>
      </c>
      <c r="G902" t="s">
        <v>69</v>
      </c>
      <c r="H902" t="s">
        <v>69</v>
      </c>
      <c r="I902"/>
      <c r="J902"/>
      <c r="K902"/>
      <c r="L902">
        <v>0.65772098829967984</v>
      </c>
      <c r="M902">
        <v>0</v>
      </c>
      <c r="N902">
        <v>0.60785973217960665</v>
      </c>
      <c r="O902">
        <v>0</v>
      </c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2:30" x14ac:dyDescent="0.25">
      <c r="B903" t="s">
        <v>2015</v>
      </c>
      <c r="C903" t="s">
        <v>1751</v>
      </c>
      <c r="D903">
        <v>-150</v>
      </c>
      <c r="E903">
        <v>700</v>
      </c>
      <c r="F903">
        <v>1</v>
      </c>
      <c r="G903" t="s">
        <v>69</v>
      </c>
      <c r="H903" t="s">
        <v>69</v>
      </c>
      <c r="I903"/>
      <c r="J903"/>
      <c r="K903"/>
      <c r="L903">
        <v>0.61817394211869137</v>
      </c>
      <c r="M903">
        <v>0</v>
      </c>
      <c r="N903">
        <v>0.58117000806142671</v>
      </c>
      <c r="O903">
        <v>0</v>
      </c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2:30" x14ac:dyDescent="0.25">
      <c r="B904" t="s">
        <v>2016</v>
      </c>
      <c r="C904" t="s">
        <v>1751</v>
      </c>
      <c r="D904">
        <v>700.00099999999998</v>
      </c>
      <c r="E904">
        <v>1500</v>
      </c>
      <c r="F904">
        <v>1</v>
      </c>
      <c r="G904" t="s">
        <v>69</v>
      </c>
      <c r="H904" t="s">
        <v>69</v>
      </c>
      <c r="I904"/>
      <c r="J904"/>
      <c r="K904"/>
      <c r="L904">
        <v>0.60109325562664329</v>
      </c>
      <c r="M904">
        <v>0</v>
      </c>
      <c r="N904">
        <v>0.58115057502227951</v>
      </c>
      <c r="O904">
        <v>0</v>
      </c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2:30" x14ac:dyDescent="0.25">
      <c r="B905" t="s">
        <v>2017</v>
      </c>
      <c r="C905" t="s">
        <v>1751</v>
      </c>
      <c r="D905">
        <v>1500.001</v>
      </c>
      <c r="E905">
        <v>2372</v>
      </c>
      <c r="F905">
        <v>1</v>
      </c>
      <c r="G905" t="s">
        <v>69</v>
      </c>
      <c r="H905" t="s">
        <v>69</v>
      </c>
      <c r="I905"/>
      <c r="J905"/>
      <c r="K905"/>
      <c r="L905">
        <v>0.6038588742381451</v>
      </c>
      <c r="M905">
        <v>0</v>
      </c>
      <c r="N905">
        <v>0.58222684200551555</v>
      </c>
      <c r="O905">
        <v>0</v>
      </c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2:30" x14ac:dyDescent="0.25">
      <c r="B906" t="s">
        <v>2018</v>
      </c>
      <c r="C906" t="s">
        <v>1762</v>
      </c>
      <c r="D906">
        <v>-58</v>
      </c>
      <c r="E906">
        <v>31.998999999999999</v>
      </c>
      <c r="F906">
        <v>0.1</v>
      </c>
      <c r="G906" t="s">
        <v>69</v>
      </c>
      <c r="H906" t="s">
        <v>69</v>
      </c>
      <c r="I906"/>
      <c r="J906"/>
      <c r="K906"/>
      <c r="L906">
        <v>0.26</v>
      </c>
      <c r="M906">
        <v>0</v>
      </c>
      <c r="N906">
        <v>0.22214629846405304</v>
      </c>
      <c r="O906">
        <v>0</v>
      </c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2:30" x14ac:dyDescent="0.25">
      <c r="B907" t="s">
        <v>1761</v>
      </c>
      <c r="C907" t="s">
        <v>1762</v>
      </c>
      <c r="D907">
        <v>32</v>
      </c>
      <c r="E907">
        <v>1100</v>
      </c>
      <c r="F907">
        <v>0.1</v>
      </c>
      <c r="G907" t="s">
        <v>69</v>
      </c>
      <c r="H907" t="s">
        <v>69</v>
      </c>
      <c r="I907"/>
      <c r="J907"/>
      <c r="K907"/>
      <c r="L907">
        <v>0.19</v>
      </c>
      <c r="M907">
        <v>0</v>
      </c>
      <c r="N907">
        <v>0.13897985690145762</v>
      </c>
      <c r="O907">
        <v>0</v>
      </c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2:30" x14ac:dyDescent="0.25">
      <c r="B908" t="s">
        <v>2019</v>
      </c>
      <c r="C908" t="s">
        <v>1762</v>
      </c>
      <c r="D908">
        <v>1100.001</v>
      </c>
      <c r="E908">
        <v>2200</v>
      </c>
      <c r="F908">
        <v>0.1</v>
      </c>
      <c r="G908" t="s">
        <v>69</v>
      </c>
      <c r="H908" t="s">
        <v>69</v>
      </c>
      <c r="I908"/>
      <c r="J908"/>
      <c r="K908"/>
      <c r="L908">
        <v>0.16</v>
      </c>
      <c r="M908">
        <v>0</v>
      </c>
      <c r="N908">
        <v>0.10571338059129012</v>
      </c>
      <c r="O908">
        <v>0</v>
      </c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2:30" x14ac:dyDescent="0.25">
      <c r="B909" t="s">
        <v>2020</v>
      </c>
      <c r="C909" t="s">
        <v>1762</v>
      </c>
      <c r="D909">
        <v>2200.0010000000002</v>
      </c>
      <c r="E909">
        <v>3214</v>
      </c>
      <c r="F909">
        <v>0.1</v>
      </c>
      <c r="G909" t="s">
        <v>69</v>
      </c>
      <c r="H909" t="s">
        <v>69</v>
      </c>
      <c r="I909"/>
      <c r="J909"/>
      <c r="K909"/>
      <c r="L909">
        <v>0.17</v>
      </c>
      <c r="M909">
        <v>0</v>
      </c>
      <c r="N909">
        <v>0.1224198958033927</v>
      </c>
      <c r="O909">
        <v>0</v>
      </c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2:30" x14ac:dyDescent="0.25">
      <c r="B910" t="s">
        <v>2021</v>
      </c>
      <c r="C910" t="s">
        <v>1762</v>
      </c>
      <c r="D910">
        <v>-58</v>
      </c>
      <c r="E910">
        <v>31.998999999999999</v>
      </c>
      <c r="F910">
        <v>1</v>
      </c>
      <c r="G910" t="s">
        <v>69</v>
      </c>
      <c r="H910" t="s">
        <v>69</v>
      </c>
      <c r="I910"/>
      <c r="J910"/>
      <c r="K910"/>
      <c r="L910">
        <v>0.6646495150989582</v>
      </c>
      <c r="M910">
        <v>0</v>
      </c>
      <c r="N910">
        <v>0.61591312530362607</v>
      </c>
      <c r="O910">
        <v>0</v>
      </c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2:30" x14ac:dyDescent="0.25">
      <c r="B911" t="s">
        <v>1766</v>
      </c>
      <c r="C911" t="s">
        <v>1762</v>
      </c>
      <c r="D911">
        <v>32</v>
      </c>
      <c r="E911">
        <v>1100</v>
      </c>
      <c r="F911">
        <v>1</v>
      </c>
      <c r="G911" t="s">
        <v>69</v>
      </c>
      <c r="H911" t="s">
        <v>69</v>
      </c>
      <c r="I911"/>
      <c r="J911"/>
      <c r="K911"/>
      <c r="L911">
        <v>0.64165832077855089</v>
      </c>
      <c r="M911">
        <v>0</v>
      </c>
      <c r="N911">
        <v>0.59102910302653433</v>
      </c>
      <c r="O911">
        <v>0</v>
      </c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2:30" x14ac:dyDescent="0.25">
      <c r="B912" t="s">
        <v>2022</v>
      </c>
      <c r="C912" t="s">
        <v>1762</v>
      </c>
      <c r="D912">
        <v>1100.001</v>
      </c>
      <c r="E912">
        <v>2200</v>
      </c>
      <c r="F912">
        <v>1</v>
      </c>
      <c r="G912" t="s">
        <v>69</v>
      </c>
      <c r="H912" t="s">
        <v>69</v>
      </c>
      <c r="I912"/>
      <c r="J912"/>
      <c r="K912"/>
      <c r="L912">
        <v>0.62759628473551121</v>
      </c>
      <c r="M912">
        <v>0</v>
      </c>
      <c r="N912">
        <v>0.58410214760437162</v>
      </c>
      <c r="O912">
        <v>0</v>
      </c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2:30" x14ac:dyDescent="0.25">
      <c r="B913" t="s">
        <v>2023</v>
      </c>
      <c r="C913" t="s">
        <v>1762</v>
      </c>
      <c r="D913">
        <v>2200.0010000000002</v>
      </c>
      <c r="E913">
        <v>3214</v>
      </c>
      <c r="F913">
        <v>1</v>
      </c>
      <c r="G913" t="s">
        <v>69</v>
      </c>
      <c r="H913" t="s">
        <v>69</v>
      </c>
      <c r="I913"/>
      <c r="J913"/>
      <c r="K913"/>
      <c r="L913">
        <v>0.63062541073627176</v>
      </c>
      <c r="M913">
        <v>0</v>
      </c>
      <c r="N913">
        <v>0.58735562556981913</v>
      </c>
      <c r="O913">
        <v>0</v>
      </c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2:30" x14ac:dyDescent="0.25">
      <c r="B914" t="s">
        <v>2024</v>
      </c>
      <c r="C914" t="s">
        <v>1771</v>
      </c>
      <c r="D914">
        <v>-58</v>
      </c>
      <c r="E914">
        <v>31.998999999999999</v>
      </c>
      <c r="F914">
        <v>0.1</v>
      </c>
      <c r="G914" t="s">
        <v>69</v>
      </c>
      <c r="H914" t="s">
        <v>69</v>
      </c>
      <c r="I914"/>
      <c r="J914"/>
      <c r="K914"/>
      <c r="L914">
        <v>0.22</v>
      </c>
      <c r="M914">
        <v>0</v>
      </c>
      <c r="N914">
        <v>0.17935751635414557</v>
      </c>
      <c r="O914">
        <v>0</v>
      </c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2:30" x14ac:dyDescent="0.25">
      <c r="B915" t="s">
        <v>1770</v>
      </c>
      <c r="C915" t="s">
        <v>1771</v>
      </c>
      <c r="D915">
        <v>32</v>
      </c>
      <c r="E915">
        <v>1100</v>
      </c>
      <c r="F915">
        <v>0.1</v>
      </c>
      <c r="G915" t="s">
        <v>69</v>
      </c>
      <c r="H915" t="s">
        <v>69</v>
      </c>
      <c r="I915"/>
      <c r="J915"/>
      <c r="K915"/>
      <c r="L915">
        <v>0.18</v>
      </c>
      <c r="M915">
        <v>0</v>
      </c>
      <c r="N915">
        <v>0.12667225052669565</v>
      </c>
      <c r="O915">
        <v>0</v>
      </c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2:30" x14ac:dyDescent="0.25">
      <c r="B916" t="s">
        <v>2025</v>
      </c>
      <c r="C916" t="s">
        <v>1771</v>
      </c>
      <c r="D916">
        <v>1100.001</v>
      </c>
      <c r="E916">
        <v>2200</v>
      </c>
      <c r="F916">
        <v>0.1</v>
      </c>
      <c r="G916" t="s">
        <v>69</v>
      </c>
      <c r="H916" t="s">
        <v>69</v>
      </c>
      <c r="I916"/>
      <c r="J916"/>
      <c r="K916"/>
      <c r="L916">
        <v>0.17</v>
      </c>
      <c r="M916">
        <v>0</v>
      </c>
      <c r="N916">
        <v>0.10571338059129012</v>
      </c>
      <c r="O916">
        <v>0</v>
      </c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2:30" x14ac:dyDescent="0.25">
      <c r="B917" t="s">
        <v>2026</v>
      </c>
      <c r="C917" t="s">
        <v>1771</v>
      </c>
      <c r="D917">
        <v>2200.0010000000002</v>
      </c>
      <c r="E917">
        <v>3214</v>
      </c>
      <c r="F917">
        <v>0.1</v>
      </c>
      <c r="G917" t="s">
        <v>69</v>
      </c>
      <c r="H917" t="s">
        <v>69</v>
      </c>
      <c r="I917"/>
      <c r="J917"/>
      <c r="K917"/>
      <c r="L917">
        <v>0.17</v>
      </c>
      <c r="M917">
        <v>0</v>
      </c>
      <c r="N917">
        <v>0.1224198958033927</v>
      </c>
      <c r="O917">
        <v>0</v>
      </c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2:30" x14ac:dyDescent="0.25">
      <c r="B918" t="s">
        <v>2027</v>
      </c>
      <c r="C918" t="s">
        <v>1771</v>
      </c>
      <c r="D918">
        <v>-58</v>
      </c>
      <c r="E918">
        <v>31.998999999999999</v>
      </c>
      <c r="F918">
        <v>1</v>
      </c>
      <c r="G918" t="s">
        <v>69</v>
      </c>
      <c r="H918" t="s">
        <v>69</v>
      </c>
      <c r="I918"/>
      <c r="J918"/>
      <c r="K918"/>
      <c r="L918">
        <v>0.65159735931994667</v>
      </c>
      <c r="M918">
        <v>0</v>
      </c>
      <c r="N918">
        <v>0.60180488422139589</v>
      </c>
      <c r="O918">
        <v>0</v>
      </c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2:30" x14ac:dyDescent="0.25">
      <c r="B919" t="s">
        <v>1775</v>
      </c>
      <c r="C919" t="s">
        <v>1771</v>
      </c>
      <c r="D919">
        <v>32</v>
      </c>
      <c r="E919">
        <v>1100</v>
      </c>
      <c r="F919">
        <v>1</v>
      </c>
      <c r="G919" t="s">
        <v>69</v>
      </c>
      <c r="H919" t="s">
        <v>69</v>
      </c>
      <c r="I919"/>
      <c r="J919"/>
      <c r="K919"/>
      <c r="L919">
        <v>0.63801956879441335</v>
      </c>
      <c r="M919">
        <v>0</v>
      </c>
      <c r="N919">
        <v>0.5882566268674736</v>
      </c>
      <c r="O919">
        <v>0</v>
      </c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2:30" x14ac:dyDescent="0.25">
      <c r="B920" t="s">
        <v>2028</v>
      </c>
      <c r="C920" t="s">
        <v>1771</v>
      </c>
      <c r="D920">
        <v>1100.001</v>
      </c>
      <c r="E920">
        <v>2200</v>
      </c>
      <c r="F920">
        <v>1</v>
      </c>
      <c r="G920" t="s">
        <v>69</v>
      </c>
      <c r="H920" t="s">
        <v>69</v>
      </c>
      <c r="I920"/>
      <c r="J920"/>
      <c r="K920"/>
      <c r="L920">
        <v>0.62833487402096033</v>
      </c>
      <c r="M920">
        <v>0</v>
      </c>
      <c r="N920">
        <v>0.58489566260415915</v>
      </c>
      <c r="O920">
        <v>0</v>
      </c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2:30" x14ac:dyDescent="0.25">
      <c r="B921" t="s">
        <v>2029</v>
      </c>
      <c r="C921" t="s">
        <v>1771</v>
      </c>
      <c r="D921">
        <v>2200.0010000000002</v>
      </c>
      <c r="E921">
        <v>3214</v>
      </c>
      <c r="F921">
        <v>1</v>
      </c>
      <c r="G921" t="s">
        <v>69</v>
      </c>
      <c r="H921" t="s">
        <v>69</v>
      </c>
      <c r="I921"/>
      <c r="J921"/>
      <c r="K921"/>
      <c r="L921">
        <v>0.63062541073627176</v>
      </c>
      <c r="M921">
        <v>0</v>
      </c>
      <c r="N921">
        <v>0.58877774141105166</v>
      </c>
      <c r="O921">
        <v>0</v>
      </c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2:30" x14ac:dyDescent="0.25">
      <c r="B922" t="s">
        <v>2030</v>
      </c>
      <c r="C922" t="s">
        <v>1780</v>
      </c>
      <c r="D922">
        <v>-454</v>
      </c>
      <c r="E922">
        <v>-400.00099999999998</v>
      </c>
      <c r="F922">
        <v>0.1</v>
      </c>
      <c r="G922" t="s">
        <v>69</v>
      </c>
      <c r="H922" t="s">
        <v>69</v>
      </c>
      <c r="I922"/>
      <c r="J922"/>
      <c r="K922"/>
      <c r="L922">
        <v>0.41398294918349571</v>
      </c>
      <c r="M922">
        <v>0</v>
      </c>
      <c r="N922">
        <v>0.39270743845089662</v>
      </c>
      <c r="O922">
        <v>0</v>
      </c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2:30" x14ac:dyDescent="0.25">
      <c r="B923" t="s">
        <v>2031</v>
      </c>
      <c r="C923" t="s">
        <v>1780</v>
      </c>
      <c r="D923">
        <v>-400</v>
      </c>
      <c r="E923">
        <v>199.999</v>
      </c>
      <c r="F923">
        <v>0.1</v>
      </c>
      <c r="G923" t="s">
        <v>69</v>
      </c>
      <c r="H923" t="s">
        <v>69</v>
      </c>
      <c r="I923"/>
      <c r="J923"/>
      <c r="K923"/>
      <c r="L923">
        <v>0.18</v>
      </c>
      <c r="M923">
        <v>0</v>
      </c>
      <c r="N923">
        <v>0.12411999283195371</v>
      </c>
      <c r="O923">
        <v>0</v>
      </c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2:30" x14ac:dyDescent="0.25">
      <c r="B924" t="s">
        <v>2032</v>
      </c>
      <c r="C924" t="s">
        <v>1780</v>
      </c>
      <c r="D924">
        <v>200</v>
      </c>
      <c r="E924">
        <v>752</v>
      </c>
      <c r="F924">
        <v>0.1</v>
      </c>
      <c r="G924" t="s">
        <v>69</v>
      </c>
      <c r="H924" t="s">
        <v>69</v>
      </c>
      <c r="I924"/>
      <c r="J924"/>
      <c r="K924"/>
      <c r="L924">
        <v>0.11</v>
      </c>
      <c r="M924">
        <v>0</v>
      </c>
      <c r="N924">
        <v>8.3094007917652188E-2</v>
      </c>
      <c r="O924">
        <v>0</v>
      </c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2:30" x14ac:dyDescent="0.25">
      <c r="B925" t="s">
        <v>2033</v>
      </c>
      <c r="C925" t="s">
        <v>1780</v>
      </c>
      <c r="D925">
        <v>-454</v>
      </c>
      <c r="E925">
        <v>-400.00099999999998</v>
      </c>
      <c r="F925">
        <v>1</v>
      </c>
      <c r="G925" t="s">
        <v>69</v>
      </c>
      <c r="H925" t="s">
        <v>69</v>
      </c>
      <c r="I925"/>
      <c r="J925"/>
      <c r="K925"/>
      <c r="L925">
        <v>0.7435523735519004</v>
      </c>
      <c r="M925">
        <v>0</v>
      </c>
      <c r="N925">
        <v>0.69585855762120574</v>
      </c>
      <c r="O925">
        <v>0</v>
      </c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2:30" x14ac:dyDescent="0.25">
      <c r="B926" t="s">
        <v>2034</v>
      </c>
      <c r="C926" t="s">
        <v>1780</v>
      </c>
      <c r="D926">
        <v>-400</v>
      </c>
      <c r="E926">
        <v>199.999</v>
      </c>
      <c r="F926">
        <v>1</v>
      </c>
      <c r="G926" t="s">
        <v>69</v>
      </c>
      <c r="H926" t="s">
        <v>69</v>
      </c>
      <c r="I926"/>
      <c r="J926"/>
      <c r="K926"/>
      <c r="L926">
        <v>0.63424618017379397</v>
      </c>
      <c r="M926">
        <v>0</v>
      </c>
      <c r="N926">
        <v>0.58771232131086404</v>
      </c>
      <c r="O926">
        <v>0</v>
      </c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2:30" x14ac:dyDescent="0.25">
      <c r="B927" t="s">
        <v>2035</v>
      </c>
      <c r="C927" t="s">
        <v>1780</v>
      </c>
      <c r="D927">
        <v>200</v>
      </c>
      <c r="E927">
        <v>752</v>
      </c>
      <c r="F927">
        <v>1</v>
      </c>
      <c r="G927" t="s">
        <v>69</v>
      </c>
      <c r="H927" t="s">
        <v>69</v>
      </c>
      <c r="I927"/>
      <c r="J927"/>
      <c r="K927"/>
      <c r="L927">
        <v>0.59634521390870487</v>
      </c>
      <c r="M927">
        <v>0</v>
      </c>
      <c r="N927">
        <v>0.58043484918793331</v>
      </c>
      <c r="O927">
        <v>0</v>
      </c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2:30" x14ac:dyDescent="0.25">
      <c r="B928" t="s">
        <v>2036</v>
      </c>
      <c r="C928" t="s">
        <v>1789</v>
      </c>
      <c r="D928">
        <v>-320</v>
      </c>
      <c r="E928">
        <v>32</v>
      </c>
      <c r="F928">
        <v>0.01</v>
      </c>
      <c r="G928" t="s">
        <v>69</v>
      </c>
      <c r="H928" t="s">
        <v>69</v>
      </c>
      <c r="I928"/>
      <c r="J928"/>
      <c r="K928"/>
      <c r="L928">
        <v>1.2999999999999999E-2</v>
      </c>
      <c r="M928">
        <v>0</v>
      </c>
      <c r="N928">
        <v>1.0679013171358559E-2</v>
      </c>
      <c r="O928">
        <v>0</v>
      </c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2:30" x14ac:dyDescent="0.25">
      <c r="B929" t="s">
        <v>2037</v>
      </c>
      <c r="C929" t="s">
        <v>1789</v>
      </c>
      <c r="D929">
        <v>32.000999999999998</v>
      </c>
      <c r="E929">
        <v>400</v>
      </c>
      <c r="F929">
        <v>0.01</v>
      </c>
      <c r="G929" t="s">
        <v>69</v>
      </c>
      <c r="H929" t="s">
        <v>69</v>
      </c>
      <c r="I929"/>
      <c r="J929"/>
      <c r="K929"/>
      <c r="L929">
        <v>1.6E-2</v>
      </c>
      <c r="M929">
        <v>0</v>
      </c>
      <c r="N929">
        <v>1.4506479885439702E-2</v>
      </c>
      <c r="O929">
        <v>0</v>
      </c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2:30" x14ac:dyDescent="0.25">
      <c r="B930" t="s">
        <v>2038</v>
      </c>
      <c r="C930" t="s">
        <v>1789</v>
      </c>
      <c r="D930">
        <v>400.00099999999998</v>
      </c>
      <c r="E930">
        <v>800</v>
      </c>
      <c r="F930">
        <v>0.01</v>
      </c>
      <c r="G930" t="s">
        <v>69</v>
      </c>
      <c r="H930" t="s">
        <v>69</v>
      </c>
      <c r="I930"/>
      <c r="J930"/>
      <c r="K930"/>
      <c r="L930">
        <v>2.1000000000000001E-2</v>
      </c>
      <c r="M930">
        <v>0</v>
      </c>
      <c r="N930">
        <v>1.8861623966845133E-2</v>
      </c>
      <c r="O930">
        <v>0</v>
      </c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2:30" x14ac:dyDescent="0.25">
      <c r="B931" t="s">
        <v>2039</v>
      </c>
      <c r="C931" t="s">
        <v>1789</v>
      </c>
      <c r="D931">
        <v>800.00099999999998</v>
      </c>
      <c r="E931">
        <v>1200</v>
      </c>
      <c r="F931">
        <v>0.01</v>
      </c>
      <c r="G931" t="s">
        <v>69</v>
      </c>
      <c r="H931" t="s">
        <v>69</v>
      </c>
      <c r="I931"/>
      <c r="J931"/>
      <c r="K931"/>
      <c r="L931">
        <v>2.7260507467955011E-2</v>
      </c>
      <c r="M931">
        <v>0</v>
      </c>
      <c r="N931">
        <v>2.6097132922516801E-2</v>
      </c>
      <c r="O931">
        <v>0</v>
      </c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2:30" x14ac:dyDescent="0.25">
      <c r="B932" t="s">
        <v>2040</v>
      </c>
      <c r="C932" t="s">
        <v>1789</v>
      </c>
      <c r="D932">
        <v>1200.001</v>
      </c>
      <c r="E932">
        <v>1562</v>
      </c>
      <c r="F932">
        <v>0.01</v>
      </c>
      <c r="G932" t="s">
        <v>69</v>
      </c>
      <c r="H932" t="s">
        <v>69</v>
      </c>
      <c r="I932"/>
      <c r="J932"/>
      <c r="K932"/>
      <c r="L932">
        <v>3.4473084940177014E-2</v>
      </c>
      <c r="M932">
        <v>0</v>
      </c>
      <c r="N932">
        <v>3.2866752601413189E-2</v>
      </c>
      <c r="O932">
        <v>0</v>
      </c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2:30" x14ac:dyDescent="0.25">
      <c r="B933" t="s">
        <v>2041</v>
      </c>
      <c r="C933" t="s">
        <v>1789</v>
      </c>
      <c r="D933">
        <v>-320</v>
      </c>
      <c r="E933">
        <v>32</v>
      </c>
      <c r="F933">
        <v>0.1</v>
      </c>
      <c r="G933" t="s">
        <v>69</v>
      </c>
      <c r="H933" t="s">
        <v>69</v>
      </c>
      <c r="I933"/>
      <c r="J933"/>
      <c r="K933"/>
      <c r="L933">
        <v>5.9935600797430655E-2</v>
      </c>
      <c r="M933">
        <v>0</v>
      </c>
      <c r="N933">
        <v>5.8429798239545978E-2</v>
      </c>
      <c r="O933">
        <v>0</v>
      </c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2:30" x14ac:dyDescent="0.25">
      <c r="B934" t="s">
        <v>2042</v>
      </c>
      <c r="C934" t="s">
        <v>1789</v>
      </c>
      <c r="D934">
        <v>32.000999999999998</v>
      </c>
      <c r="E934">
        <v>400</v>
      </c>
      <c r="F934">
        <v>0.1</v>
      </c>
      <c r="G934" t="s">
        <v>69</v>
      </c>
      <c r="H934" t="s">
        <v>69</v>
      </c>
      <c r="I934"/>
      <c r="J934"/>
      <c r="K934"/>
      <c r="L934">
        <v>6.0734445574991358E-2</v>
      </c>
      <c r="M934">
        <v>0</v>
      </c>
      <c r="N934">
        <v>5.9248949008962742E-2</v>
      </c>
      <c r="O934">
        <v>0</v>
      </c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2:30" x14ac:dyDescent="0.25">
      <c r="B935" t="s">
        <v>2043</v>
      </c>
      <c r="C935" t="s">
        <v>1789</v>
      </c>
      <c r="D935">
        <v>400.00099999999998</v>
      </c>
      <c r="E935">
        <v>800</v>
      </c>
      <c r="F935">
        <v>0.1</v>
      </c>
      <c r="G935" t="s">
        <v>69</v>
      </c>
      <c r="H935" t="s">
        <v>69</v>
      </c>
      <c r="I935"/>
      <c r="J935"/>
      <c r="K935"/>
      <c r="L935">
        <v>6.2482481874573052E-2</v>
      </c>
      <c r="M935">
        <v>0</v>
      </c>
      <c r="N935">
        <v>6.046288827592234E-2</v>
      </c>
      <c r="O935">
        <v>0</v>
      </c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2:30" x14ac:dyDescent="0.25">
      <c r="B936" t="s">
        <v>2044</v>
      </c>
      <c r="C936" t="s">
        <v>1789</v>
      </c>
      <c r="D936">
        <v>800.00099999999998</v>
      </c>
      <c r="E936">
        <v>1200</v>
      </c>
      <c r="F936">
        <v>0.1</v>
      </c>
      <c r="G936" t="s">
        <v>69</v>
      </c>
      <c r="H936" t="s">
        <v>69</v>
      </c>
      <c r="I936"/>
      <c r="J936"/>
      <c r="K936"/>
      <c r="L936">
        <v>6.503353003885913E-2</v>
      </c>
      <c r="M936">
        <v>0</v>
      </c>
      <c r="N936">
        <v>6.3095644435852388E-2</v>
      </c>
      <c r="O936">
        <v>0</v>
      </c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2:30" x14ac:dyDescent="0.25">
      <c r="B937" t="s">
        <v>2045</v>
      </c>
      <c r="C937" t="s">
        <v>1789</v>
      </c>
      <c r="D937">
        <v>1200.001</v>
      </c>
      <c r="E937">
        <v>1562</v>
      </c>
      <c r="F937">
        <v>0.1</v>
      </c>
      <c r="G937" t="s">
        <v>69</v>
      </c>
      <c r="H937" t="s">
        <v>69</v>
      </c>
      <c r="I937"/>
      <c r="J937"/>
      <c r="K937"/>
      <c r="L937">
        <v>6.9375096839450506E-2</v>
      </c>
      <c r="M937">
        <v>0</v>
      </c>
      <c r="N937">
        <v>6.6183256391344938E-2</v>
      </c>
      <c r="O937">
        <v>0</v>
      </c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2:30" x14ac:dyDescent="0.25">
      <c r="B938" t="s">
        <v>2046</v>
      </c>
      <c r="C938" t="s">
        <v>1789</v>
      </c>
      <c r="D938">
        <v>-320</v>
      </c>
      <c r="E938">
        <v>32</v>
      </c>
      <c r="F938">
        <v>1</v>
      </c>
      <c r="G938" t="s">
        <v>69</v>
      </c>
      <c r="H938" t="s">
        <v>69</v>
      </c>
      <c r="I938"/>
      <c r="J938"/>
      <c r="K938"/>
      <c r="L938">
        <v>0.57803717960426548</v>
      </c>
      <c r="M938">
        <v>0</v>
      </c>
      <c r="N938">
        <v>0.57742016012805975</v>
      </c>
      <c r="O938">
        <v>0</v>
      </c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2:30" x14ac:dyDescent="0.25">
      <c r="B939" t="s">
        <v>2047</v>
      </c>
      <c r="C939" t="s">
        <v>1789</v>
      </c>
      <c r="D939">
        <v>32.000999999999998</v>
      </c>
      <c r="E939">
        <v>400</v>
      </c>
      <c r="F939">
        <v>1</v>
      </c>
      <c r="G939" t="s">
        <v>69</v>
      </c>
      <c r="H939" t="s">
        <v>69</v>
      </c>
      <c r="I939"/>
      <c r="J939"/>
      <c r="K939"/>
      <c r="L939">
        <v>0.5781205563212628</v>
      </c>
      <c r="M939">
        <v>0</v>
      </c>
      <c r="N939">
        <v>0.57750362592685667</v>
      </c>
      <c r="O939">
        <v>0</v>
      </c>
    </row>
    <row r="940" spans="2:30" x14ac:dyDescent="0.25">
      <c r="B940" t="s">
        <v>2048</v>
      </c>
      <c r="C940" t="s">
        <v>1789</v>
      </c>
      <c r="D940">
        <v>400.00099999999998</v>
      </c>
      <c r="E940">
        <v>800</v>
      </c>
      <c r="F940">
        <v>1</v>
      </c>
      <c r="G940" t="s">
        <v>69</v>
      </c>
      <c r="H940" t="s">
        <v>69</v>
      </c>
      <c r="I940"/>
      <c r="J940"/>
      <c r="K940"/>
      <c r="L940">
        <v>0.57848851292728842</v>
      </c>
      <c r="M940">
        <v>0</v>
      </c>
      <c r="N940">
        <v>0.5776294321263995</v>
      </c>
      <c r="O940">
        <v>0</v>
      </c>
    </row>
    <row r="941" spans="2:30" x14ac:dyDescent="0.25">
      <c r="B941" t="s">
        <v>2049</v>
      </c>
      <c r="C941" t="s">
        <v>1789</v>
      </c>
      <c r="D941">
        <v>800.00099999999998</v>
      </c>
      <c r="E941">
        <v>1200</v>
      </c>
      <c r="F941">
        <v>1</v>
      </c>
      <c r="G941" t="s">
        <v>69</v>
      </c>
      <c r="H941" t="s">
        <v>69</v>
      </c>
      <c r="I941"/>
      <c r="J941"/>
      <c r="K941"/>
      <c r="L941">
        <v>0.57876960794165266</v>
      </c>
      <c r="M941">
        <v>0</v>
      </c>
      <c r="N941">
        <v>0.57791094499652418</v>
      </c>
      <c r="O941">
        <v>0</v>
      </c>
    </row>
    <row r="942" spans="2:30" x14ac:dyDescent="0.25">
      <c r="B942" t="s">
        <v>2050</v>
      </c>
      <c r="C942" t="s">
        <v>1789</v>
      </c>
      <c r="D942">
        <v>1200.001</v>
      </c>
      <c r="E942">
        <v>1562</v>
      </c>
      <c r="F942">
        <v>1</v>
      </c>
      <c r="G942" t="s">
        <v>69</v>
      </c>
      <c r="H942" t="s">
        <v>69</v>
      </c>
      <c r="I942"/>
      <c r="J942"/>
      <c r="K942"/>
      <c r="L942">
        <v>0.57975076193675257</v>
      </c>
      <c r="M942">
        <v>0</v>
      </c>
      <c r="N942">
        <v>0.57825619186184474</v>
      </c>
      <c r="O942">
        <v>0</v>
      </c>
    </row>
    <row r="943" spans="2:30" x14ac:dyDescent="0.25">
      <c r="B943" t="s">
        <v>2051</v>
      </c>
      <c r="C943" t="s">
        <v>1802</v>
      </c>
      <c r="D943">
        <v>-320</v>
      </c>
      <c r="E943">
        <v>32</v>
      </c>
      <c r="F943">
        <v>0.01</v>
      </c>
      <c r="G943" t="s">
        <v>69</v>
      </c>
      <c r="H943" t="s">
        <v>69</v>
      </c>
      <c r="I943"/>
      <c r="J943"/>
      <c r="K943"/>
      <c r="L943">
        <v>9.0497973723531883E-3</v>
      </c>
      <c r="M943">
        <v>0</v>
      </c>
      <c r="N943">
        <v>8.0620868997464522E-3</v>
      </c>
      <c r="O943">
        <v>0</v>
      </c>
    </row>
    <row r="944" spans="2:30" x14ac:dyDescent="0.25">
      <c r="B944" t="s">
        <v>2052</v>
      </c>
      <c r="C944" t="s">
        <v>1802</v>
      </c>
      <c r="D944">
        <v>32.000999999999998</v>
      </c>
      <c r="E944">
        <v>400</v>
      </c>
      <c r="F944">
        <v>0.01</v>
      </c>
      <c r="G944" t="s">
        <v>69</v>
      </c>
      <c r="H944" t="s">
        <v>69</v>
      </c>
      <c r="I944"/>
      <c r="J944"/>
      <c r="K944"/>
      <c r="L944">
        <v>1.6E-2</v>
      </c>
      <c r="M944">
        <v>0</v>
      </c>
      <c r="N944">
        <v>1.4466336601457424E-2</v>
      </c>
      <c r="O944">
        <v>0</v>
      </c>
    </row>
    <row r="945" spans="2:15" x14ac:dyDescent="0.25">
      <c r="B945" t="s">
        <v>2053</v>
      </c>
      <c r="C945" t="s">
        <v>1802</v>
      </c>
      <c r="D945">
        <v>400.00099999999998</v>
      </c>
      <c r="E945">
        <v>800</v>
      </c>
      <c r="F945">
        <v>0.01</v>
      </c>
      <c r="G945" t="s">
        <v>69</v>
      </c>
      <c r="H945" t="s">
        <v>69</v>
      </c>
      <c r="I945"/>
      <c r="J945"/>
      <c r="K945"/>
      <c r="L945">
        <v>0.02</v>
      </c>
      <c r="M945">
        <v>0</v>
      </c>
      <c r="N945">
        <v>1.8758799073146096E-2</v>
      </c>
      <c r="O945">
        <v>0</v>
      </c>
    </row>
    <row r="946" spans="2:15" x14ac:dyDescent="0.25">
      <c r="B946" t="s">
        <v>2054</v>
      </c>
      <c r="C946" t="s">
        <v>1802</v>
      </c>
      <c r="D946">
        <v>800.00099999999998</v>
      </c>
      <c r="E946">
        <v>1200</v>
      </c>
      <c r="F946">
        <v>0.01</v>
      </c>
      <c r="G946" t="s">
        <v>69</v>
      </c>
      <c r="H946" t="s">
        <v>69</v>
      </c>
      <c r="I946"/>
      <c r="J946"/>
      <c r="K946"/>
      <c r="L946">
        <v>2.708015058858106E-2</v>
      </c>
      <c r="M946">
        <v>0</v>
      </c>
      <c r="N946">
        <v>2.5908678763404868E-2</v>
      </c>
      <c r="O946">
        <v>0</v>
      </c>
    </row>
    <row r="947" spans="2:15" x14ac:dyDescent="0.25">
      <c r="B947" t="s">
        <v>2055</v>
      </c>
      <c r="C947" t="s">
        <v>1802</v>
      </c>
      <c r="D947">
        <v>1200.001</v>
      </c>
      <c r="E947">
        <v>1562</v>
      </c>
      <c r="F947">
        <v>0.01</v>
      </c>
      <c r="G947" t="s">
        <v>69</v>
      </c>
      <c r="H947" t="s">
        <v>69</v>
      </c>
      <c r="I947"/>
      <c r="J947"/>
      <c r="K947"/>
      <c r="L947">
        <v>3.3168701389694487E-2</v>
      </c>
      <c r="M947">
        <v>0</v>
      </c>
      <c r="N947">
        <v>3.2593935887533211E-2</v>
      </c>
      <c r="O947">
        <v>0</v>
      </c>
    </row>
    <row r="948" spans="2:15" x14ac:dyDescent="0.25">
      <c r="B948" t="s">
        <v>2056</v>
      </c>
      <c r="C948" t="s">
        <v>1802</v>
      </c>
      <c r="D948">
        <v>-320</v>
      </c>
      <c r="E948">
        <v>32</v>
      </c>
      <c r="F948">
        <v>0.1</v>
      </c>
      <c r="G948" t="s">
        <v>69</v>
      </c>
      <c r="H948" t="s">
        <v>69</v>
      </c>
      <c r="I948"/>
      <c r="J948"/>
      <c r="K948"/>
      <c r="L948">
        <v>5.8588425430159949E-2</v>
      </c>
      <c r="M948">
        <v>0</v>
      </c>
      <c r="N948">
        <v>5.8008596304160505E-2</v>
      </c>
      <c r="O948">
        <v>0</v>
      </c>
    </row>
    <row r="949" spans="2:15" x14ac:dyDescent="0.25">
      <c r="B949" t="s">
        <v>2057</v>
      </c>
      <c r="C949" t="s">
        <v>1802</v>
      </c>
      <c r="D949">
        <v>32.000999999999998</v>
      </c>
      <c r="E949">
        <v>400</v>
      </c>
      <c r="F949">
        <v>0.1</v>
      </c>
      <c r="G949" t="s">
        <v>69</v>
      </c>
      <c r="H949" t="s">
        <v>69</v>
      </c>
      <c r="I949"/>
      <c r="J949"/>
      <c r="K949"/>
      <c r="L949">
        <v>5.9981478406334103E-2</v>
      </c>
      <c r="M949">
        <v>0</v>
      </c>
      <c r="N949">
        <v>5.9239133135678711E-2</v>
      </c>
      <c r="O949">
        <v>0</v>
      </c>
    </row>
    <row r="950" spans="2:15" x14ac:dyDescent="0.25">
      <c r="B950" t="s">
        <v>2058</v>
      </c>
      <c r="C950" t="s">
        <v>1802</v>
      </c>
      <c r="D950">
        <v>400.00099999999998</v>
      </c>
      <c r="E950">
        <v>800</v>
      </c>
      <c r="F950">
        <v>0.1</v>
      </c>
      <c r="G950" t="s">
        <v>69</v>
      </c>
      <c r="H950" t="s">
        <v>69</v>
      </c>
      <c r="I950"/>
      <c r="J950"/>
      <c r="K950"/>
      <c r="L950">
        <v>6.1158772059366304E-2</v>
      </c>
      <c r="M950">
        <v>0</v>
      </c>
      <c r="N950">
        <v>6.0430890632744011E-2</v>
      </c>
      <c r="O950">
        <v>0</v>
      </c>
    </row>
    <row r="951" spans="2:15" x14ac:dyDescent="0.25">
      <c r="B951" t="s">
        <v>2059</v>
      </c>
      <c r="C951" t="s">
        <v>1802</v>
      </c>
      <c r="D951">
        <v>800.00099999999998</v>
      </c>
      <c r="E951">
        <v>1200</v>
      </c>
      <c r="F951">
        <v>0.1</v>
      </c>
      <c r="G951" t="s">
        <v>69</v>
      </c>
      <c r="H951" t="s">
        <v>69</v>
      </c>
      <c r="I951"/>
      <c r="J951"/>
      <c r="K951"/>
      <c r="L951">
        <v>6.4958135116434723E-2</v>
      </c>
      <c r="M951">
        <v>0</v>
      </c>
      <c r="N951">
        <v>6.3017931061447166E-2</v>
      </c>
      <c r="O951">
        <v>0</v>
      </c>
    </row>
    <row r="952" spans="2:15" x14ac:dyDescent="0.25">
      <c r="B952" t="s">
        <v>2060</v>
      </c>
      <c r="C952" t="s">
        <v>1802</v>
      </c>
      <c r="D952">
        <v>1200.001</v>
      </c>
      <c r="E952">
        <v>1562</v>
      </c>
      <c r="F952">
        <v>0.1</v>
      </c>
      <c r="G952" t="s">
        <v>69</v>
      </c>
      <c r="H952" t="s">
        <v>69</v>
      </c>
      <c r="I952"/>
      <c r="J952"/>
      <c r="K952"/>
      <c r="L952">
        <v>6.7183011525184008E-2</v>
      </c>
      <c r="M952">
        <v>0</v>
      </c>
      <c r="N952">
        <v>6.6048199495827492E-2</v>
      </c>
      <c r="O952">
        <v>0</v>
      </c>
    </row>
    <row r="953" spans="2:15" x14ac:dyDescent="0.25">
      <c r="B953" t="s">
        <v>2061</v>
      </c>
      <c r="C953" t="s">
        <v>1802</v>
      </c>
      <c r="D953">
        <v>-320</v>
      </c>
      <c r="E953">
        <v>32</v>
      </c>
      <c r="F953">
        <v>1</v>
      </c>
      <c r="G953" t="s">
        <v>69</v>
      </c>
      <c r="H953" t="s">
        <v>69</v>
      </c>
      <c r="I953"/>
      <c r="J953"/>
      <c r="K953"/>
      <c r="L953">
        <v>0.577611826958213</v>
      </c>
      <c r="M953">
        <v>0</v>
      </c>
      <c r="N953">
        <v>0.57737769029048835</v>
      </c>
      <c r="O953">
        <v>0</v>
      </c>
    </row>
    <row r="954" spans="2:15" x14ac:dyDescent="0.25">
      <c r="B954" t="s">
        <v>2062</v>
      </c>
      <c r="C954" t="s">
        <v>1802</v>
      </c>
      <c r="D954">
        <v>32.000999999999998</v>
      </c>
      <c r="E954">
        <v>400</v>
      </c>
      <c r="F954">
        <v>1</v>
      </c>
      <c r="G954" t="s">
        <v>69</v>
      </c>
      <c r="H954" t="s">
        <v>69</v>
      </c>
      <c r="I954"/>
      <c r="J954"/>
      <c r="K954"/>
      <c r="L954">
        <v>0.57780903966902264</v>
      </c>
      <c r="M954">
        <v>0</v>
      </c>
      <c r="N954">
        <v>0.57750261895048294</v>
      </c>
      <c r="O954">
        <v>0</v>
      </c>
    </row>
    <row r="955" spans="2:15" x14ac:dyDescent="0.25">
      <c r="B955" t="s">
        <v>2063</v>
      </c>
      <c r="C955" t="s">
        <v>1802</v>
      </c>
      <c r="D955">
        <v>400.00099999999998</v>
      </c>
      <c r="E955">
        <v>800</v>
      </c>
      <c r="F955">
        <v>1</v>
      </c>
      <c r="G955" t="s">
        <v>69</v>
      </c>
      <c r="H955" t="s">
        <v>69</v>
      </c>
      <c r="I955"/>
      <c r="J955"/>
      <c r="K955"/>
      <c r="L955">
        <v>0.57793243893316648</v>
      </c>
      <c r="M955">
        <v>0</v>
      </c>
      <c r="N955">
        <v>0.57762608367582113</v>
      </c>
      <c r="O955">
        <v>0</v>
      </c>
    </row>
    <row r="956" spans="2:15" x14ac:dyDescent="0.25">
      <c r="B956" t="s">
        <v>2064</v>
      </c>
      <c r="C956" t="s">
        <v>1802</v>
      </c>
      <c r="D956">
        <v>800.00099999999998</v>
      </c>
      <c r="E956">
        <v>1200</v>
      </c>
      <c r="F956">
        <v>1</v>
      </c>
      <c r="G956" t="s">
        <v>69</v>
      </c>
      <c r="H956" t="s">
        <v>69</v>
      </c>
      <c r="I956"/>
      <c r="J956"/>
      <c r="K956"/>
      <c r="L956">
        <v>0.57876114102920229</v>
      </c>
      <c r="M956">
        <v>0</v>
      </c>
      <c r="N956">
        <v>0.57790246550370883</v>
      </c>
      <c r="O956">
        <v>0</v>
      </c>
    </row>
    <row r="957" spans="2:15" x14ac:dyDescent="0.25">
      <c r="B957" t="s">
        <v>2065</v>
      </c>
      <c r="C957" t="s">
        <v>1802</v>
      </c>
      <c r="D957">
        <v>1200.001</v>
      </c>
      <c r="E957">
        <v>1562</v>
      </c>
      <c r="F957">
        <v>1</v>
      </c>
      <c r="G957" t="s">
        <v>69</v>
      </c>
      <c r="H957" t="s">
        <v>69</v>
      </c>
      <c r="I957"/>
      <c r="J957"/>
      <c r="K957"/>
      <c r="L957">
        <v>0.57876345269933049</v>
      </c>
      <c r="M957">
        <v>0</v>
      </c>
      <c r="N957">
        <v>0.5782407497372013</v>
      </c>
      <c r="O957">
        <v>0</v>
      </c>
    </row>
    <row r="958" spans="2:15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2:15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2:15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2:15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2:15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2:15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2:15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2:15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2:15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2:15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2:15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2:15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2:15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2:15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2:15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2:15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2:15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2:15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2:15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2:15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2:15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2:15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2:15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2:15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2:15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2:15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2:15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2:15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2:15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2:15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2:15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2:15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2:15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2:15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2:15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2:15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2:15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2:15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2:15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2:15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2:15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2:15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2:15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2:15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2:15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2:15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2:15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2:15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2:15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2:15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2:15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2:15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2:15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2:15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2:15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2:15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2:15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2:15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2:15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2:15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2:15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2:15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2:15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2:15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2:15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2:15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2:15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2:15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2:15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2:15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2:15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2:15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2:15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2:15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2:15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2:15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2:15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2:15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2:15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2:15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2:15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2:15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2:15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2:15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2:15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2:15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2:15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2:15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2:15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2:15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2:15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2:15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2:15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2:15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2:15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2:15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2:15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2:15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2:15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2:15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2:15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2:15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2:15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2:15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2:15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2:15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2:15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2:15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2:15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2:15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2:15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2:15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2:15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2:15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2:15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2:15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2:15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2:15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2:15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2:15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2:15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2:15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2:15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2:15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2:15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2:15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2:15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2:15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2:15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2:15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2:15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2:15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2:15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2:15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2:15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2:15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2:15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2:15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2:15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2:15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2:15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2:15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2:15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2:15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2:15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2:15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2:15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2:15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2:15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2:15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2:15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2:15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2:15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2:15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2:15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2:15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2:15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2:15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2:15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2:15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2:15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2:15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2:15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2:15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2:15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2:15" x14ac:dyDescent="0.2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2:15" x14ac:dyDescent="0.2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2:15" x14ac:dyDescent="0.2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2:15" x14ac:dyDescent="0.2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2:15" x14ac:dyDescent="0.2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2:15" x14ac:dyDescent="0.2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2:15" x14ac:dyDescent="0.2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2:15" x14ac:dyDescent="0.2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2:15" x14ac:dyDescent="0.2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2:15" x14ac:dyDescent="0.2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2:15" x14ac:dyDescent="0.2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2:15" x14ac:dyDescent="0.2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2:15" x14ac:dyDescent="0.2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2:15" x14ac:dyDescent="0.2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2:15" x14ac:dyDescent="0.2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2:15" x14ac:dyDescent="0.2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2:15" x14ac:dyDescent="0.2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2:15" x14ac:dyDescent="0.2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2:15" x14ac:dyDescent="0.2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2:15" x14ac:dyDescent="0.2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2:15" x14ac:dyDescent="0.2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2:15" x14ac:dyDescent="0.2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2:15" x14ac:dyDescent="0.2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2:15" x14ac:dyDescent="0.2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2:15" x14ac:dyDescent="0.2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2:15" x14ac:dyDescent="0.2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2:15" x14ac:dyDescent="0.2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2:15" x14ac:dyDescent="0.2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2:15" x14ac:dyDescent="0.2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2:15" x14ac:dyDescent="0.2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2:15" x14ac:dyDescent="0.2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2:15" x14ac:dyDescent="0.2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2:15" x14ac:dyDescent="0.2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2:15" x14ac:dyDescent="0.2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2:15" x14ac:dyDescent="0.2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2:15" x14ac:dyDescent="0.2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2:15" x14ac:dyDescent="0.2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2:15" x14ac:dyDescent="0.2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2:15" x14ac:dyDescent="0.2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2:15" x14ac:dyDescent="0.2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2:15" x14ac:dyDescent="0.2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2:15" x14ac:dyDescent="0.2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2:15" x14ac:dyDescent="0.2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2:15" x14ac:dyDescent="0.2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2:15" x14ac:dyDescent="0.2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2:15" x14ac:dyDescent="0.2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2:15" x14ac:dyDescent="0.2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2:15" x14ac:dyDescent="0.2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2:15" x14ac:dyDescent="0.2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2:15" x14ac:dyDescent="0.2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2:15" x14ac:dyDescent="0.2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2:15" x14ac:dyDescent="0.2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2:15" x14ac:dyDescent="0.2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2:15" x14ac:dyDescent="0.2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2:15" x14ac:dyDescent="0.2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2:15" x14ac:dyDescent="0.2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2:15" x14ac:dyDescent="0.2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2:15" x14ac:dyDescent="0.2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2:15" x14ac:dyDescent="0.2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2:15" x14ac:dyDescent="0.2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2:15" x14ac:dyDescent="0.2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2:15" x14ac:dyDescent="0.2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2:15" x14ac:dyDescent="0.2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2:15" x14ac:dyDescent="0.2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2:15" x14ac:dyDescent="0.2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2:15" x14ac:dyDescent="0.2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2:15" x14ac:dyDescent="0.2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2:15" x14ac:dyDescent="0.2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2:15" x14ac:dyDescent="0.2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2:15" x14ac:dyDescent="0.2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2:15" x14ac:dyDescent="0.2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2:15" x14ac:dyDescent="0.2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2:15" x14ac:dyDescent="0.2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2:15" x14ac:dyDescent="0.2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2:15" x14ac:dyDescent="0.2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2:15" x14ac:dyDescent="0.2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2:15" x14ac:dyDescent="0.2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2:15" x14ac:dyDescent="0.2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2:15" x14ac:dyDescent="0.2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2:15" x14ac:dyDescent="0.2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2:15" x14ac:dyDescent="0.2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2:15" x14ac:dyDescent="0.2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2:15" x14ac:dyDescent="0.2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2:15" x14ac:dyDescent="0.2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2:15" x14ac:dyDescent="0.2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2:15" x14ac:dyDescent="0.2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2:15" x14ac:dyDescent="0.2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2:15" x14ac:dyDescent="0.2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2:15" x14ac:dyDescent="0.2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2:15" x14ac:dyDescent="0.2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2:15" x14ac:dyDescent="0.2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2:15" x14ac:dyDescent="0.2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2:15" x14ac:dyDescent="0.2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2:15" x14ac:dyDescent="0.2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2:15" x14ac:dyDescent="0.2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2:15" x14ac:dyDescent="0.2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2:15" x14ac:dyDescent="0.2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2:15" x14ac:dyDescent="0.2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2:15" x14ac:dyDescent="0.2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2:15" x14ac:dyDescent="0.2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2:15" x14ac:dyDescent="0.2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2:15" x14ac:dyDescent="0.2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2:15" x14ac:dyDescent="0.2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2:15" x14ac:dyDescent="0.2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2:15" x14ac:dyDescent="0.2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2:15" x14ac:dyDescent="0.2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2:15" x14ac:dyDescent="0.2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2:15" x14ac:dyDescent="0.2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2:15" x14ac:dyDescent="0.2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2:15" x14ac:dyDescent="0.2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2:15" x14ac:dyDescent="0.2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2:15" x14ac:dyDescent="0.2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2:15" x14ac:dyDescent="0.2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2:15" x14ac:dyDescent="0.2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2:15" x14ac:dyDescent="0.2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2:15" x14ac:dyDescent="0.2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2:15" x14ac:dyDescent="0.2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2:15" x14ac:dyDescent="0.2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2:15" x14ac:dyDescent="0.2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2:15" x14ac:dyDescent="0.2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2:15" x14ac:dyDescent="0.2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2:15" x14ac:dyDescent="0.2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2:15" x14ac:dyDescent="0.2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2:15" x14ac:dyDescent="0.2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2:15" x14ac:dyDescent="0.2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2:15" x14ac:dyDescent="0.2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2:15" x14ac:dyDescent="0.2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2:15" x14ac:dyDescent="0.2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2:15" x14ac:dyDescent="0.2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2:15" x14ac:dyDescent="0.2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2:15" x14ac:dyDescent="0.2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2:15" x14ac:dyDescent="0.2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2:15" x14ac:dyDescent="0.2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2:15" x14ac:dyDescent="0.2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2:15" x14ac:dyDescent="0.2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2:15" x14ac:dyDescent="0.2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2:15" x14ac:dyDescent="0.2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2:15" x14ac:dyDescent="0.2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2:15" x14ac:dyDescent="0.2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2:15" x14ac:dyDescent="0.2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2:15" x14ac:dyDescent="0.2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2:15" x14ac:dyDescent="0.2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2:15" x14ac:dyDescent="0.2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2:15" x14ac:dyDescent="0.2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2:15" x14ac:dyDescent="0.2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2:15" x14ac:dyDescent="0.2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2:15" x14ac:dyDescent="0.2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2:15" x14ac:dyDescent="0.2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2:15" x14ac:dyDescent="0.2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2:15" x14ac:dyDescent="0.2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2:15" x14ac:dyDescent="0.2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2:15" x14ac:dyDescent="0.2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2:15" x14ac:dyDescent="0.2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2:15" x14ac:dyDescent="0.2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2:15" x14ac:dyDescent="0.2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2:15" x14ac:dyDescent="0.2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2:15" x14ac:dyDescent="0.2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2:15" x14ac:dyDescent="0.2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2:15" x14ac:dyDescent="0.2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2:15" x14ac:dyDescent="0.2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2:15" x14ac:dyDescent="0.2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2:15" x14ac:dyDescent="0.2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2:15" x14ac:dyDescent="0.2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2:15" x14ac:dyDescent="0.2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2:15" x14ac:dyDescent="0.2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2:15" x14ac:dyDescent="0.2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2:15" x14ac:dyDescent="0.2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2:15" x14ac:dyDescent="0.2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2:15" x14ac:dyDescent="0.2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2:15" x14ac:dyDescent="0.2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2:15" x14ac:dyDescent="0.2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2:15" x14ac:dyDescent="0.2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2:15" x14ac:dyDescent="0.2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2:15" x14ac:dyDescent="0.2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2:15" x14ac:dyDescent="0.2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2:15" x14ac:dyDescent="0.2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2:15" x14ac:dyDescent="0.2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2:15" x14ac:dyDescent="0.2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2:15" x14ac:dyDescent="0.2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2:15" x14ac:dyDescent="0.2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2:15" x14ac:dyDescent="0.2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2:15" x14ac:dyDescent="0.2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2:15" x14ac:dyDescent="0.2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2:15" x14ac:dyDescent="0.2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2:15" x14ac:dyDescent="0.2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2:15" x14ac:dyDescent="0.2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2:15" x14ac:dyDescent="0.2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2:15" x14ac:dyDescent="0.2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2:15" x14ac:dyDescent="0.2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2:15" x14ac:dyDescent="0.2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2:15" x14ac:dyDescent="0.2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2:15" x14ac:dyDescent="0.2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2:15" x14ac:dyDescent="0.2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2:15" x14ac:dyDescent="0.2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2:15" x14ac:dyDescent="0.2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2:15" x14ac:dyDescent="0.2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2:15" x14ac:dyDescent="0.2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2:15" x14ac:dyDescent="0.2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2:15" x14ac:dyDescent="0.2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2:15" x14ac:dyDescent="0.2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2:15" x14ac:dyDescent="0.2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2:15" x14ac:dyDescent="0.2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2:15" x14ac:dyDescent="0.2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2:15" x14ac:dyDescent="0.2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2:15" x14ac:dyDescent="0.2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2:15" x14ac:dyDescent="0.2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2:15" x14ac:dyDescent="0.2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2:15" x14ac:dyDescent="0.2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2:15" x14ac:dyDescent="0.2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2:15" x14ac:dyDescent="0.2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2:15" x14ac:dyDescent="0.2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2:15" x14ac:dyDescent="0.2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2:15" x14ac:dyDescent="0.2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2:15" x14ac:dyDescent="0.2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2:15" x14ac:dyDescent="0.2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2:15" x14ac:dyDescent="0.2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2:15" x14ac:dyDescent="0.2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2:15" x14ac:dyDescent="0.2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2:15" x14ac:dyDescent="0.2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2:15" x14ac:dyDescent="0.2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2:15" x14ac:dyDescent="0.2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2:15" x14ac:dyDescent="0.2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2:15" x14ac:dyDescent="0.2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2:15" x14ac:dyDescent="0.2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2:15" x14ac:dyDescent="0.2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2:15" x14ac:dyDescent="0.2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2:15" x14ac:dyDescent="0.2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2:15" x14ac:dyDescent="0.2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2:15" x14ac:dyDescent="0.2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2:15" x14ac:dyDescent="0.2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2:15" x14ac:dyDescent="0.2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2:15" x14ac:dyDescent="0.2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2:15" x14ac:dyDescent="0.2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2:15" x14ac:dyDescent="0.2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2:15" x14ac:dyDescent="0.2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2:15" x14ac:dyDescent="0.2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2:15" x14ac:dyDescent="0.2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2:15" x14ac:dyDescent="0.2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2:15" x14ac:dyDescent="0.2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2:15" x14ac:dyDescent="0.2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2:15" x14ac:dyDescent="0.2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2:15" x14ac:dyDescent="0.2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2:15" x14ac:dyDescent="0.2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2:15" x14ac:dyDescent="0.2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2:15" x14ac:dyDescent="0.2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2:15" x14ac:dyDescent="0.2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2:15" x14ac:dyDescent="0.2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2:15" x14ac:dyDescent="0.2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2:15" x14ac:dyDescent="0.2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2:15" x14ac:dyDescent="0.2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2:15" x14ac:dyDescent="0.2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2:15" x14ac:dyDescent="0.2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2:15" x14ac:dyDescent="0.2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2:15" x14ac:dyDescent="0.2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2:15" x14ac:dyDescent="0.2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2:15" x14ac:dyDescent="0.2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2:15" x14ac:dyDescent="0.2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2:15" x14ac:dyDescent="0.2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2:15" x14ac:dyDescent="0.2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2:15" x14ac:dyDescent="0.2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2:15" x14ac:dyDescent="0.2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2:15" x14ac:dyDescent="0.2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2:15" x14ac:dyDescent="0.2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2:15" x14ac:dyDescent="0.2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2:15" x14ac:dyDescent="0.2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2:15" x14ac:dyDescent="0.2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2:15" x14ac:dyDescent="0.2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2:15" x14ac:dyDescent="0.2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2:15" x14ac:dyDescent="0.2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2:15" x14ac:dyDescent="0.2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2:15" x14ac:dyDescent="0.2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2:15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2:15" x14ac:dyDescent="0.2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2:15" x14ac:dyDescent="0.2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2:15" x14ac:dyDescent="0.2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2:15" x14ac:dyDescent="0.2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2:15" x14ac:dyDescent="0.2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2:15" x14ac:dyDescent="0.2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2:15" x14ac:dyDescent="0.2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2:15" x14ac:dyDescent="0.2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2:15" x14ac:dyDescent="0.2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2:15" x14ac:dyDescent="0.2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2:15" x14ac:dyDescent="0.2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2:15" x14ac:dyDescent="0.2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2:15" x14ac:dyDescent="0.2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2:15" x14ac:dyDescent="0.2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2:15" x14ac:dyDescent="0.2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2:15" x14ac:dyDescent="0.2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2:15" x14ac:dyDescent="0.2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2:15" x14ac:dyDescent="0.2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2:15" x14ac:dyDescent="0.2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2:15" x14ac:dyDescent="0.2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2:15" x14ac:dyDescent="0.2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2:15" x14ac:dyDescent="0.2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2:15" x14ac:dyDescent="0.2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2:15" x14ac:dyDescent="0.2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2:15" x14ac:dyDescent="0.2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2:15" x14ac:dyDescent="0.2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2:15" x14ac:dyDescent="0.2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2:15" x14ac:dyDescent="0.2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2:15" x14ac:dyDescent="0.2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2:15" x14ac:dyDescent="0.2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2:15" x14ac:dyDescent="0.2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2:15" x14ac:dyDescent="0.2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2:15" x14ac:dyDescent="0.2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2:15" x14ac:dyDescent="0.2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2:15" x14ac:dyDescent="0.2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2:15" x14ac:dyDescent="0.2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2:15" x14ac:dyDescent="0.2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2:15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2:15" x14ac:dyDescent="0.2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2:15" x14ac:dyDescent="0.2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2:15" x14ac:dyDescent="0.2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2:15" x14ac:dyDescent="0.2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2:15" x14ac:dyDescent="0.2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2:15" x14ac:dyDescent="0.2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2:15" x14ac:dyDescent="0.2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2:15" x14ac:dyDescent="0.2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2:15" x14ac:dyDescent="0.2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2:15" x14ac:dyDescent="0.2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2:15" x14ac:dyDescent="0.2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2:15" x14ac:dyDescent="0.2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2:15" x14ac:dyDescent="0.2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2:15" x14ac:dyDescent="0.2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2:15" x14ac:dyDescent="0.2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2:15" x14ac:dyDescent="0.2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2:15" x14ac:dyDescent="0.2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2:15" x14ac:dyDescent="0.2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2:15" x14ac:dyDescent="0.2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2:15" x14ac:dyDescent="0.2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2:15" x14ac:dyDescent="0.2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2:15" x14ac:dyDescent="0.2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2:15" x14ac:dyDescent="0.2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2:15" x14ac:dyDescent="0.2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2:15" x14ac:dyDescent="0.2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2:15" x14ac:dyDescent="0.2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2:15" x14ac:dyDescent="0.2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2:15" x14ac:dyDescent="0.2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2:15" x14ac:dyDescent="0.2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2:15" x14ac:dyDescent="0.2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2:15" x14ac:dyDescent="0.2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2:15" x14ac:dyDescent="0.2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2:15" x14ac:dyDescent="0.2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2:15" x14ac:dyDescent="0.2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2:15" x14ac:dyDescent="0.2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2:15" x14ac:dyDescent="0.2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2:15" x14ac:dyDescent="0.2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2:15" x14ac:dyDescent="0.2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2:15" x14ac:dyDescent="0.2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2:15" x14ac:dyDescent="0.2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2:15" x14ac:dyDescent="0.2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2:15" x14ac:dyDescent="0.2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2:15" x14ac:dyDescent="0.2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2:15" x14ac:dyDescent="0.2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2:15" x14ac:dyDescent="0.2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2:15" x14ac:dyDescent="0.2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2:15" x14ac:dyDescent="0.2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2:15" x14ac:dyDescent="0.2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2:15" x14ac:dyDescent="0.2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2:15" x14ac:dyDescent="0.2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2:15" x14ac:dyDescent="0.2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2:15" x14ac:dyDescent="0.2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2:15" x14ac:dyDescent="0.2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2:15" x14ac:dyDescent="0.2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2:15" x14ac:dyDescent="0.2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2:15" x14ac:dyDescent="0.2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2:15" x14ac:dyDescent="0.2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2:15" x14ac:dyDescent="0.2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2:15" x14ac:dyDescent="0.2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2:15" x14ac:dyDescent="0.2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2:15" x14ac:dyDescent="0.2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2:15" x14ac:dyDescent="0.2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2:15" x14ac:dyDescent="0.2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2:15" x14ac:dyDescent="0.2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2:15" x14ac:dyDescent="0.2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2:15" x14ac:dyDescent="0.2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2:15" x14ac:dyDescent="0.2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2:15" x14ac:dyDescent="0.2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2:15" x14ac:dyDescent="0.2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2:15" x14ac:dyDescent="0.2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2:15" x14ac:dyDescent="0.2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2:15" x14ac:dyDescent="0.2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2:15" x14ac:dyDescent="0.2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2:15" x14ac:dyDescent="0.2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2:15" x14ac:dyDescent="0.2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2:15" x14ac:dyDescent="0.2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2:15" x14ac:dyDescent="0.2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2:15" x14ac:dyDescent="0.2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2:15" x14ac:dyDescent="0.2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2:15" x14ac:dyDescent="0.2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2:15" x14ac:dyDescent="0.2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2:15" x14ac:dyDescent="0.2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2:15" x14ac:dyDescent="0.2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2:15" x14ac:dyDescent="0.2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2:15" x14ac:dyDescent="0.2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2:15" x14ac:dyDescent="0.2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2:15" x14ac:dyDescent="0.2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2:15" x14ac:dyDescent="0.2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2:15" x14ac:dyDescent="0.2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2:15" x14ac:dyDescent="0.2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2:15" x14ac:dyDescent="0.2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2:15" x14ac:dyDescent="0.2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2:15" x14ac:dyDescent="0.2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2:15" x14ac:dyDescent="0.2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2:15" x14ac:dyDescent="0.2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2:15" x14ac:dyDescent="0.2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2:15" x14ac:dyDescent="0.2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2:15" x14ac:dyDescent="0.2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2:15" x14ac:dyDescent="0.2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2:15" x14ac:dyDescent="0.2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2:15" x14ac:dyDescent="0.2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2:15" x14ac:dyDescent="0.2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2:15" x14ac:dyDescent="0.2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2:15" x14ac:dyDescent="0.2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2:15" x14ac:dyDescent="0.2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2:15" x14ac:dyDescent="0.2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2:15" x14ac:dyDescent="0.2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2:15" x14ac:dyDescent="0.2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2:15" x14ac:dyDescent="0.2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2:15" x14ac:dyDescent="0.2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2:15" x14ac:dyDescent="0.2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2:15" x14ac:dyDescent="0.2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73"/>
  <sheetViews>
    <sheetView workbookViewId="0">
      <selection sqref="A1:T73"/>
    </sheetView>
  </sheetViews>
  <sheetFormatPr defaultRowHeight="15" x14ac:dyDescent="0.25"/>
  <cols>
    <col min="1" max="1" width="20" style="58" customWidth="1"/>
    <col min="2" max="2" width="35.28515625" style="58" customWidth="1"/>
    <col min="3" max="3" width="13.5703125" style="58" customWidth="1"/>
    <col min="4" max="4" width="12.7109375" style="58" customWidth="1"/>
    <col min="5" max="5" width="12.5703125" style="58" customWidth="1"/>
    <col min="6" max="6" width="14" style="58" customWidth="1"/>
    <col min="7" max="7" width="12.28515625" style="58" customWidth="1"/>
    <col min="8" max="8" width="14" style="58" customWidth="1"/>
    <col min="9" max="9" width="11.42578125" style="58" customWidth="1"/>
    <col min="10" max="15" width="9.28515625" style="58"/>
  </cols>
  <sheetData>
    <row r="1" spans="1:15" x14ac:dyDescent="0.25">
      <c r="A1" s="191" t="s">
        <v>135</v>
      </c>
      <c r="B1" s="192">
        <v>44250</v>
      </c>
      <c r="C1" s="190" t="s">
        <v>118</v>
      </c>
    </row>
    <row r="2" spans="1:15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/>
    </row>
    <row r="3" spans="1:15" x14ac:dyDescent="0.25">
      <c r="A3"/>
      <c r="B3" s="193" t="s">
        <v>763</v>
      </c>
      <c r="C3" s="147" t="s">
        <v>0</v>
      </c>
      <c r="D3" s="147" t="s">
        <v>1</v>
      </c>
      <c r="E3" s="147" t="s">
        <v>2</v>
      </c>
      <c r="F3" s="147" t="s">
        <v>3</v>
      </c>
      <c r="G3" s="147" t="s">
        <v>4</v>
      </c>
      <c r="H3" s="147" t="s">
        <v>5</v>
      </c>
      <c r="I3" s="147" t="s">
        <v>6</v>
      </c>
      <c r="J3" s="147" t="s">
        <v>7</v>
      </c>
      <c r="K3" s="147" t="s">
        <v>8</v>
      </c>
      <c r="L3" s="147" t="s">
        <v>9</v>
      </c>
      <c r="M3" s="147" t="s">
        <v>10</v>
      </c>
      <c r="N3" s="147" t="s">
        <v>11</v>
      </c>
      <c r="O3" s="147" t="s">
        <v>12</v>
      </c>
    </row>
    <row r="4" spans="1:15" x14ac:dyDescent="0.25">
      <c r="B4" s="58" t="s">
        <v>764</v>
      </c>
      <c r="C4" s="58" t="s">
        <v>699</v>
      </c>
      <c r="D4" s="58">
        <v>0</v>
      </c>
      <c r="E4" s="58">
        <v>1E-3</v>
      </c>
      <c r="F4" s="58">
        <v>1E-8</v>
      </c>
      <c r="G4" s="58" t="s">
        <v>16</v>
      </c>
      <c r="H4" s="58" t="s">
        <v>15</v>
      </c>
      <c r="L4" s="58">
        <v>0.62</v>
      </c>
      <c r="M4" s="58">
        <v>4.5</v>
      </c>
      <c r="N4" s="58">
        <v>2.7845000000000002E-2</v>
      </c>
      <c r="O4" s="58">
        <v>71.95</v>
      </c>
    </row>
    <row r="5" spans="1:15" x14ac:dyDescent="0.25">
      <c r="B5" s="58" t="s">
        <v>698</v>
      </c>
      <c r="C5" s="58" t="s">
        <v>699</v>
      </c>
      <c r="D5" s="58">
        <v>0</v>
      </c>
      <c r="E5" s="58">
        <v>1E-3</v>
      </c>
      <c r="F5" s="58">
        <v>1.0000000000000001E-7</v>
      </c>
      <c r="G5" s="58" t="s">
        <v>16</v>
      </c>
      <c r="H5" s="58" t="s">
        <v>15</v>
      </c>
      <c r="L5" s="58">
        <v>0.62</v>
      </c>
      <c r="M5" s="58">
        <v>4.5</v>
      </c>
      <c r="N5" s="58">
        <v>6.2206999999999998E-2</v>
      </c>
      <c r="O5" s="58">
        <v>53.073</v>
      </c>
    </row>
    <row r="6" spans="1:15" x14ac:dyDescent="0.25">
      <c r="B6" s="58" t="s">
        <v>700</v>
      </c>
      <c r="C6" s="58" t="s">
        <v>699</v>
      </c>
      <c r="D6" s="58">
        <v>0</v>
      </c>
      <c r="E6" s="58">
        <v>1E-3</v>
      </c>
      <c r="F6" s="58">
        <v>9.9999999999999995E-7</v>
      </c>
      <c r="G6" s="58" t="s">
        <v>16</v>
      </c>
      <c r="H6" s="58" t="s">
        <v>15</v>
      </c>
      <c r="L6" s="58">
        <v>0.62</v>
      </c>
      <c r="M6" s="58">
        <v>4.5</v>
      </c>
      <c r="N6" s="58">
        <v>0.58019999999999994</v>
      </c>
      <c r="O6" s="58">
        <v>8.2952000000000012</v>
      </c>
    </row>
    <row r="7" spans="1:15" x14ac:dyDescent="0.25">
      <c r="B7" s="58" t="s">
        <v>701</v>
      </c>
      <c r="C7" s="58" t="s">
        <v>699</v>
      </c>
      <c r="D7" s="58">
        <v>0</v>
      </c>
      <c r="E7" s="58">
        <v>1E-3</v>
      </c>
      <c r="F7" s="58">
        <v>1.0000000000000001E-5</v>
      </c>
      <c r="G7" s="58" t="s">
        <v>16</v>
      </c>
      <c r="H7" s="58" t="s">
        <v>15</v>
      </c>
      <c r="L7" s="58">
        <v>5.8</v>
      </c>
      <c r="M7" s="58">
        <v>0.89276</v>
      </c>
      <c r="N7" s="58">
        <v>5.8</v>
      </c>
      <c r="O7" s="58">
        <v>0.83626</v>
      </c>
    </row>
    <row r="8" spans="1:15" x14ac:dyDescent="0.25">
      <c r="B8" s="58" t="s">
        <v>702</v>
      </c>
      <c r="C8" s="58" t="s">
        <v>699</v>
      </c>
      <c r="D8" s="58">
        <v>0</v>
      </c>
      <c r="E8" s="58">
        <v>1E-3</v>
      </c>
      <c r="F8" s="58">
        <v>1E-4</v>
      </c>
      <c r="G8" s="58" t="s">
        <v>16</v>
      </c>
      <c r="H8" s="58" t="s">
        <v>15</v>
      </c>
      <c r="L8" s="58">
        <v>58</v>
      </c>
      <c r="M8" s="58">
        <v>0.10624</v>
      </c>
      <c r="N8" s="58">
        <v>58</v>
      </c>
      <c r="O8" s="58">
        <v>8.3632999999999999E-2</v>
      </c>
    </row>
    <row r="9" spans="1:15" x14ac:dyDescent="0.25">
      <c r="B9" s="58" t="s">
        <v>703</v>
      </c>
      <c r="C9" s="58" t="s">
        <v>699</v>
      </c>
      <c r="D9" s="58">
        <v>0</v>
      </c>
      <c r="E9" s="58">
        <v>1E-3</v>
      </c>
      <c r="F9" s="58">
        <v>1E-3</v>
      </c>
      <c r="G9" s="58" t="s">
        <v>16</v>
      </c>
      <c r="H9" s="58" t="s">
        <v>15</v>
      </c>
      <c r="L9" s="58">
        <v>580</v>
      </c>
      <c r="M9" s="58">
        <v>1.7405999999999998E-2</v>
      </c>
      <c r="N9" s="58">
        <v>580</v>
      </c>
      <c r="O9" s="58">
        <v>8.3633000000000006E-3</v>
      </c>
    </row>
    <row r="10" spans="1:15" x14ac:dyDescent="0.25">
      <c r="B10" s="58" t="s">
        <v>765</v>
      </c>
      <c r="C10" s="58" t="s">
        <v>699</v>
      </c>
      <c r="D10" s="58">
        <v>1E-3</v>
      </c>
      <c r="E10" s="58">
        <v>0.01</v>
      </c>
      <c r="F10" s="58">
        <v>1E-8</v>
      </c>
      <c r="G10" s="58" t="s">
        <v>16</v>
      </c>
      <c r="H10" s="58" t="s">
        <v>15</v>
      </c>
      <c r="L10" s="58">
        <v>0.62</v>
      </c>
      <c r="M10" s="58">
        <v>4.5</v>
      </c>
      <c r="N10" s="58">
        <v>6.0671999999999997E-2</v>
      </c>
      <c r="O10" s="58">
        <v>48.506</v>
      </c>
    </row>
    <row r="11" spans="1:15" x14ac:dyDescent="0.25">
      <c r="B11" s="58" t="s">
        <v>766</v>
      </c>
      <c r="C11" s="58" t="s">
        <v>699</v>
      </c>
      <c r="D11" s="58">
        <v>1E-3</v>
      </c>
      <c r="E11" s="58">
        <v>0.01</v>
      </c>
      <c r="F11" s="58">
        <v>1.0000000000000001E-7</v>
      </c>
      <c r="G11" s="58" t="s">
        <v>16</v>
      </c>
      <c r="H11" s="58" t="s">
        <v>15</v>
      </c>
      <c r="L11" s="58">
        <v>0.62</v>
      </c>
      <c r="M11" s="58">
        <v>4.5</v>
      </c>
      <c r="N11" s="58">
        <v>7.6235999999999998E-2</v>
      </c>
      <c r="O11" s="58">
        <v>47.253999999999998</v>
      </c>
    </row>
    <row r="12" spans="1:15" x14ac:dyDescent="0.25">
      <c r="B12" s="58" t="s">
        <v>767</v>
      </c>
      <c r="C12" s="58" t="s">
        <v>699</v>
      </c>
      <c r="D12" s="58">
        <v>1E-3</v>
      </c>
      <c r="E12" s="58">
        <v>0.01</v>
      </c>
      <c r="F12" s="58">
        <v>9.9999999999999995E-7</v>
      </c>
      <c r="G12" s="58" t="s">
        <v>16</v>
      </c>
      <c r="H12" s="58" t="s">
        <v>15</v>
      </c>
      <c r="L12" s="58">
        <v>0.62</v>
      </c>
      <c r="M12" s="58">
        <v>19.154999999999998</v>
      </c>
      <c r="N12" s="58">
        <v>0.56724999999999992</v>
      </c>
      <c r="O12" s="58">
        <v>22.911999999999999</v>
      </c>
    </row>
    <row r="13" spans="1:15" x14ac:dyDescent="0.25">
      <c r="B13" s="58" t="s">
        <v>768</v>
      </c>
      <c r="C13" s="58" t="s">
        <v>699</v>
      </c>
      <c r="D13" s="58">
        <v>1E-3</v>
      </c>
      <c r="E13" s="58">
        <v>0.01</v>
      </c>
      <c r="F13" s="58">
        <v>1.0000000000000001E-5</v>
      </c>
      <c r="G13" s="58" t="s">
        <v>16</v>
      </c>
      <c r="H13" s="58" t="s">
        <v>15</v>
      </c>
      <c r="L13" s="58">
        <v>5.7982999999999993</v>
      </c>
      <c r="M13" s="58">
        <v>2.7569999999999997</v>
      </c>
      <c r="N13" s="58">
        <v>5.7982999999999993</v>
      </c>
      <c r="O13" s="58">
        <v>2.7323</v>
      </c>
    </row>
    <row r="14" spans="1:15" x14ac:dyDescent="0.25">
      <c r="B14" s="58" t="s">
        <v>769</v>
      </c>
      <c r="C14" s="58" t="s">
        <v>699</v>
      </c>
      <c r="D14" s="58">
        <v>1E-3</v>
      </c>
      <c r="E14" s="58">
        <v>0.01</v>
      </c>
      <c r="F14" s="58">
        <v>1E-4</v>
      </c>
      <c r="G14" s="58" t="s">
        <v>16</v>
      </c>
      <c r="H14" s="58" t="s">
        <v>15</v>
      </c>
      <c r="L14" s="58">
        <v>58</v>
      </c>
      <c r="M14" s="58">
        <v>0.2838</v>
      </c>
      <c r="N14" s="58">
        <v>58</v>
      </c>
      <c r="O14" s="58">
        <v>0.27384999999999998</v>
      </c>
    </row>
    <row r="15" spans="1:15" x14ac:dyDescent="0.25">
      <c r="B15" s="58" t="s">
        <v>770</v>
      </c>
      <c r="C15" s="58" t="s">
        <v>699</v>
      </c>
      <c r="D15" s="58">
        <v>1E-3</v>
      </c>
      <c r="E15" s="58">
        <v>0.01</v>
      </c>
      <c r="F15" s="58">
        <v>1E-3</v>
      </c>
      <c r="G15" s="58" t="s">
        <v>16</v>
      </c>
      <c r="H15" s="58" t="s">
        <v>15</v>
      </c>
      <c r="L15" s="58">
        <v>580</v>
      </c>
      <c r="M15" s="58">
        <v>3.1363999999999996E-2</v>
      </c>
      <c r="N15" s="58">
        <v>580</v>
      </c>
      <c r="O15" s="58">
        <v>2.7385999999999997E-2</v>
      </c>
    </row>
    <row r="16" spans="1:15" x14ac:dyDescent="0.25">
      <c r="B16" s="58" t="s">
        <v>771</v>
      </c>
      <c r="C16" s="58" t="s">
        <v>699</v>
      </c>
      <c r="D16" s="58">
        <v>0.01</v>
      </c>
      <c r="E16" s="58">
        <v>0.1</v>
      </c>
      <c r="F16" s="58">
        <v>1.0000000000000001E-7</v>
      </c>
      <c r="G16" s="58" t="s">
        <v>16</v>
      </c>
      <c r="H16" s="58" t="s">
        <v>15</v>
      </c>
      <c r="L16" s="58">
        <v>0.48</v>
      </c>
      <c r="M16" s="58">
        <v>37</v>
      </c>
      <c r="N16" s="58">
        <v>0.47363</v>
      </c>
      <c r="O16" s="58">
        <v>36.623999999999995</v>
      </c>
    </row>
    <row r="17" spans="2:15" x14ac:dyDescent="0.25">
      <c r="B17" s="58" t="s">
        <v>772</v>
      </c>
      <c r="C17" s="58" t="s">
        <v>699</v>
      </c>
      <c r="D17" s="58">
        <v>0.01</v>
      </c>
      <c r="E17" s="58">
        <v>0.1</v>
      </c>
      <c r="F17" s="58">
        <v>9.9999999999999995E-7</v>
      </c>
      <c r="G17" s="58" t="s">
        <v>16</v>
      </c>
      <c r="H17" s="58" t="s">
        <v>15</v>
      </c>
      <c r="L17" s="58">
        <v>0.66959999999999997</v>
      </c>
      <c r="M17" s="58">
        <v>35.075000000000003</v>
      </c>
      <c r="N17" s="58">
        <v>0.66822999999999999</v>
      </c>
      <c r="O17" s="58">
        <v>35.079000000000001</v>
      </c>
    </row>
    <row r="18" spans="2:15" x14ac:dyDescent="0.25">
      <c r="B18" s="58" t="s">
        <v>773</v>
      </c>
      <c r="C18" s="58" t="s">
        <v>699</v>
      </c>
      <c r="D18" s="58">
        <v>0.01</v>
      </c>
      <c r="E18" s="58">
        <v>0.1</v>
      </c>
      <c r="F18" s="58">
        <v>1.0000000000000001E-5</v>
      </c>
      <c r="G18" s="58" t="s">
        <v>16</v>
      </c>
      <c r="H18" s="58" t="s">
        <v>15</v>
      </c>
      <c r="L18" s="58">
        <v>5.7206999999999999</v>
      </c>
      <c r="M18" s="58">
        <v>14.050999999999998</v>
      </c>
      <c r="N18" s="58">
        <v>5.7199</v>
      </c>
      <c r="O18" s="58">
        <v>14.036</v>
      </c>
    </row>
    <row r="19" spans="2:15" x14ac:dyDescent="0.25">
      <c r="B19" s="58" t="s">
        <v>774</v>
      </c>
      <c r="C19" s="58" t="s">
        <v>699</v>
      </c>
      <c r="D19" s="58">
        <v>0.01</v>
      </c>
      <c r="E19" s="58">
        <v>0.1</v>
      </c>
      <c r="F19" s="58">
        <v>1E-4</v>
      </c>
      <c r="G19" s="58" t="s">
        <v>16</v>
      </c>
      <c r="H19" s="58" t="s">
        <v>15</v>
      </c>
      <c r="L19" s="58">
        <v>57.991</v>
      </c>
      <c r="M19" s="58">
        <v>1.5774000000000001</v>
      </c>
      <c r="N19" s="58">
        <v>57.989999999999995</v>
      </c>
      <c r="O19" s="58">
        <v>1.5689</v>
      </c>
    </row>
    <row r="20" spans="2:15" x14ac:dyDescent="0.25">
      <c r="B20" s="58" t="s">
        <v>775</v>
      </c>
      <c r="C20" s="58" t="s">
        <v>699</v>
      </c>
      <c r="D20" s="58">
        <v>0.01</v>
      </c>
      <c r="E20" s="58">
        <v>0.1</v>
      </c>
      <c r="F20" s="58">
        <v>1E-3</v>
      </c>
      <c r="G20" s="58" t="s">
        <v>16</v>
      </c>
      <c r="H20" s="58" t="s">
        <v>15</v>
      </c>
      <c r="L20" s="58">
        <v>580</v>
      </c>
      <c r="M20" s="58">
        <v>0.16048999999999999</v>
      </c>
      <c r="N20" s="58">
        <v>580</v>
      </c>
      <c r="O20" s="58">
        <v>0.15709999999999999</v>
      </c>
    </row>
    <row r="21" spans="2:15" x14ac:dyDescent="0.25">
      <c r="B21" s="58" t="s">
        <v>776</v>
      </c>
      <c r="C21" s="58" t="s">
        <v>699</v>
      </c>
      <c r="D21" s="58">
        <v>0.01</v>
      </c>
      <c r="E21" s="58">
        <v>0.1</v>
      </c>
      <c r="F21" s="58">
        <v>0.01</v>
      </c>
      <c r="G21" s="58" t="s">
        <v>16</v>
      </c>
      <c r="H21" s="58" t="s">
        <v>15</v>
      </c>
      <c r="L21" s="58">
        <v>5800</v>
      </c>
      <c r="M21" s="58">
        <v>1.7067000000000002E-2</v>
      </c>
      <c r="N21" s="58">
        <v>5800</v>
      </c>
      <c r="O21" s="58">
        <v>1.5710000000000002E-2</v>
      </c>
    </row>
    <row r="22" spans="2:15" x14ac:dyDescent="0.25">
      <c r="B22" s="58" t="s">
        <v>704</v>
      </c>
      <c r="C22" s="58" t="s">
        <v>699</v>
      </c>
      <c r="D22" s="58">
        <v>0.1</v>
      </c>
      <c r="E22" s="58">
        <v>1</v>
      </c>
      <c r="F22" s="58">
        <v>9.9999999999999995E-7</v>
      </c>
      <c r="G22" s="58" t="s">
        <v>16</v>
      </c>
      <c r="H22" s="58" t="s">
        <v>15</v>
      </c>
      <c r="L22" s="58">
        <v>4.6999999999999993</v>
      </c>
      <c r="M22" s="58">
        <v>41</v>
      </c>
      <c r="N22" s="58">
        <v>4.6517999999999997</v>
      </c>
      <c r="O22" s="58">
        <v>40.781999999999996</v>
      </c>
    </row>
    <row r="23" spans="2:15" x14ac:dyDescent="0.25">
      <c r="B23" s="58" t="s">
        <v>705</v>
      </c>
      <c r="C23" s="58" t="s">
        <v>699</v>
      </c>
      <c r="D23" s="58">
        <v>0.1</v>
      </c>
      <c r="E23" s="58">
        <v>1</v>
      </c>
      <c r="F23" s="58">
        <v>1.0000000000000001E-5</v>
      </c>
      <c r="G23" s="58" t="s">
        <v>16</v>
      </c>
      <c r="H23" s="58" t="s">
        <v>15</v>
      </c>
      <c r="L23" s="58">
        <v>6.5522999999999998</v>
      </c>
      <c r="M23" s="58">
        <v>39.255000000000003</v>
      </c>
      <c r="N23" s="58">
        <v>6.5388999999999999</v>
      </c>
      <c r="O23" s="58">
        <v>39.26</v>
      </c>
    </row>
    <row r="24" spans="2:15" x14ac:dyDescent="0.25">
      <c r="B24" s="58" t="s">
        <v>706</v>
      </c>
      <c r="C24" s="58" t="s">
        <v>699</v>
      </c>
      <c r="D24" s="58">
        <v>0.1</v>
      </c>
      <c r="E24" s="58">
        <v>1</v>
      </c>
      <c r="F24" s="58">
        <v>1E-4</v>
      </c>
      <c r="G24" s="58" t="s">
        <v>16</v>
      </c>
      <c r="H24" s="58" t="s">
        <v>15</v>
      </c>
      <c r="L24" s="58">
        <v>56.988999999999997</v>
      </c>
      <c r="M24" s="58">
        <v>16.704999999999998</v>
      </c>
      <c r="N24" s="58">
        <v>56.980999999999995</v>
      </c>
      <c r="O24" s="58">
        <v>16.693000000000001</v>
      </c>
    </row>
    <row r="25" spans="2:15" x14ac:dyDescent="0.25">
      <c r="B25" s="58" t="s">
        <v>707</v>
      </c>
      <c r="C25" s="58" t="s">
        <v>699</v>
      </c>
      <c r="D25" s="58">
        <v>0.1</v>
      </c>
      <c r="E25" s="58">
        <v>1</v>
      </c>
      <c r="F25" s="58">
        <v>1E-3</v>
      </c>
      <c r="G25" s="58" t="s">
        <v>16</v>
      </c>
      <c r="H25" s="58" t="s">
        <v>15</v>
      </c>
      <c r="L25" s="58">
        <v>579.88</v>
      </c>
      <c r="M25" s="58">
        <v>1.9084000000000001</v>
      </c>
      <c r="N25" s="58">
        <v>579.88</v>
      </c>
      <c r="O25" s="58">
        <v>1.9012</v>
      </c>
    </row>
    <row r="26" spans="2:15" x14ac:dyDescent="0.25">
      <c r="B26" s="58" t="s">
        <v>708</v>
      </c>
      <c r="C26" s="58" t="s">
        <v>699</v>
      </c>
      <c r="D26" s="58">
        <v>0.1</v>
      </c>
      <c r="E26" s="58">
        <v>1</v>
      </c>
      <c r="F26" s="58">
        <v>0.01</v>
      </c>
      <c r="G26" s="58" t="s">
        <v>16</v>
      </c>
      <c r="H26" s="58" t="s">
        <v>15</v>
      </c>
      <c r="L26" s="58">
        <v>5800</v>
      </c>
      <c r="M26" s="58">
        <v>0.19328999999999999</v>
      </c>
      <c r="N26" s="58">
        <v>5800</v>
      </c>
      <c r="O26" s="58">
        <v>0.19042000000000001</v>
      </c>
    </row>
    <row r="27" spans="2:15" x14ac:dyDescent="0.25">
      <c r="B27" s="58" t="s">
        <v>777</v>
      </c>
      <c r="C27" s="58" t="s">
        <v>699</v>
      </c>
      <c r="D27" s="58">
        <v>0.1</v>
      </c>
      <c r="E27" s="58">
        <v>1</v>
      </c>
      <c r="F27" s="58">
        <v>0.1</v>
      </c>
      <c r="G27" s="58" t="s">
        <v>16</v>
      </c>
      <c r="H27" s="58" t="s">
        <v>15</v>
      </c>
      <c r="L27" s="58">
        <v>58000</v>
      </c>
      <c r="M27" s="58">
        <v>2.0188000000000001E-2</v>
      </c>
      <c r="N27" s="58">
        <v>58000</v>
      </c>
      <c r="O27" s="58">
        <v>1.9042E-2</v>
      </c>
    </row>
    <row r="28" spans="2:15" x14ac:dyDescent="0.25">
      <c r="B28" s="58" t="s">
        <v>709</v>
      </c>
      <c r="C28" s="58" t="s">
        <v>699</v>
      </c>
      <c r="D28" s="58">
        <v>1</v>
      </c>
      <c r="E28" s="58">
        <v>10</v>
      </c>
      <c r="F28" s="58">
        <v>1.0000000000000001E-5</v>
      </c>
      <c r="G28" s="58" t="s">
        <v>16</v>
      </c>
      <c r="H28" s="58" t="s">
        <v>15</v>
      </c>
      <c r="L28" s="58">
        <v>47</v>
      </c>
      <c r="M28" s="58">
        <v>35</v>
      </c>
      <c r="N28" s="58">
        <v>46.375999999999998</v>
      </c>
      <c r="O28" s="58">
        <v>34.813000000000002</v>
      </c>
    </row>
    <row r="29" spans="2:15" x14ac:dyDescent="0.25">
      <c r="B29" s="58" t="s">
        <v>710</v>
      </c>
      <c r="C29" s="58" t="s">
        <v>699</v>
      </c>
      <c r="D29" s="58">
        <v>1</v>
      </c>
      <c r="E29" s="58">
        <v>10</v>
      </c>
      <c r="F29" s="58">
        <v>1E-4</v>
      </c>
      <c r="G29" s="58" t="s">
        <v>16</v>
      </c>
      <c r="H29" s="58" t="s">
        <v>15</v>
      </c>
      <c r="L29" s="58">
        <v>66.457999999999998</v>
      </c>
      <c r="M29" s="58">
        <v>33.231999999999999</v>
      </c>
      <c r="N29" s="58">
        <v>66.382000000000005</v>
      </c>
      <c r="O29" s="58">
        <v>33.231999999999999</v>
      </c>
    </row>
    <row r="30" spans="2:15" x14ac:dyDescent="0.25">
      <c r="B30" s="58" t="s">
        <v>711</v>
      </c>
      <c r="C30" s="58" t="s">
        <v>699</v>
      </c>
      <c r="D30" s="58">
        <v>1</v>
      </c>
      <c r="E30" s="58">
        <v>10</v>
      </c>
      <c r="F30" s="58">
        <v>1E-3</v>
      </c>
      <c r="G30" s="58" t="s">
        <v>16</v>
      </c>
      <c r="H30" s="58" t="s">
        <v>15</v>
      </c>
      <c r="L30" s="58">
        <v>572.80999999999995</v>
      </c>
      <c r="M30" s="58">
        <v>12.879</v>
      </c>
      <c r="N30" s="58">
        <v>572.76</v>
      </c>
      <c r="O30" s="58">
        <v>12.867000000000001</v>
      </c>
    </row>
    <row r="31" spans="2:15" x14ac:dyDescent="0.25">
      <c r="B31" s="58" t="s">
        <v>712</v>
      </c>
      <c r="C31" s="58" t="s">
        <v>699</v>
      </c>
      <c r="D31" s="58">
        <v>1</v>
      </c>
      <c r="E31" s="58">
        <v>10</v>
      </c>
      <c r="F31" s="58">
        <v>0.01</v>
      </c>
      <c r="G31" s="58" t="s">
        <v>16</v>
      </c>
      <c r="H31" s="58" t="s">
        <v>15</v>
      </c>
      <c r="L31" s="58">
        <v>5799.2000000000007</v>
      </c>
      <c r="M31" s="58">
        <v>1.4325000000000001</v>
      </c>
      <c r="N31" s="58">
        <v>5799.1</v>
      </c>
      <c r="O31" s="58">
        <v>1.4258999999999999</v>
      </c>
    </row>
    <row r="32" spans="2:15" x14ac:dyDescent="0.25">
      <c r="B32" s="58" t="s">
        <v>778</v>
      </c>
      <c r="C32" s="58" t="s">
        <v>699</v>
      </c>
      <c r="D32" s="58">
        <v>1</v>
      </c>
      <c r="E32" s="58">
        <v>10</v>
      </c>
      <c r="F32" s="58">
        <v>0.1</v>
      </c>
      <c r="G32" s="58" t="s">
        <v>16</v>
      </c>
      <c r="H32" s="58" t="s">
        <v>15</v>
      </c>
      <c r="L32" s="58">
        <v>58000</v>
      </c>
      <c r="M32" s="58">
        <v>0.1454</v>
      </c>
      <c r="N32" s="58">
        <v>58000</v>
      </c>
      <c r="O32" s="58">
        <v>0.14276</v>
      </c>
    </row>
    <row r="33" spans="2:20" x14ac:dyDescent="0.25">
      <c r="B33" s="58" t="s">
        <v>779</v>
      </c>
      <c r="C33" s="58" t="s">
        <v>699</v>
      </c>
      <c r="D33" s="58">
        <v>1</v>
      </c>
      <c r="E33" s="58">
        <v>10</v>
      </c>
      <c r="F33" s="58">
        <v>1</v>
      </c>
      <c r="G33" s="58" t="s">
        <v>16</v>
      </c>
      <c r="H33" s="58" t="s">
        <v>15</v>
      </c>
      <c r="L33" s="58">
        <v>580000</v>
      </c>
      <c r="M33" s="58">
        <v>1.5330999999999999E-2</v>
      </c>
      <c r="N33" s="58">
        <v>580000</v>
      </c>
      <c r="O33" s="58">
        <v>1.4276E-2</v>
      </c>
    </row>
    <row r="34" spans="2:20" x14ac:dyDescent="0.25">
      <c r="B34" s="58" t="s">
        <v>713</v>
      </c>
      <c r="C34" s="58" t="s">
        <v>699</v>
      </c>
      <c r="D34" s="58">
        <v>10</v>
      </c>
      <c r="E34" s="58">
        <v>100</v>
      </c>
      <c r="F34" s="58">
        <v>1E-4</v>
      </c>
      <c r="G34" s="58" t="s">
        <v>16</v>
      </c>
      <c r="H34" s="58" t="s">
        <v>14</v>
      </c>
      <c r="L34" s="58">
        <v>0.57999999999999996</v>
      </c>
      <c r="M34" s="58">
        <v>4.1000000000000002E-2</v>
      </c>
      <c r="N34" s="58">
        <v>0.57894999999999996</v>
      </c>
      <c r="O34" s="58">
        <v>4.0740999999999999E-2</v>
      </c>
    </row>
    <row r="35" spans="2:20" x14ac:dyDescent="0.25">
      <c r="B35" s="58" t="s">
        <v>714</v>
      </c>
      <c r="C35" s="58" t="s">
        <v>699</v>
      </c>
      <c r="D35" s="58">
        <v>10</v>
      </c>
      <c r="E35" s="58">
        <v>100</v>
      </c>
      <c r="F35" s="58">
        <v>1E-3</v>
      </c>
      <c r="G35" s="58" t="s">
        <v>16</v>
      </c>
      <c r="H35" s="58" t="s">
        <v>14</v>
      </c>
      <c r="L35" s="58">
        <v>0.74949999999999994</v>
      </c>
      <c r="M35" s="58">
        <v>3.9399000000000003E-2</v>
      </c>
      <c r="N35" s="58">
        <v>0.74878999999999996</v>
      </c>
      <c r="O35" s="58">
        <v>3.9399000000000003E-2</v>
      </c>
    </row>
    <row r="36" spans="2:20" x14ac:dyDescent="0.25">
      <c r="B36" s="58" t="s">
        <v>715</v>
      </c>
      <c r="C36" s="58" t="s">
        <v>699</v>
      </c>
      <c r="D36" s="58">
        <v>10</v>
      </c>
      <c r="E36" s="58">
        <v>100</v>
      </c>
      <c r="F36" s="58">
        <v>0.01</v>
      </c>
      <c r="G36" s="58" t="s">
        <v>16</v>
      </c>
      <c r="H36" s="58" t="s">
        <v>14</v>
      </c>
      <c r="L36" s="58">
        <v>5.7108999999999996</v>
      </c>
      <c r="M36" s="58">
        <v>1.7264000000000002E-2</v>
      </c>
      <c r="N36" s="58">
        <v>5.7104999999999997</v>
      </c>
      <c r="O36" s="58">
        <v>1.7250999999999999E-2</v>
      </c>
    </row>
    <row r="37" spans="2:20" x14ac:dyDescent="0.25">
      <c r="B37" s="58" t="s">
        <v>716</v>
      </c>
      <c r="C37" s="58" t="s">
        <v>699</v>
      </c>
      <c r="D37" s="58">
        <v>10</v>
      </c>
      <c r="E37" s="58">
        <v>100</v>
      </c>
      <c r="F37" s="58">
        <v>0.1</v>
      </c>
      <c r="G37" s="58" t="s">
        <v>16</v>
      </c>
      <c r="H37" s="58" t="s">
        <v>14</v>
      </c>
      <c r="L37" s="58">
        <v>57.988999999999997</v>
      </c>
      <c r="M37" s="58">
        <v>1.9846E-3</v>
      </c>
      <c r="N37" s="58">
        <v>57.988999999999997</v>
      </c>
      <c r="O37" s="58">
        <v>1.9773E-3</v>
      </c>
    </row>
    <row r="38" spans="2:20" x14ac:dyDescent="0.25">
      <c r="B38" s="58" t="s">
        <v>780</v>
      </c>
      <c r="C38" s="58" t="s">
        <v>699</v>
      </c>
      <c r="D38" s="58">
        <v>10</v>
      </c>
      <c r="E38" s="58">
        <v>100</v>
      </c>
      <c r="F38" s="58">
        <v>1</v>
      </c>
      <c r="G38" s="58" t="s">
        <v>16</v>
      </c>
      <c r="H38" s="58" t="s">
        <v>14</v>
      </c>
      <c r="L38" s="58">
        <v>580</v>
      </c>
      <c r="M38" s="58">
        <v>2.0100000000000001E-4</v>
      </c>
      <c r="N38" s="58">
        <v>580</v>
      </c>
      <c r="O38" s="58">
        <v>1.9806000000000001E-4</v>
      </c>
    </row>
    <row r="39" spans="2:20" x14ac:dyDescent="0.25">
      <c r="B39" s="58" t="str">
        <f>CONCATENATE(C39,F39,D39)</f>
        <v>Resistance0.0000000010</v>
      </c>
      <c r="C39" s="58" t="s">
        <v>17</v>
      </c>
      <c r="D39" s="58">
        <v>0</v>
      </c>
      <c r="E39" s="58">
        <v>1</v>
      </c>
      <c r="F39" s="58">
        <v>1.0000000000000001E-9</v>
      </c>
      <c r="G39" s="58" t="s">
        <v>18</v>
      </c>
      <c r="H39" s="58" t="s">
        <v>760</v>
      </c>
      <c r="L39" s="58">
        <v>3</v>
      </c>
      <c r="M39" s="58">
        <v>120</v>
      </c>
      <c r="N39" s="58">
        <v>2.3273220000000001</v>
      </c>
      <c r="O39" s="58">
        <v>80.813122000000007</v>
      </c>
    </row>
    <row r="40" spans="2:20" x14ac:dyDescent="0.25">
      <c r="B40" s="58" t="str">
        <f t="shared" ref="B40:B73" si="0">CONCATENATE(C40,F40,D40)</f>
        <v>Resistance0.000000010</v>
      </c>
      <c r="C40" s="58" t="s">
        <v>17</v>
      </c>
      <c r="D40" s="58">
        <v>0</v>
      </c>
      <c r="E40" s="58">
        <v>1</v>
      </c>
      <c r="F40" s="58">
        <v>1E-8</v>
      </c>
      <c r="G40" s="58" t="s">
        <v>18</v>
      </c>
      <c r="H40" s="58" t="s">
        <v>760</v>
      </c>
      <c r="L40" s="58">
        <v>3</v>
      </c>
      <c r="M40" s="58">
        <v>120</v>
      </c>
      <c r="N40" s="58">
        <v>3.963721</v>
      </c>
      <c r="O40" s="58">
        <v>79.376769999999993</v>
      </c>
    </row>
    <row r="41" spans="2:20" x14ac:dyDescent="0.25">
      <c r="B41" s="58" t="str">
        <f t="shared" si="0"/>
        <v>Resistance0.00000010</v>
      </c>
      <c r="C41" s="58" t="s">
        <v>17</v>
      </c>
      <c r="D41" s="58">
        <v>0</v>
      </c>
      <c r="E41" s="58">
        <v>1</v>
      </c>
      <c r="F41" s="58">
        <v>9.9999999999999995E-8</v>
      </c>
      <c r="G41" s="58" t="s">
        <v>18</v>
      </c>
      <c r="H41" s="58" t="s">
        <v>760</v>
      </c>
      <c r="L41" s="58">
        <v>63.692799999999998</v>
      </c>
      <c r="M41" s="58">
        <v>62.65943</v>
      </c>
      <c r="N41" s="58">
        <v>54.207389999999997</v>
      </c>
      <c r="O41" s="58">
        <v>47.163209999999999</v>
      </c>
    </row>
    <row r="42" spans="2:20" x14ac:dyDescent="0.25">
      <c r="B42" s="58" t="str">
        <f t="shared" si="0"/>
        <v>Resistance0.0000010</v>
      </c>
      <c r="C42" s="58" t="s">
        <v>17</v>
      </c>
      <c r="D42" s="58">
        <v>0</v>
      </c>
      <c r="E42" s="58">
        <v>1</v>
      </c>
      <c r="F42" s="58">
        <v>9.9999999999999995E-7</v>
      </c>
      <c r="G42" s="58" t="s">
        <v>18</v>
      </c>
      <c r="H42" s="58" t="s">
        <v>760</v>
      </c>
      <c r="L42" s="58">
        <v>600.322</v>
      </c>
      <c r="M42" s="58">
        <v>96.480810000000005</v>
      </c>
      <c r="N42" s="58">
        <v>579.44470000000001</v>
      </c>
      <c r="O42" s="58">
        <v>6.4835799999999999</v>
      </c>
    </row>
    <row r="43" spans="2:20" x14ac:dyDescent="0.25">
      <c r="B43" s="58" t="str">
        <f t="shared" si="0"/>
        <v>Resistance0.000010</v>
      </c>
      <c r="C43" s="58" t="s">
        <v>17</v>
      </c>
      <c r="D43" s="58">
        <v>0</v>
      </c>
      <c r="E43" s="58">
        <v>1</v>
      </c>
      <c r="F43" s="58">
        <v>1.0000000000000001E-5</v>
      </c>
      <c r="G43" s="58" t="s">
        <v>18</v>
      </c>
      <c r="H43" s="58" t="s">
        <v>103</v>
      </c>
      <c r="L43" s="58">
        <v>5.8513329999999995</v>
      </c>
      <c r="M43" s="58">
        <v>0.24804960000000001</v>
      </c>
      <c r="N43" s="58">
        <v>5.799944</v>
      </c>
      <c r="O43" s="58">
        <v>6.5169000000000002E-4</v>
      </c>
      <c r="Q43">
        <f>L43/1000</f>
        <v>5.8513329999999994E-3</v>
      </c>
      <c r="R43">
        <f t="shared" ref="R43:T43" si="1">M43/1000</f>
        <v>2.4804960000000001E-4</v>
      </c>
      <c r="S43">
        <f t="shared" si="1"/>
        <v>5.7999439999999996E-3</v>
      </c>
      <c r="T43">
        <f t="shared" si="1"/>
        <v>6.5168999999999998E-7</v>
      </c>
    </row>
    <row r="44" spans="2:20" x14ac:dyDescent="0.25">
      <c r="B44" s="58" t="str">
        <f t="shared" si="0"/>
        <v>Resistance0.000000011</v>
      </c>
      <c r="C44" s="58" t="s">
        <v>17</v>
      </c>
      <c r="D44" s="58">
        <v>1</v>
      </c>
      <c r="E44" s="58">
        <v>10</v>
      </c>
      <c r="F44" s="58">
        <v>1E-8</v>
      </c>
      <c r="G44" s="58" t="s">
        <v>18</v>
      </c>
      <c r="H44" s="58" t="s">
        <v>760</v>
      </c>
      <c r="L44" s="58">
        <v>24.035060000000001</v>
      </c>
      <c r="M44" s="58">
        <v>69.213539999999995</v>
      </c>
      <c r="N44" s="58">
        <v>23.295500000000001</v>
      </c>
      <c r="O44" s="58">
        <v>69.264219999999995</v>
      </c>
    </row>
    <row r="45" spans="2:20" x14ac:dyDescent="0.25">
      <c r="B45" s="58" t="str">
        <f t="shared" si="0"/>
        <v>Resistance0.00000011</v>
      </c>
      <c r="C45" s="58" t="s">
        <v>17</v>
      </c>
      <c r="D45" s="58">
        <v>1</v>
      </c>
      <c r="E45" s="58">
        <v>10</v>
      </c>
      <c r="F45" s="58">
        <v>9.9999999999999995E-8</v>
      </c>
      <c r="G45" s="58" t="s">
        <v>18</v>
      </c>
      <c r="H45" s="58" t="s">
        <v>760</v>
      </c>
      <c r="L45" s="58">
        <v>66.558580000000006</v>
      </c>
      <c r="M45" s="58">
        <v>66.055710000000005</v>
      </c>
      <c r="N45" s="58">
        <v>41.389360000000003</v>
      </c>
      <c r="O45" s="58">
        <v>67.687049999999999</v>
      </c>
    </row>
    <row r="46" spans="2:20" x14ac:dyDescent="0.25">
      <c r="B46" s="58" t="str">
        <f t="shared" si="0"/>
        <v>Resistance0.0000011</v>
      </c>
      <c r="C46" s="58" t="s">
        <v>17</v>
      </c>
      <c r="D46" s="58">
        <v>1</v>
      </c>
      <c r="E46" s="58">
        <v>10</v>
      </c>
      <c r="F46" s="58">
        <v>9.9999999999999995E-7</v>
      </c>
      <c r="G46" s="58" t="s">
        <v>18</v>
      </c>
      <c r="H46" s="58" t="s">
        <v>760</v>
      </c>
      <c r="L46" s="58">
        <v>643.21469999999999</v>
      </c>
      <c r="M46" s="58">
        <v>54.750869999999999</v>
      </c>
      <c r="N46" s="58">
        <v>550.19219999999996</v>
      </c>
      <c r="O46" s="58">
        <v>37.11835</v>
      </c>
    </row>
    <row r="47" spans="2:20" x14ac:dyDescent="0.25">
      <c r="B47" s="58" t="str">
        <f t="shared" si="0"/>
        <v>Resistance0.000011</v>
      </c>
      <c r="C47" s="58" t="s">
        <v>17</v>
      </c>
      <c r="D47" s="58">
        <v>1</v>
      </c>
      <c r="E47" s="58">
        <v>10</v>
      </c>
      <c r="F47" s="58">
        <v>1.0000000000000001E-5</v>
      </c>
      <c r="G47" s="58" t="s">
        <v>18</v>
      </c>
      <c r="H47" s="58" t="s">
        <v>103</v>
      </c>
      <c r="L47" s="58">
        <v>6.0044399999999998</v>
      </c>
      <c r="M47" s="58">
        <v>9.5075640000000003E-2</v>
      </c>
      <c r="N47" s="58">
        <v>5.7959269999999998</v>
      </c>
      <c r="O47" s="58">
        <v>4.8090289999999994E-3</v>
      </c>
      <c r="Q47">
        <f>L47/1000</f>
        <v>6.0044399999999998E-3</v>
      </c>
      <c r="R47">
        <f t="shared" ref="R47:T47" si="2">M47/1000</f>
        <v>9.5075639999999998E-5</v>
      </c>
      <c r="S47">
        <f t="shared" si="2"/>
        <v>5.7959270000000002E-3</v>
      </c>
      <c r="T47">
        <f t="shared" si="2"/>
        <v>4.8090289999999994E-6</v>
      </c>
    </row>
    <row r="48" spans="2:20" x14ac:dyDescent="0.25">
      <c r="B48" s="58" t="str">
        <f t="shared" si="0"/>
        <v>Resistance0.00011</v>
      </c>
      <c r="C48" s="58" t="s">
        <v>17</v>
      </c>
      <c r="D48" s="58">
        <v>1</v>
      </c>
      <c r="E48" s="58">
        <v>10</v>
      </c>
      <c r="F48" s="58">
        <v>1E-4</v>
      </c>
      <c r="G48" s="58" t="s">
        <v>18</v>
      </c>
      <c r="H48" s="58" t="s">
        <v>103</v>
      </c>
      <c r="L48" s="58">
        <v>58.513469999999998</v>
      </c>
      <c r="M48" s="58">
        <v>0.2478889</v>
      </c>
      <c r="N48" s="58">
        <v>57.999589999999998</v>
      </c>
      <c r="O48" s="58">
        <v>4.8273899999999999E-4</v>
      </c>
      <c r="Q48">
        <f>L48/1000</f>
        <v>5.8513469999999998E-2</v>
      </c>
      <c r="R48">
        <f t="shared" ref="R48" si="3">M48/1000</f>
        <v>2.4788890000000002E-4</v>
      </c>
      <c r="S48">
        <f t="shared" ref="S48" si="4">N48/1000</f>
        <v>5.7999589999999997E-2</v>
      </c>
      <c r="T48">
        <f t="shared" ref="T48" si="5">O48/1000</f>
        <v>4.8273899999999997E-7</v>
      </c>
    </row>
    <row r="49" spans="2:20" x14ac:dyDescent="0.25">
      <c r="B49" s="58" t="str">
        <f t="shared" si="0"/>
        <v>Resistance0.000000110</v>
      </c>
      <c r="C49" s="58" t="s">
        <v>17</v>
      </c>
      <c r="D49" s="58">
        <v>10</v>
      </c>
      <c r="E49" s="58">
        <v>100</v>
      </c>
      <c r="F49" s="58">
        <v>9.9999999999999995E-8</v>
      </c>
      <c r="G49" s="58" t="s">
        <v>18</v>
      </c>
      <c r="H49" s="58" t="s">
        <v>103</v>
      </c>
      <c r="L49" s="58">
        <v>0.24035100000000001</v>
      </c>
      <c r="M49" s="58">
        <v>6.9213999999999998E-2</v>
      </c>
      <c r="N49" s="58">
        <v>0.232955</v>
      </c>
      <c r="O49" s="58">
        <v>6.9264000000000006E-2</v>
      </c>
    </row>
    <row r="50" spans="2:20" x14ac:dyDescent="0.25">
      <c r="B50" s="58" t="str">
        <f t="shared" si="0"/>
        <v>Resistance0.00000110</v>
      </c>
      <c r="C50" s="58" t="s">
        <v>17</v>
      </c>
      <c r="D50" s="58">
        <v>10</v>
      </c>
      <c r="E50" s="58">
        <v>100</v>
      </c>
      <c r="F50" s="58">
        <v>9.9999999999999995E-7</v>
      </c>
      <c r="G50" s="58" t="s">
        <v>18</v>
      </c>
      <c r="H50" s="58" t="s">
        <v>103</v>
      </c>
      <c r="L50" s="58">
        <v>0.66558600000000001</v>
      </c>
      <c r="M50" s="58">
        <v>6.6056000000000004E-2</v>
      </c>
      <c r="N50" s="58">
        <v>0.41389399999999998</v>
      </c>
      <c r="O50" s="58">
        <v>6.7686999999999997E-2</v>
      </c>
    </row>
    <row r="51" spans="2:20" x14ac:dyDescent="0.25">
      <c r="B51" s="58" t="str">
        <f t="shared" si="0"/>
        <v>Resistance0.0000110</v>
      </c>
      <c r="C51" s="58" t="s">
        <v>17</v>
      </c>
      <c r="D51" s="58">
        <v>10</v>
      </c>
      <c r="E51" s="58">
        <v>100</v>
      </c>
      <c r="F51" s="58">
        <v>1.0000000000000001E-5</v>
      </c>
      <c r="G51" s="58" t="s">
        <v>18</v>
      </c>
      <c r="H51" s="58" t="s">
        <v>103</v>
      </c>
      <c r="L51" s="58">
        <v>6.4321469999999996</v>
      </c>
      <c r="M51" s="58">
        <v>5.4751000000000001E-2</v>
      </c>
      <c r="N51" s="58">
        <v>5.5019220000000004</v>
      </c>
      <c r="O51" s="58">
        <v>3.7117999999999998E-2</v>
      </c>
    </row>
    <row r="52" spans="2:20" x14ac:dyDescent="0.25">
      <c r="B52" s="58" t="str">
        <f t="shared" si="0"/>
        <v>Resistance0.000110</v>
      </c>
      <c r="C52" s="58" t="s">
        <v>17</v>
      </c>
      <c r="D52" s="58">
        <v>10</v>
      </c>
      <c r="E52" s="58">
        <v>100</v>
      </c>
      <c r="F52" s="58">
        <v>1E-4</v>
      </c>
      <c r="G52" s="58" t="s">
        <v>18</v>
      </c>
      <c r="H52" s="58" t="s">
        <v>103</v>
      </c>
      <c r="L52" s="58">
        <v>60.044400000000003</v>
      </c>
      <c r="M52" s="58">
        <v>9.5075999999999994E-2</v>
      </c>
      <c r="N52" s="58">
        <v>57.959269999999997</v>
      </c>
      <c r="O52" s="58">
        <v>4.8089999999999999E-3</v>
      </c>
    </row>
    <row r="53" spans="2:20" x14ac:dyDescent="0.25">
      <c r="B53" s="58" t="str">
        <f t="shared" si="0"/>
        <v>Resistance0.00110</v>
      </c>
      <c r="C53" s="58" t="s">
        <v>17</v>
      </c>
      <c r="D53" s="58">
        <v>10</v>
      </c>
      <c r="E53" s="58">
        <v>100</v>
      </c>
      <c r="F53" s="58">
        <v>1E-3</v>
      </c>
      <c r="G53" s="58" t="s">
        <v>18</v>
      </c>
      <c r="H53" s="58" t="s">
        <v>103</v>
      </c>
      <c r="L53" s="58">
        <v>585.13469999999995</v>
      </c>
      <c r="M53" s="58">
        <v>0.247889</v>
      </c>
      <c r="N53" s="58">
        <v>579.99590000000001</v>
      </c>
      <c r="O53" s="58">
        <v>4.8299999999999998E-4</v>
      </c>
    </row>
    <row r="54" spans="2:20" x14ac:dyDescent="0.25">
      <c r="B54" s="58" t="str">
        <f t="shared" si="0"/>
        <v>Resistance0.001100</v>
      </c>
      <c r="C54" s="58" t="s">
        <v>17</v>
      </c>
      <c r="D54" s="58">
        <v>100</v>
      </c>
      <c r="E54" s="58">
        <v>1</v>
      </c>
      <c r="F54" s="58">
        <v>1E-3</v>
      </c>
      <c r="G54" s="58" t="s">
        <v>996</v>
      </c>
      <c r="H54" s="58" t="s">
        <v>103</v>
      </c>
      <c r="L54" s="58">
        <v>2.4035060000000001</v>
      </c>
      <c r="M54" s="58">
        <v>6.9213999999999998E-2</v>
      </c>
      <c r="N54" s="58">
        <v>2.3295499999999998</v>
      </c>
      <c r="O54" s="58">
        <v>6.9264000000000006E-2</v>
      </c>
    </row>
    <row r="55" spans="2:20" x14ac:dyDescent="0.25">
      <c r="B55" s="58" t="str">
        <f t="shared" si="0"/>
        <v>Resistance0.01100</v>
      </c>
      <c r="C55" s="58" t="s">
        <v>17</v>
      </c>
      <c r="D55" s="58">
        <v>100</v>
      </c>
      <c r="E55" s="58">
        <v>1</v>
      </c>
      <c r="F55" s="58">
        <v>0.01</v>
      </c>
      <c r="G55" s="58" t="s">
        <v>996</v>
      </c>
      <c r="H55" s="58" t="s">
        <v>103</v>
      </c>
      <c r="L55" s="58">
        <v>6.6558580000000003</v>
      </c>
      <c r="M55" s="58">
        <v>6.6056000000000004E-2</v>
      </c>
      <c r="N55" s="58">
        <v>4.1389360000000002</v>
      </c>
      <c r="O55" s="58">
        <v>6.7686999999999997E-2</v>
      </c>
    </row>
    <row r="56" spans="2:20" x14ac:dyDescent="0.25">
      <c r="B56" s="58" t="str">
        <f t="shared" si="0"/>
        <v>Resistance0.1100</v>
      </c>
      <c r="C56" s="58" t="s">
        <v>17</v>
      </c>
      <c r="D56" s="58">
        <v>100</v>
      </c>
      <c r="E56" s="58">
        <v>1</v>
      </c>
      <c r="F56" s="58">
        <v>0.1</v>
      </c>
      <c r="G56" s="58" t="s">
        <v>996</v>
      </c>
      <c r="H56" s="58" t="s">
        <v>103</v>
      </c>
      <c r="L56" s="58">
        <v>64.321470000000005</v>
      </c>
      <c r="M56" s="58">
        <v>5.4751000000000001E-2</v>
      </c>
      <c r="N56" s="58">
        <v>55.019219999999997</v>
      </c>
      <c r="O56" s="58">
        <v>3.7117999999999998E-2</v>
      </c>
    </row>
    <row r="57" spans="2:20" x14ac:dyDescent="0.25">
      <c r="B57" s="58" t="str">
        <f t="shared" si="0"/>
        <v>Resistance1100</v>
      </c>
      <c r="C57" s="58" t="s">
        <v>17</v>
      </c>
      <c r="D57" s="58">
        <v>100</v>
      </c>
      <c r="E57" s="58">
        <v>1</v>
      </c>
      <c r="F57" s="58">
        <v>1</v>
      </c>
      <c r="G57" s="58" t="s">
        <v>996</v>
      </c>
      <c r="H57" s="58" t="s">
        <v>103</v>
      </c>
      <c r="L57" s="58">
        <v>600.44399999999996</v>
      </c>
      <c r="M57" s="58">
        <v>9.5075999999999994E-2</v>
      </c>
      <c r="N57" s="58">
        <v>579.59270000000004</v>
      </c>
      <c r="O57" s="58">
        <v>4.8089999999999999E-3</v>
      </c>
    </row>
    <row r="58" spans="2:20" x14ac:dyDescent="0.25">
      <c r="B58" s="58" t="str">
        <f t="shared" si="0"/>
        <v>Resistance10100</v>
      </c>
      <c r="C58" s="58" t="s">
        <v>17</v>
      </c>
      <c r="D58" s="58">
        <v>100</v>
      </c>
      <c r="E58" s="58">
        <v>1</v>
      </c>
      <c r="F58" s="58">
        <v>10</v>
      </c>
      <c r="G58" s="58" t="s">
        <v>996</v>
      </c>
      <c r="H58" s="58" t="s">
        <v>104</v>
      </c>
      <c r="L58" s="58">
        <v>5.8513470999999999</v>
      </c>
      <c r="M58" s="58">
        <v>2.47889E-4</v>
      </c>
      <c r="N58" s="58">
        <v>5.7999590999999997</v>
      </c>
      <c r="O58" s="58">
        <v>4.8299999999999997E-7</v>
      </c>
      <c r="Q58">
        <f>L58/1000</f>
        <v>5.8513471000000003E-3</v>
      </c>
      <c r="R58">
        <f t="shared" ref="R58:T58" si="6">M58/1000</f>
        <v>2.47889E-7</v>
      </c>
      <c r="S58">
        <f t="shared" si="6"/>
        <v>5.7999591E-3</v>
      </c>
      <c r="T58">
        <f t="shared" si="6"/>
        <v>4.8299999999999999E-10</v>
      </c>
    </row>
    <row r="59" spans="2:20" x14ac:dyDescent="0.25">
      <c r="B59" s="58" t="str">
        <f t="shared" si="0"/>
        <v>Resistance0.011</v>
      </c>
      <c r="C59" s="58" t="s">
        <v>17</v>
      </c>
      <c r="D59" s="58">
        <v>1</v>
      </c>
      <c r="E59" s="58">
        <v>10</v>
      </c>
      <c r="F59" s="58">
        <v>0.01</v>
      </c>
      <c r="G59" s="58" t="s">
        <v>996</v>
      </c>
      <c r="H59" s="58" t="s">
        <v>103</v>
      </c>
      <c r="L59" s="58">
        <v>24.035060000000001</v>
      </c>
      <c r="M59" s="58">
        <v>6.9213999999999998E-2</v>
      </c>
      <c r="N59" s="58">
        <v>23.295500000000001</v>
      </c>
      <c r="O59" s="58">
        <v>6.9264000000000006E-2</v>
      </c>
    </row>
    <row r="60" spans="2:20" x14ac:dyDescent="0.25">
      <c r="B60" s="58" t="str">
        <f t="shared" si="0"/>
        <v>Resistance0.11</v>
      </c>
      <c r="C60" s="58" t="s">
        <v>17</v>
      </c>
      <c r="D60" s="58">
        <v>1</v>
      </c>
      <c r="E60" s="58">
        <v>10</v>
      </c>
      <c r="F60" s="58">
        <v>0.1</v>
      </c>
      <c r="G60" s="58" t="s">
        <v>996</v>
      </c>
      <c r="H60" s="58" t="s">
        <v>103</v>
      </c>
      <c r="L60" s="58">
        <v>66.558580000000006</v>
      </c>
      <c r="M60" s="58">
        <v>6.6056000000000004E-2</v>
      </c>
      <c r="N60" s="58">
        <v>41.389360000000003</v>
      </c>
      <c r="O60" s="58">
        <v>6.7687999999999998E-2</v>
      </c>
    </row>
    <row r="61" spans="2:20" x14ac:dyDescent="0.25">
      <c r="B61" s="58" t="str">
        <f t="shared" si="0"/>
        <v>Resistance11</v>
      </c>
      <c r="C61" s="58" t="s">
        <v>17</v>
      </c>
      <c r="D61" s="58">
        <v>1</v>
      </c>
      <c r="E61" s="58">
        <v>10</v>
      </c>
      <c r="F61" s="58">
        <v>1</v>
      </c>
      <c r="G61" s="58" t="s">
        <v>996</v>
      </c>
      <c r="H61" s="58" t="s">
        <v>103</v>
      </c>
      <c r="L61" s="58">
        <v>643.21469999999999</v>
      </c>
      <c r="M61" s="58">
        <v>5.4751000000000001E-2</v>
      </c>
      <c r="N61" s="58">
        <v>550.19200000000001</v>
      </c>
      <c r="O61" s="58">
        <v>3.7117999999999998E-2</v>
      </c>
    </row>
    <row r="62" spans="2:20" x14ac:dyDescent="0.25">
      <c r="B62" s="58" t="str">
        <f t="shared" si="0"/>
        <v>Resistance101</v>
      </c>
      <c r="C62" s="58" t="s">
        <v>17</v>
      </c>
      <c r="D62" s="58">
        <v>1</v>
      </c>
      <c r="E62" s="58">
        <v>10</v>
      </c>
      <c r="F62" s="58">
        <v>10</v>
      </c>
      <c r="G62" s="58" t="s">
        <v>996</v>
      </c>
      <c r="H62" s="58" t="s">
        <v>104</v>
      </c>
      <c r="L62" s="58">
        <v>6.0044399999999998</v>
      </c>
      <c r="M62" s="58">
        <v>9.5075999999999996E-5</v>
      </c>
      <c r="N62" s="58">
        <v>5.7959269999999998</v>
      </c>
      <c r="O62" s="58">
        <v>4.809E-6</v>
      </c>
      <c r="Q62">
        <f>L62/1000</f>
        <v>6.0044399999999998E-3</v>
      </c>
      <c r="R62">
        <f t="shared" ref="R62:T62" si="7">M62/1000</f>
        <v>9.5075999999999997E-8</v>
      </c>
      <c r="S62">
        <f t="shared" si="7"/>
        <v>5.7959270000000002E-3</v>
      </c>
      <c r="T62">
        <f t="shared" si="7"/>
        <v>4.8090000000000002E-9</v>
      </c>
    </row>
    <row r="63" spans="2:20" x14ac:dyDescent="0.25">
      <c r="B63" s="58" t="str">
        <f t="shared" si="0"/>
        <v>Resistance1001</v>
      </c>
      <c r="C63" s="58" t="s">
        <v>17</v>
      </c>
      <c r="D63" s="58">
        <v>1</v>
      </c>
      <c r="E63" s="58">
        <v>10</v>
      </c>
      <c r="F63" s="58">
        <v>100</v>
      </c>
      <c r="G63" s="58" t="s">
        <v>996</v>
      </c>
      <c r="H63" s="58" t="s">
        <v>104</v>
      </c>
      <c r="L63" s="58">
        <v>58.513469999999998</v>
      </c>
      <c r="M63" s="58">
        <v>2.47889E-4</v>
      </c>
      <c r="N63" s="58">
        <v>57.999589999999998</v>
      </c>
      <c r="O63" s="58">
        <v>4.8299999999999997E-7</v>
      </c>
      <c r="Q63">
        <f>L63/1000</f>
        <v>5.8513469999999998E-2</v>
      </c>
      <c r="R63">
        <f t="shared" ref="R63" si="8">M63/1000</f>
        <v>2.47889E-7</v>
      </c>
      <c r="S63">
        <f t="shared" ref="S63" si="9">N63/1000</f>
        <v>5.7999589999999997E-2</v>
      </c>
      <c r="T63">
        <f t="shared" ref="T63" si="10">O63/1000</f>
        <v>4.8299999999999999E-10</v>
      </c>
    </row>
    <row r="64" spans="2:20" x14ac:dyDescent="0.25">
      <c r="B64" s="58" t="str">
        <f t="shared" si="0"/>
        <v>Resistance0.110</v>
      </c>
      <c r="C64" s="58" t="s">
        <v>17</v>
      </c>
      <c r="D64" s="58">
        <v>10</v>
      </c>
      <c r="E64" s="58">
        <v>100</v>
      </c>
      <c r="F64" s="58">
        <v>0.1</v>
      </c>
      <c r="G64" s="58" t="s">
        <v>996</v>
      </c>
      <c r="H64" s="58" t="s">
        <v>104</v>
      </c>
      <c r="L64" s="58">
        <v>0.46937299999999998</v>
      </c>
      <c r="M64" s="58">
        <v>6.9200000000000002E-5</v>
      </c>
      <c r="N64" s="58">
        <v>0.46348800000000001</v>
      </c>
      <c r="O64" s="58">
        <v>6.9300000000000004E-5</v>
      </c>
    </row>
    <row r="65" spans="2:20" x14ac:dyDescent="0.25">
      <c r="B65" s="58" t="str">
        <f t="shared" si="0"/>
        <v>Resistance110</v>
      </c>
      <c r="C65" s="58" t="s">
        <v>17</v>
      </c>
      <c r="D65" s="58">
        <v>10</v>
      </c>
      <c r="E65" s="58">
        <v>100</v>
      </c>
      <c r="F65" s="58">
        <v>1</v>
      </c>
      <c r="G65" s="58" t="s">
        <v>996</v>
      </c>
      <c r="H65" s="58" t="s">
        <v>104</v>
      </c>
      <c r="L65" s="58">
        <v>0.82927600000000001</v>
      </c>
      <c r="M65" s="58">
        <v>6.6699999999999995E-5</v>
      </c>
      <c r="N65" s="58">
        <v>0.61212599999999995</v>
      </c>
      <c r="O65" s="58">
        <v>6.8100000000000002E-5</v>
      </c>
    </row>
    <row r="66" spans="2:20" x14ac:dyDescent="0.25">
      <c r="B66" s="58" t="str">
        <f t="shared" si="0"/>
        <v>Resistance1010</v>
      </c>
      <c r="C66" s="58" t="s">
        <v>17</v>
      </c>
      <c r="D66" s="58">
        <v>10</v>
      </c>
      <c r="E66" s="58">
        <v>100</v>
      </c>
      <c r="F66" s="58">
        <v>10</v>
      </c>
      <c r="G66" s="58" t="s">
        <v>996</v>
      </c>
      <c r="H66" s="58" t="s">
        <v>104</v>
      </c>
      <c r="L66" s="58">
        <v>6.4546739999999998</v>
      </c>
      <c r="M66" s="58">
        <v>5.5899999999999997E-5</v>
      </c>
      <c r="N66" s="58">
        <v>5.527107</v>
      </c>
      <c r="O66" s="58">
        <v>3.8699999999999999E-5</v>
      </c>
    </row>
    <row r="67" spans="2:20" x14ac:dyDescent="0.25">
      <c r="B67" s="58" t="str">
        <f t="shared" si="0"/>
        <v>Resistance10010</v>
      </c>
      <c r="C67" s="58" t="s">
        <v>17</v>
      </c>
      <c r="D67" s="58">
        <v>10</v>
      </c>
      <c r="E67" s="58">
        <v>100</v>
      </c>
      <c r="F67" s="58">
        <v>100</v>
      </c>
      <c r="G67" s="58" t="s">
        <v>996</v>
      </c>
      <c r="H67" s="58" t="s">
        <v>104</v>
      </c>
      <c r="L67" s="58">
        <v>60.046087</v>
      </c>
      <c r="M67" s="58">
        <v>9.5299999999999999E-5</v>
      </c>
      <c r="N67" s="58">
        <v>57.96067</v>
      </c>
      <c r="O67" s="58">
        <v>5.0900000000000004E-6</v>
      </c>
    </row>
    <row r="68" spans="2:20" x14ac:dyDescent="0.25">
      <c r="B68" s="58" t="str">
        <f t="shared" si="0"/>
        <v>Resistance100010</v>
      </c>
      <c r="C68" s="58" t="s">
        <v>17</v>
      </c>
      <c r="D68" s="58">
        <v>10</v>
      </c>
      <c r="E68" s="58">
        <v>100</v>
      </c>
      <c r="F68" s="58">
        <v>1000</v>
      </c>
      <c r="G68" s="58" t="s">
        <v>996</v>
      </c>
      <c r="H68" s="58" t="s">
        <v>104</v>
      </c>
      <c r="L68" s="58">
        <v>585.13490000000002</v>
      </c>
      <c r="M68" s="58">
        <v>2.4800000000000001E-4</v>
      </c>
      <c r="N68" s="58">
        <v>579.99599999999998</v>
      </c>
      <c r="O68" s="58">
        <v>5.0999999999999999E-7</v>
      </c>
    </row>
    <row r="69" spans="2:20" x14ac:dyDescent="0.25">
      <c r="B69" s="58" t="str">
        <f t="shared" si="0"/>
        <v>Resistance1000100</v>
      </c>
      <c r="C69" s="58" t="s">
        <v>17</v>
      </c>
      <c r="D69" s="58">
        <v>100</v>
      </c>
      <c r="E69" s="58">
        <v>1</v>
      </c>
      <c r="F69" s="58">
        <v>1000</v>
      </c>
      <c r="G69" s="58" t="s">
        <v>996</v>
      </c>
      <c r="H69" s="58" t="s">
        <v>104</v>
      </c>
      <c r="L69" s="58">
        <v>5</v>
      </c>
      <c r="M69" s="58">
        <v>8.0500000000000005E-5</v>
      </c>
      <c r="N69" s="58">
        <v>4.633432</v>
      </c>
      <c r="O69" s="58">
        <v>8.0799999999999999E-5</v>
      </c>
    </row>
    <row r="70" spans="2:20" x14ac:dyDescent="0.25">
      <c r="B70" s="58" t="str">
        <f t="shared" si="0"/>
        <v>Resistance10000100</v>
      </c>
      <c r="C70" s="58" t="s">
        <v>17</v>
      </c>
      <c r="D70" s="58">
        <v>100</v>
      </c>
      <c r="E70" s="58">
        <v>1</v>
      </c>
      <c r="F70" s="58">
        <v>10000</v>
      </c>
      <c r="G70" s="58" t="s">
        <v>996</v>
      </c>
      <c r="H70" s="58" t="s">
        <v>104</v>
      </c>
      <c r="L70" s="58">
        <v>8.0349120000000003</v>
      </c>
      <c r="M70" s="58">
        <v>7.8399999999999995E-5</v>
      </c>
      <c r="N70" s="58">
        <v>5.9988400000000004</v>
      </c>
      <c r="O70" s="58">
        <v>7.9599999999999997E-5</v>
      </c>
    </row>
    <row r="71" spans="2:20" x14ac:dyDescent="0.25">
      <c r="B71" s="58" t="str">
        <f t="shared" si="0"/>
        <v>Resistance100000100</v>
      </c>
      <c r="C71" s="58" t="s">
        <v>17</v>
      </c>
      <c r="D71" s="58">
        <v>100</v>
      </c>
      <c r="E71" s="58">
        <v>1</v>
      </c>
      <c r="F71" s="58">
        <v>100000</v>
      </c>
      <c r="G71" s="58" t="s">
        <v>996</v>
      </c>
      <c r="H71" s="58" t="s">
        <v>104</v>
      </c>
      <c r="L71" s="58">
        <v>63.945030000000003</v>
      </c>
      <c r="M71" s="58">
        <v>6.3899999999999995E-5</v>
      </c>
      <c r="N71" s="58">
        <v>54.496929999999999</v>
      </c>
      <c r="O71" s="58">
        <v>4.88E-5</v>
      </c>
    </row>
    <row r="72" spans="2:20" x14ac:dyDescent="0.25">
      <c r="B72" s="58" t="str">
        <f t="shared" si="0"/>
        <v>Resistance1000000100</v>
      </c>
      <c r="C72" s="58" t="s">
        <v>17</v>
      </c>
      <c r="D72" s="58">
        <v>100</v>
      </c>
      <c r="E72" s="58">
        <v>1</v>
      </c>
      <c r="F72" s="58">
        <v>1000000</v>
      </c>
      <c r="G72" s="58" t="s">
        <v>996</v>
      </c>
      <c r="H72" s="58" t="s">
        <v>104</v>
      </c>
      <c r="L72" s="58">
        <v>600.33960000000002</v>
      </c>
      <c r="M72" s="58">
        <v>9.6700000000000006E-5</v>
      </c>
      <c r="N72" s="58">
        <v>579.45889999999997</v>
      </c>
      <c r="O72" s="58">
        <v>6.8000000000000001E-6</v>
      </c>
    </row>
    <row r="73" spans="2:20" x14ac:dyDescent="0.25">
      <c r="B73" s="58" t="str">
        <f t="shared" si="0"/>
        <v>Resistance10000000100</v>
      </c>
      <c r="C73" s="58" t="s">
        <v>17</v>
      </c>
      <c r="D73" s="58">
        <v>100</v>
      </c>
      <c r="E73" s="58">
        <v>1</v>
      </c>
      <c r="F73" s="58">
        <v>10000000</v>
      </c>
      <c r="G73" s="58" t="s">
        <v>996</v>
      </c>
      <c r="H73" s="58" t="s">
        <v>105</v>
      </c>
      <c r="L73" s="58">
        <v>5.8513339999999996</v>
      </c>
      <c r="M73" s="58">
        <v>2.481E-7</v>
      </c>
      <c r="N73" s="58">
        <v>5.7999460000000003</v>
      </c>
      <c r="O73" s="58">
        <v>6.9E-10</v>
      </c>
      <c r="Q73">
        <f>L73/1000</f>
        <v>5.8513339999999997E-3</v>
      </c>
      <c r="R73">
        <f t="shared" ref="R73:T73" si="11">M73/1000</f>
        <v>2.481E-10</v>
      </c>
      <c r="S73">
        <f t="shared" si="11"/>
        <v>5.7999460000000003E-3</v>
      </c>
      <c r="T73">
        <f t="shared" si="11"/>
        <v>6.8999999999999999E-13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63"/>
  <sheetViews>
    <sheetView workbookViewId="0">
      <selection sqref="A1:O295"/>
    </sheetView>
  </sheetViews>
  <sheetFormatPr defaultRowHeight="15" x14ac:dyDescent="0.25"/>
  <cols>
    <col min="2" max="2" width="24.28515625" style="58" customWidth="1"/>
    <col min="3" max="3" width="24.42578125" style="58" customWidth="1"/>
    <col min="4" max="4" width="13.5703125" style="58" customWidth="1"/>
    <col min="5" max="5" width="12.7109375" style="58" customWidth="1"/>
    <col min="6" max="6" width="12.5703125" style="58" customWidth="1"/>
    <col min="7" max="7" width="14" style="58" customWidth="1"/>
    <col min="8" max="8" width="12.28515625" style="58" customWidth="1"/>
    <col min="9" max="9" width="14" style="58" customWidth="1"/>
    <col min="10" max="16" width="9.28515625" style="58"/>
  </cols>
  <sheetData>
    <row r="1" spans="1:16" x14ac:dyDescent="0.25">
      <c r="A1" t="s">
        <v>135</v>
      </c>
      <c r="B1" s="189">
        <v>44250</v>
      </c>
      <c r="C1" s="190" t="s">
        <v>697</v>
      </c>
    </row>
    <row r="2" spans="1:16" x14ac:dyDescent="0.25"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x14ac:dyDescent="0.25">
      <c r="B3" s="194" t="s">
        <v>763</v>
      </c>
      <c r="C3" s="147" t="s">
        <v>0</v>
      </c>
      <c r="D3" s="147" t="s">
        <v>1</v>
      </c>
      <c r="E3" s="147" t="s">
        <v>2</v>
      </c>
      <c r="F3" s="147" t="s">
        <v>3</v>
      </c>
      <c r="G3" s="147" t="s">
        <v>4</v>
      </c>
      <c r="H3" s="147" t="s">
        <v>5</v>
      </c>
      <c r="I3" s="147" t="s">
        <v>6</v>
      </c>
      <c r="J3" s="147" t="s">
        <v>7</v>
      </c>
      <c r="K3" s="147" t="s">
        <v>8</v>
      </c>
      <c r="L3" s="147" t="s">
        <v>9</v>
      </c>
      <c r="M3" s="147" t="s">
        <v>10</v>
      </c>
      <c r="N3" s="147" t="s">
        <v>11</v>
      </c>
      <c r="O3" s="147" t="s">
        <v>12</v>
      </c>
      <c r="P3" s="72"/>
    </row>
    <row r="4" spans="1:16" x14ac:dyDescent="0.25">
      <c r="B4" s="58" t="s">
        <v>152</v>
      </c>
      <c r="C4" s="58" t="s">
        <v>13</v>
      </c>
      <c r="D4" s="58">
        <v>0</v>
      </c>
      <c r="E4" s="58">
        <v>0.1</v>
      </c>
      <c r="F4" s="58">
        <v>9.9999999999999995E-7</v>
      </c>
      <c r="G4" s="58" t="s">
        <v>16</v>
      </c>
      <c r="H4" s="58" t="s">
        <v>15</v>
      </c>
      <c r="L4" s="58">
        <v>12</v>
      </c>
      <c r="M4" s="58">
        <v>92</v>
      </c>
      <c r="N4" s="58">
        <v>11.624000000000001</v>
      </c>
      <c r="O4" s="58">
        <v>92.067999999999998</v>
      </c>
    </row>
    <row r="5" spans="1:16" x14ac:dyDescent="0.25">
      <c r="B5" s="58" t="s">
        <v>153</v>
      </c>
      <c r="C5" s="58" t="s">
        <v>13</v>
      </c>
      <c r="D5" s="58">
        <v>0</v>
      </c>
      <c r="E5" s="58">
        <v>0.1</v>
      </c>
      <c r="F5" s="58">
        <v>1.0000000000000001E-5</v>
      </c>
      <c r="G5" s="58" t="s">
        <v>16</v>
      </c>
      <c r="H5" s="58" t="s">
        <v>15</v>
      </c>
      <c r="L5" s="58">
        <v>12.962999999999999</v>
      </c>
      <c r="M5" s="58">
        <v>86.429000000000002</v>
      </c>
      <c r="N5" s="58">
        <v>12.956</v>
      </c>
      <c r="O5" s="58">
        <v>86.457999999999998</v>
      </c>
    </row>
    <row r="6" spans="1:16" x14ac:dyDescent="0.25">
      <c r="B6" s="58" t="s">
        <v>154</v>
      </c>
      <c r="C6" s="58" t="s">
        <v>13</v>
      </c>
      <c r="D6" s="58">
        <v>0</v>
      </c>
      <c r="E6" s="58">
        <v>0.1</v>
      </c>
      <c r="F6" s="58">
        <v>1E-4</v>
      </c>
      <c r="G6" s="58" t="s">
        <v>16</v>
      </c>
      <c r="H6" s="58" t="s">
        <v>15</v>
      </c>
      <c r="L6" s="58">
        <v>58.888999999999996</v>
      </c>
      <c r="M6" s="58">
        <v>24.899000000000001</v>
      </c>
      <c r="N6" s="58">
        <v>58.882999999999996</v>
      </c>
      <c r="O6" s="58">
        <v>24.902000000000001</v>
      </c>
    </row>
    <row r="7" spans="1:16" x14ac:dyDescent="0.25">
      <c r="B7" s="58" t="s">
        <v>155</v>
      </c>
      <c r="C7" s="58" t="s">
        <v>13</v>
      </c>
      <c r="D7" s="58">
        <v>0</v>
      </c>
      <c r="E7" s="58">
        <v>0.1</v>
      </c>
      <c r="F7" s="58">
        <v>1E-3</v>
      </c>
      <c r="G7" s="58" t="s">
        <v>16</v>
      </c>
      <c r="H7" s="58" t="s">
        <v>15</v>
      </c>
      <c r="L7" s="58">
        <v>577.47</v>
      </c>
      <c r="M7" s="58">
        <v>2.5928</v>
      </c>
      <c r="N7" s="58">
        <v>577.47</v>
      </c>
      <c r="O7" s="58">
        <v>2.5928</v>
      </c>
    </row>
    <row r="8" spans="1:16" x14ac:dyDescent="0.25">
      <c r="B8" s="58" t="s">
        <v>156</v>
      </c>
      <c r="C8" s="58" t="s">
        <v>13</v>
      </c>
      <c r="D8" s="58">
        <v>0</v>
      </c>
      <c r="E8" s="58">
        <v>0.1</v>
      </c>
      <c r="F8" s="58">
        <v>0.01</v>
      </c>
      <c r="G8" s="58" t="s">
        <v>16</v>
      </c>
      <c r="H8" s="58" t="s">
        <v>15</v>
      </c>
      <c r="L8" s="58">
        <v>5773.6</v>
      </c>
      <c r="M8" s="58">
        <v>0.25939000000000001</v>
      </c>
      <c r="N8" s="58">
        <v>5773.6</v>
      </c>
      <c r="O8" s="58">
        <v>0.25939000000000001</v>
      </c>
    </row>
    <row r="9" spans="1:16" x14ac:dyDescent="0.25">
      <c r="B9" s="58" t="s">
        <v>718</v>
      </c>
      <c r="C9" s="58" t="s">
        <v>13</v>
      </c>
      <c r="D9" s="58">
        <v>0.1</v>
      </c>
      <c r="E9" s="58">
        <v>1</v>
      </c>
      <c r="F9" s="58">
        <v>1.0000000000000001E-5</v>
      </c>
      <c r="G9" s="58" t="s">
        <v>16</v>
      </c>
      <c r="H9" s="58" t="s">
        <v>15</v>
      </c>
      <c r="L9" s="58">
        <v>36</v>
      </c>
      <c r="M9" s="58">
        <v>92</v>
      </c>
      <c r="N9" s="58">
        <v>35.884999999999998</v>
      </c>
      <c r="O9" s="58">
        <v>91.647999999999996</v>
      </c>
    </row>
    <row r="10" spans="1:16" x14ac:dyDescent="0.25">
      <c r="B10" s="58" t="s">
        <v>719</v>
      </c>
      <c r="C10" s="58" t="s">
        <v>13</v>
      </c>
      <c r="D10" s="58">
        <v>0.1</v>
      </c>
      <c r="E10" s="58">
        <v>1</v>
      </c>
      <c r="F10" s="58">
        <v>1E-4</v>
      </c>
      <c r="G10" s="58" t="s">
        <v>16</v>
      </c>
      <c r="H10" s="58" t="s">
        <v>15</v>
      </c>
      <c r="L10" s="58">
        <v>65.685000000000002</v>
      </c>
      <c r="M10" s="58">
        <v>74.286000000000001</v>
      </c>
      <c r="N10" s="58">
        <v>65.573999999999998</v>
      </c>
      <c r="O10" s="58">
        <v>74.301000000000002</v>
      </c>
    </row>
    <row r="11" spans="1:16" x14ac:dyDescent="0.25">
      <c r="B11" s="58" t="s">
        <v>720</v>
      </c>
      <c r="C11" s="58" t="s">
        <v>13</v>
      </c>
      <c r="D11" s="58">
        <v>0.1</v>
      </c>
      <c r="E11" s="58">
        <v>1</v>
      </c>
      <c r="F11" s="58">
        <v>1E-3</v>
      </c>
      <c r="G11" s="58" t="s">
        <v>16</v>
      </c>
      <c r="H11" s="58" t="s">
        <v>15</v>
      </c>
      <c r="L11" s="58">
        <v>577.78</v>
      </c>
      <c r="M11" s="58">
        <v>13.555</v>
      </c>
      <c r="N11" s="58">
        <v>577.73</v>
      </c>
      <c r="O11" s="58">
        <v>13.515000000000001</v>
      </c>
    </row>
    <row r="12" spans="1:16" x14ac:dyDescent="0.25">
      <c r="B12" s="58" t="s">
        <v>721</v>
      </c>
      <c r="C12" s="58" t="s">
        <v>13</v>
      </c>
      <c r="D12" s="58">
        <v>0.1</v>
      </c>
      <c r="E12" s="58">
        <v>1</v>
      </c>
      <c r="F12" s="58">
        <v>0.01</v>
      </c>
      <c r="G12" s="58" t="s">
        <v>16</v>
      </c>
      <c r="H12" s="58" t="s">
        <v>15</v>
      </c>
      <c r="L12" s="58">
        <v>5773.6</v>
      </c>
      <c r="M12" s="58">
        <v>1.3866000000000001</v>
      </c>
      <c r="N12" s="58">
        <v>5773.6</v>
      </c>
      <c r="O12" s="58">
        <v>1.3695999999999999</v>
      </c>
    </row>
    <row r="13" spans="1:16" x14ac:dyDescent="0.25">
      <c r="B13" s="58" t="s">
        <v>781</v>
      </c>
      <c r="C13" s="58" t="s">
        <v>13</v>
      </c>
      <c r="D13" s="58">
        <v>0.1</v>
      </c>
      <c r="E13" s="58">
        <v>1</v>
      </c>
      <c r="F13" s="58">
        <v>0.1</v>
      </c>
      <c r="G13" s="58" t="s">
        <v>16</v>
      </c>
      <c r="H13" s="58" t="s">
        <v>15</v>
      </c>
      <c r="L13" s="58">
        <v>57736</v>
      </c>
      <c r="M13" s="58">
        <v>0.14379</v>
      </c>
      <c r="N13" s="58">
        <v>57736</v>
      </c>
      <c r="O13" s="58">
        <v>0.13697999999999999</v>
      </c>
    </row>
    <row r="14" spans="1:16" x14ac:dyDescent="0.25">
      <c r="B14" s="58" t="s">
        <v>722</v>
      </c>
      <c r="C14" s="58" t="s">
        <v>13</v>
      </c>
      <c r="D14" s="58">
        <v>1</v>
      </c>
      <c r="E14" s="58">
        <v>10</v>
      </c>
      <c r="F14" s="58">
        <v>1E-4</v>
      </c>
      <c r="G14" s="58" t="s">
        <v>16</v>
      </c>
      <c r="H14" s="58" t="s">
        <v>15</v>
      </c>
      <c r="L14" s="58">
        <v>360</v>
      </c>
      <c r="M14" s="58">
        <v>92</v>
      </c>
      <c r="N14" s="58">
        <v>354.54</v>
      </c>
      <c r="O14" s="58">
        <v>91.828999999999994</v>
      </c>
    </row>
    <row r="15" spans="1:16" x14ac:dyDescent="0.25">
      <c r="B15" s="58" t="s">
        <v>723</v>
      </c>
      <c r="C15" s="58" t="s">
        <v>13</v>
      </c>
      <c r="D15" s="58">
        <v>1</v>
      </c>
      <c r="E15" s="58">
        <v>10</v>
      </c>
      <c r="F15" s="58">
        <v>1E-3</v>
      </c>
      <c r="G15" s="58" t="s">
        <v>16</v>
      </c>
      <c r="H15" s="58" t="s">
        <v>15</v>
      </c>
      <c r="L15" s="58">
        <v>653.72</v>
      </c>
      <c r="M15" s="58">
        <v>74.370999999999995</v>
      </c>
      <c r="N15" s="58">
        <v>653.16999999999996</v>
      </c>
      <c r="O15" s="58">
        <v>74.328999999999994</v>
      </c>
    </row>
    <row r="16" spans="1:16" x14ac:dyDescent="0.25">
      <c r="B16" s="58" t="s">
        <v>724</v>
      </c>
      <c r="C16" s="58" t="s">
        <v>13</v>
      </c>
      <c r="D16" s="58">
        <v>1</v>
      </c>
      <c r="E16" s="58">
        <v>10</v>
      </c>
      <c r="F16" s="58">
        <v>0.01</v>
      </c>
      <c r="G16" s="58" t="s">
        <v>16</v>
      </c>
      <c r="H16" s="58" t="s">
        <v>15</v>
      </c>
      <c r="L16" s="58">
        <v>5777.2000000000007</v>
      </c>
      <c r="M16" s="58">
        <v>13.558999999999999</v>
      </c>
      <c r="N16" s="58">
        <v>5777</v>
      </c>
      <c r="O16" s="58">
        <v>13.491</v>
      </c>
    </row>
    <row r="17" spans="2:15" x14ac:dyDescent="0.25">
      <c r="B17" s="58" t="s">
        <v>782</v>
      </c>
      <c r="C17" s="58" t="s">
        <v>13</v>
      </c>
      <c r="D17" s="58">
        <v>1</v>
      </c>
      <c r="E17" s="58">
        <v>10</v>
      </c>
      <c r="F17" s="58">
        <v>0.1</v>
      </c>
      <c r="G17" s="58" t="s">
        <v>16</v>
      </c>
      <c r="H17" s="58" t="s">
        <v>15</v>
      </c>
      <c r="L17" s="58">
        <v>57736</v>
      </c>
      <c r="M17" s="58">
        <v>1.3954</v>
      </c>
      <c r="N17" s="58">
        <v>57736</v>
      </c>
      <c r="O17" s="58">
        <v>13.496</v>
      </c>
    </row>
    <row r="18" spans="2:15" x14ac:dyDescent="0.25">
      <c r="B18" s="58" t="s">
        <v>783</v>
      </c>
      <c r="C18" s="58" t="s">
        <v>13</v>
      </c>
      <c r="D18" s="58">
        <v>1</v>
      </c>
      <c r="E18" s="58">
        <v>10</v>
      </c>
      <c r="F18" s="58">
        <v>1</v>
      </c>
      <c r="G18" s="58" t="s">
        <v>16</v>
      </c>
      <c r="H18" s="58" t="s">
        <v>15</v>
      </c>
      <c r="L18" s="58">
        <v>577360</v>
      </c>
      <c r="M18" s="58">
        <v>0.14807999999999999</v>
      </c>
      <c r="N18" s="58">
        <v>577360</v>
      </c>
      <c r="O18" s="58">
        <v>13.497</v>
      </c>
    </row>
    <row r="19" spans="2:15" x14ac:dyDescent="0.25">
      <c r="B19" s="58" t="s">
        <v>725</v>
      </c>
      <c r="C19" s="58" t="s">
        <v>13</v>
      </c>
      <c r="D19" s="58">
        <v>10</v>
      </c>
      <c r="E19" s="58">
        <v>100</v>
      </c>
      <c r="F19" s="58">
        <v>1E-3</v>
      </c>
      <c r="G19" s="58" t="s">
        <v>16</v>
      </c>
      <c r="H19" s="58" t="s">
        <v>14</v>
      </c>
      <c r="L19" s="58">
        <v>6.8</v>
      </c>
      <c r="M19" s="58">
        <v>8.2000000000000003E-2</v>
      </c>
      <c r="N19" s="58">
        <v>6.7337999999999996</v>
      </c>
      <c r="O19" s="58">
        <v>8.2464999999999997E-2</v>
      </c>
    </row>
    <row r="20" spans="2:15" x14ac:dyDescent="0.25">
      <c r="B20" s="58" t="s">
        <v>726</v>
      </c>
      <c r="C20" s="58" t="s">
        <v>13</v>
      </c>
      <c r="D20" s="58">
        <v>10</v>
      </c>
      <c r="E20" s="58">
        <v>100</v>
      </c>
      <c r="F20" s="58">
        <v>0.01</v>
      </c>
      <c r="G20" s="58" t="s">
        <v>16</v>
      </c>
      <c r="H20" s="58" t="s">
        <v>14</v>
      </c>
      <c r="L20" s="58">
        <v>8.7739999999999991</v>
      </c>
      <c r="M20" s="58">
        <v>7.2816000000000006E-2</v>
      </c>
      <c r="N20" s="58">
        <v>8.766</v>
      </c>
      <c r="O20" s="58">
        <v>7.2780999999999998E-2</v>
      </c>
    </row>
    <row r="21" spans="2:15" x14ac:dyDescent="0.25">
      <c r="B21" s="58" t="s">
        <v>727</v>
      </c>
      <c r="C21" s="58" t="s">
        <v>13</v>
      </c>
      <c r="D21" s="58">
        <v>10</v>
      </c>
      <c r="E21" s="58">
        <v>100</v>
      </c>
      <c r="F21" s="58">
        <v>0.1</v>
      </c>
      <c r="G21" s="58" t="s">
        <v>16</v>
      </c>
      <c r="H21" s="58" t="s">
        <v>14</v>
      </c>
      <c r="L21" s="58">
        <v>58.071999999999996</v>
      </c>
      <c r="M21" s="58">
        <v>1.5845000000000001E-2</v>
      </c>
      <c r="N21" s="58">
        <v>58.067999999999998</v>
      </c>
      <c r="O21" s="58">
        <v>1.5768999999999998E-2</v>
      </c>
    </row>
    <row r="22" spans="2:15" x14ac:dyDescent="0.25">
      <c r="B22" s="58" t="s">
        <v>784</v>
      </c>
      <c r="C22" s="58" t="s">
        <v>13</v>
      </c>
      <c r="D22" s="58">
        <v>10</v>
      </c>
      <c r="E22" s="58">
        <v>100</v>
      </c>
      <c r="F22" s="58">
        <v>1</v>
      </c>
      <c r="G22" s="58" t="s">
        <v>16</v>
      </c>
      <c r="H22" s="58" t="s">
        <v>14</v>
      </c>
      <c r="L22" s="58">
        <v>577.39</v>
      </c>
      <c r="M22" s="58">
        <v>1.6414999999999999E-3</v>
      </c>
      <c r="N22" s="58">
        <v>577.39</v>
      </c>
      <c r="O22" s="58">
        <v>1.6092999999999999E-3</v>
      </c>
    </row>
    <row r="23" spans="2:15" x14ac:dyDescent="0.25">
      <c r="B23" s="58" t="s">
        <v>785</v>
      </c>
      <c r="C23" s="58" t="s">
        <v>13</v>
      </c>
      <c r="D23" s="58">
        <v>10</v>
      </c>
      <c r="E23" s="58">
        <v>100</v>
      </c>
      <c r="F23" s="58">
        <v>10</v>
      </c>
      <c r="G23" s="58" t="s">
        <v>16</v>
      </c>
      <c r="H23" s="58" t="s">
        <v>14</v>
      </c>
      <c r="L23" s="58">
        <v>5773.6</v>
      </c>
      <c r="M23" s="58">
        <v>1.7383000000000001E-4</v>
      </c>
      <c r="N23" s="58">
        <v>5773.6</v>
      </c>
      <c r="O23" s="58">
        <v>1.6097E-4</v>
      </c>
    </row>
    <row r="24" spans="2:15" x14ac:dyDescent="0.25">
      <c r="B24" s="58" t="s">
        <v>728</v>
      </c>
      <c r="C24" s="58" t="s">
        <v>13</v>
      </c>
      <c r="D24" s="58">
        <v>100</v>
      </c>
      <c r="E24" s="58">
        <v>1020</v>
      </c>
      <c r="F24" s="58">
        <v>0.01</v>
      </c>
      <c r="G24" s="58" t="s">
        <v>16</v>
      </c>
      <c r="H24" s="58" t="s">
        <v>14</v>
      </c>
      <c r="L24" s="58">
        <v>36</v>
      </c>
      <c r="M24" s="58">
        <v>9.1999999999999998E-2</v>
      </c>
      <c r="N24" s="58">
        <v>35.843000000000004</v>
      </c>
      <c r="O24" s="58">
        <v>9.1772000000000006E-2</v>
      </c>
    </row>
    <row r="25" spans="2:15" x14ac:dyDescent="0.25">
      <c r="B25" s="58" t="s">
        <v>729</v>
      </c>
      <c r="C25" s="58" t="s">
        <v>13</v>
      </c>
      <c r="D25" s="58">
        <v>100</v>
      </c>
      <c r="E25" s="58">
        <v>1020</v>
      </c>
      <c r="F25" s="58">
        <v>0.1</v>
      </c>
      <c r="G25" s="58" t="s">
        <v>16</v>
      </c>
      <c r="H25" s="58" t="s">
        <v>14</v>
      </c>
      <c r="L25" s="58">
        <v>65.632000000000005</v>
      </c>
      <c r="M25" s="58">
        <v>7.4630000000000002E-2</v>
      </c>
      <c r="N25" s="58">
        <v>65.525000000000006</v>
      </c>
      <c r="O25" s="58">
        <v>7.4607999999999994E-2</v>
      </c>
    </row>
    <row r="26" spans="2:15" x14ac:dyDescent="0.25">
      <c r="B26" s="58" t="s">
        <v>730</v>
      </c>
      <c r="C26" s="58" t="s">
        <v>13</v>
      </c>
      <c r="D26" s="58">
        <v>100</v>
      </c>
      <c r="E26" s="58">
        <v>1020</v>
      </c>
      <c r="F26" s="58">
        <v>1</v>
      </c>
      <c r="G26" s="58" t="s">
        <v>16</v>
      </c>
      <c r="H26" s="58" t="s">
        <v>14</v>
      </c>
      <c r="L26" s="58">
        <v>577.76</v>
      </c>
      <c r="M26" s="58">
        <v>1.3752E-2</v>
      </c>
      <c r="N26" s="58">
        <v>577.71</v>
      </c>
      <c r="O26" s="58">
        <v>1.3677E-2</v>
      </c>
    </row>
    <row r="27" spans="2:15" x14ac:dyDescent="0.25">
      <c r="B27" s="58" t="s">
        <v>731</v>
      </c>
      <c r="C27" s="58" t="s">
        <v>13</v>
      </c>
      <c r="D27" s="58">
        <v>100</v>
      </c>
      <c r="E27" s="58">
        <v>1020</v>
      </c>
      <c r="F27" s="58">
        <v>10</v>
      </c>
      <c r="G27" s="58" t="s">
        <v>16</v>
      </c>
      <c r="H27" s="58" t="s">
        <v>14</v>
      </c>
      <c r="L27" s="58">
        <v>5773.6</v>
      </c>
      <c r="M27" s="58">
        <v>1.4178999999999999E-3</v>
      </c>
      <c r="N27" s="58">
        <v>5773.6</v>
      </c>
      <c r="O27" s="58">
        <v>1.3864000000000001E-3</v>
      </c>
    </row>
    <row r="28" spans="2:15" x14ac:dyDescent="0.25">
      <c r="B28" s="58" t="s">
        <v>786</v>
      </c>
      <c r="C28" s="58" t="s">
        <v>13</v>
      </c>
      <c r="D28" s="58">
        <v>100</v>
      </c>
      <c r="E28" s="58">
        <v>1020</v>
      </c>
      <c r="F28" s="58">
        <v>100</v>
      </c>
      <c r="G28" s="58" t="s">
        <v>16</v>
      </c>
      <c r="H28" s="58" t="s">
        <v>14</v>
      </c>
      <c r="L28" s="58">
        <v>57736</v>
      </c>
      <c r="M28" s="58">
        <v>1.5124999999999999E-4</v>
      </c>
      <c r="N28" s="58">
        <v>57736</v>
      </c>
      <c r="O28" s="58">
        <v>1.3866E-4</v>
      </c>
    </row>
    <row r="29" spans="2:15" x14ac:dyDescent="0.25">
      <c r="B29" s="58" t="s">
        <v>664</v>
      </c>
      <c r="C29" s="58" t="s">
        <v>101</v>
      </c>
      <c r="D29" s="58">
        <v>0</v>
      </c>
      <c r="E29" s="58">
        <v>1E-4</v>
      </c>
      <c r="F29" s="58">
        <v>1.0000000000000001E-9</v>
      </c>
      <c r="G29" s="58" t="s">
        <v>24</v>
      </c>
      <c r="H29" s="58" t="s">
        <v>717</v>
      </c>
      <c r="L29" s="58">
        <v>35</v>
      </c>
      <c r="M29" s="58">
        <v>350000</v>
      </c>
      <c r="N29" s="58">
        <v>34.933</v>
      </c>
      <c r="O29" s="58">
        <v>349170</v>
      </c>
    </row>
    <row r="30" spans="2:15" x14ac:dyDescent="0.25">
      <c r="B30" s="58" t="s">
        <v>665</v>
      </c>
      <c r="C30" s="58" t="s">
        <v>101</v>
      </c>
      <c r="D30" s="58">
        <v>0</v>
      </c>
      <c r="E30" s="58">
        <v>1E-4</v>
      </c>
      <c r="F30" s="58">
        <v>1E-8</v>
      </c>
      <c r="G30" s="58" t="s">
        <v>24</v>
      </c>
      <c r="H30" s="58" t="s">
        <v>717</v>
      </c>
      <c r="L30" s="58">
        <v>35.367999999999995</v>
      </c>
      <c r="M30" s="58">
        <v>346810</v>
      </c>
      <c r="N30" s="58">
        <v>35.366</v>
      </c>
      <c r="O30" s="58">
        <v>346810</v>
      </c>
    </row>
    <row r="31" spans="2:15" x14ac:dyDescent="0.25">
      <c r="B31" s="58" t="s">
        <v>666</v>
      </c>
      <c r="C31" s="58" t="s">
        <v>101</v>
      </c>
      <c r="D31" s="58">
        <v>0</v>
      </c>
      <c r="E31" s="58">
        <v>1E-4</v>
      </c>
      <c r="F31" s="58">
        <v>9.9999999999999995E-8</v>
      </c>
      <c r="G31" s="58" t="s">
        <v>24</v>
      </c>
      <c r="H31" s="58" t="s">
        <v>717</v>
      </c>
      <c r="L31" s="58">
        <v>67.34</v>
      </c>
      <c r="M31" s="58">
        <v>230750</v>
      </c>
      <c r="N31" s="58">
        <v>67.335999999999999</v>
      </c>
      <c r="O31" s="58">
        <v>230720</v>
      </c>
    </row>
    <row r="32" spans="2:15" x14ac:dyDescent="0.25">
      <c r="B32" s="58" t="s">
        <v>667</v>
      </c>
      <c r="C32" s="58" t="s">
        <v>101</v>
      </c>
      <c r="D32" s="58">
        <v>0</v>
      </c>
      <c r="E32" s="58">
        <v>1E-4</v>
      </c>
      <c r="F32" s="58">
        <v>9.9999999999999995E-7</v>
      </c>
      <c r="G32" s="58" t="s">
        <v>24</v>
      </c>
      <c r="H32" s="58" t="s">
        <v>717</v>
      </c>
      <c r="L32" s="58">
        <v>578.4</v>
      </c>
      <c r="M32" s="58">
        <v>31405</v>
      </c>
      <c r="N32" s="58">
        <v>578.39</v>
      </c>
      <c r="O32" s="58">
        <v>31376</v>
      </c>
    </row>
    <row r="33" spans="2:15" x14ac:dyDescent="0.25">
      <c r="B33" s="58" t="s">
        <v>663</v>
      </c>
      <c r="C33" s="58" t="s">
        <v>101</v>
      </c>
      <c r="D33" s="58">
        <v>0</v>
      </c>
      <c r="E33" s="58">
        <v>1E-4</v>
      </c>
      <c r="F33" s="58">
        <v>1.0000000000000001E-5</v>
      </c>
      <c r="G33" s="58" t="s">
        <v>24</v>
      </c>
      <c r="H33" s="58" t="s">
        <v>717</v>
      </c>
      <c r="L33" s="58">
        <v>5773.7000000000007</v>
      </c>
      <c r="M33" s="58">
        <v>3163.2</v>
      </c>
      <c r="N33" s="58">
        <v>5773.7000000000007</v>
      </c>
      <c r="O33" s="58">
        <v>3151.6</v>
      </c>
    </row>
    <row r="34" spans="2:15" x14ac:dyDescent="0.25">
      <c r="B34" s="58" t="s">
        <v>732</v>
      </c>
      <c r="C34" s="58" t="s">
        <v>101</v>
      </c>
      <c r="D34" s="58">
        <v>1E-4</v>
      </c>
      <c r="E34" s="58">
        <v>1E-3</v>
      </c>
      <c r="F34" s="58">
        <v>1E-8</v>
      </c>
      <c r="G34" s="58" t="s">
        <v>24</v>
      </c>
      <c r="H34" s="58" t="s">
        <v>717</v>
      </c>
      <c r="L34" s="58">
        <v>120</v>
      </c>
      <c r="M34" s="58">
        <v>350000</v>
      </c>
      <c r="N34" s="58">
        <v>115.86</v>
      </c>
      <c r="O34" s="58">
        <v>347000</v>
      </c>
    </row>
    <row r="35" spans="2:15" x14ac:dyDescent="0.25">
      <c r="B35" s="58" t="s">
        <v>733</v>
      </c>
      <c r="C35" s="58" t="s">
        <v>101</v>
      </c>
      <c r="D35" s="58">
        <v>1E-4</v>
      </c>
      <c r="E35" s="58">
        <v>1E-3</v>
      </c>
      <c r="F35" s="58">
        <v>9.9999999999999995E-8</v>
      </c>
      <c r="G35" s="58" t="s">
        <v>24</v>
      </c>
      <c r="H35" s="58" t="s">
        <v>717</v>
      </c>
      <c r="L35" s="58">
        <v>127.29</v>
      </c>
      <c r="M35" s="58">
        <v>339170</v>
      </c>
      <c r="N35" s="58">
        <v>127.24000000000001</v>
      </c>
      <c r="O35" s="58">
        <v>339180</v>
      </c>
    </row>
    <row r="36" spans="2:15" x14ac:dyDescent="0.25">
      <c r="B36" s="58" t="s">
        <v>734</v>
      </c>
      <c r="C36" s="58" t="s">
        <v>101</v>
      </c>
      <c r="D36" s="58">
        <v>1E-4</v>
      </c>
      <c r="E36" s="58">
        <v>1E-3</v>
      </c>
      <c r="F36" s="58">
        <v>9.9999999999999995E-7</v>
      </c>
      <c r="G36" s="58" t="s">
        <v>24</v>
      </c>
      <c r="H36" s="58" t="s">
        <v>717</v>
      </c>
      <c r="L36" s="58">
        <v>580.76</v>
      </c>
      <c r="M36" s="58">
        <v>159300</v>
      </c>
      <c r="N36" s="58">
        <v>580.72</v>
      </c>
      <c r="O36" s="58">
        <v>159250</v>
      </c>
    </row>
    <row r="37" spans="2:15" x14ac:dyDescent="0.25">
      <c r="B37" s="58" t="s">
        <v>735</v>
      </c>
      <c r="C37" s="58" t="s">
        <v>101</v>
      </c>
      <c r="D37" s="58">
        <v>1E-4</v>
      </c>
      <c r="E37" s="58">
        <v>1E-3</v>
      </c>
      <c r="F37" s="58">
        <v>1.0000000000000001E-5</v>
      </c>
      <c r="G37" s="58" t="s">
        <v>24</v>
      </c>
      <c r="H37" s="58" t="s">
        <v>717</v>
      </c>
      <c r="L37" s="58">
        <v>5773.7000000000007</v>
      </c>
      <c r="M37" s="58">
        <v>18430</v>
      </c>
      <c r="N37" s="58">
        <v>5773.7000000000007</v>
      </c>
      <c r="O37" s="58">
        <v>18401</v>
      </c>
    </row>
    <row r="38" spans="2:15" x14ac:dyDescent="0.25">
      <c r="B38" s="58" t="s">
        <v>736</v>
      </c>
      <c r="C38" s="58" t="s">
        <v>101</v>
      </c>
      <c r="D38" s="58">
        <v>1E-4</v>
      </c>
      <c r="E38" s="58">
        <v>1E-3</v>
      </c>
      <c r="F38" s="58">
        <v>1E-4</v>
      </c>
      <c r="G38" s="58" t="s">
        <v>24</v>
      </c>
      <c r="H38" s="58" t="s">
        <v>717</v>
      </c>
      <c r="L38" s="58">
        <v>57736</v>
      </c>
      <c r="M38" s="58">
        <v>1854.7</v>
      </c>
      <c r="N38" s="58">
        <v>57736</v>
      </c>
      <c r="O38" s="58">
        <v>1843.4</v>
      </c>
    </row>
    <row r="39" spans="2:15" x14ac:dyDescent="0.25">
      <c r="B39" s="58" t="s">
        <v>737</v>
      </c>
      <c r="C39" s="58" t="s">
        <v>101</v>
      </c>
      <c r="D39" s="58">
        <v>1E-3</v>
      </c>
      <c r="E39" s="58">
        <v>0.01</v>
      </c>
      <c r="F39" s="58">
        <v>9.9999999999999995E-8</v>
      </c>
      <c r="G39" s="58" t="s">
        <v>24</v>
      </c>
      <c r="H39" s="58" t="s">
        <v>22</v>
      </c>
      <c r="L39" s="58">
        <v>1.2000000000000002</v>
      </c>
      <c r="M39" s="58">
        <v>350</v>
      </c>
      <c r="N39" s="58">
        <v>1.1597</v>
      </c>
      <c r="O39" s="58">
        <v>346.89</v>
      </c>
    </row>
    <row r="40" spans="2:15" x14ac:dyDescent="0.25">
      <c r="B40" s="58" t="s">
        <v>738</v>
      </c>
      <c r="C40" s="58" t="s">
        <v>101</v>
      </c>
      <c r="D40" s="58">
        <v>1E-3</v>
      </c>
      <c r="E40" s="58">
        <v>0.01</v>
      </c>
      <c r="F40" s="58">
        <v>9.9999999999999995E-7</v>
      </c>
      <c r="G40" s="58" t="s">
        <v>24</v>
      </c>
      <c r="H40" s="58" t="s">
        <v>22</v>
      </c>
      <c r="L40" s="58">
        <v>1.2739</v>
      </c>
      <c r="M40" s="58">
        <v>339.07</v>
      </c>
      <c r="N40" s="58">
        <v>1.2734000000000001</v>
      </c>
      <c r="O40" s="58">
        <v>339.08</v>
      </c>
    </row>
    <row r="41" spans="2:15" x14ac:dyDescent="0.25">
      <c r="B41" s="58" t="s">
        <v>739</v>
      </c>
      <c r="C41" s="58" t="s">
        <v>101</v>
      </c>
      <c r="D41" s="58">
        <v>1E-3</v>
      </c>
      <c r="E41" s="58">
        <v>0.01</v>
      </c>
      <c r="F41" s="58">
        <v>1.0000000000000001E-5</v>
      </c>
      <c r="G41" s="58" t="s">
        <v>24</v>
      </c>
      <c r="H41" s="58" t="s">
        <v>22</v>
      </c>
      <c r="L41" s="58">
        <v>5.8079000000000001</v>
      </c>
      <c r="M41" s="58">
        <v>159.28</v>
      </c>
      <c r="N41" s="58">
        <v>5.8073999999999995</v>
      </c>
      <c r="O41" s="58">
        <v>159.22999999999999</v>
      </c>
    </row>
    <row r="42" spans="2:15" x14ac:dyDescent="0.25">
      <c r="B42" s="58" t="s">
        <v>740</v>
      </c>
      <c r="C42" s="58" t="s">
        <v>101</v>
      </c>
      <c r="D42" s="58">
        <v>1E-3</v>
      </c>
      <c r="E42" s="58">
        <v>0.01</v>
      </c>
      <c r="F42" s="58">
        <v>1E-4</v>
      </c>
      <c r="G42" s="58" t="s">
        <v>24</v>
      </c>
      <c r="H42" s="58" t="s">
        <v>22</v>
      </c>
      <c r="L42" s="58">
        <v>57.736999999999995</v>
      </c>
      <c r="M42" s="58">
        <v>18.431000000000001</v>
      </c>
      <c r="N42" s="58">
        <v>57.736999999999995</v>
      </c>
      <c r="O42" s="58">
        <v>18.399000000000001</v>
      </c>
    </row>
    <row r="43" spans="2:15" x14ac:dyDescent="0.25">
      <c r="B43" s="58" t="s">
        <v>741</v>
      </c>
      <c r="C43" s="58" t="s">
        <v>101</v>
      </c>
      <c r="D43" s="58">
        <v>1E-3</v>
      </c>
      <c r="E43" s="58">
        <v>0.01</v>
      </c>
      <c r="F43" s="58">
        <v>1E-3</v>
      </c>
      <c r="G43" s="58" t="s">
        <v>24</v>
      </c>
      <c r="H43" s="58" t="s">
        <v>22</v>
      </c>
      <c r="L43" s="58">
        <v>577.36</v>
      </c>
      <c r="M43" s="58">
        <v>1.8560000000000001</v>
      </c>
      <c r="N43" s="58">
        <v>577.36</v>
      </c>
      <c r="O43" s="58">
        <v>1.8431</v>
      </c>
    </row>
    <row r="44" spans="2:15" x14ac:dyDescent="0.25">
      <c r="B44" s="58" t="s">
        <v>742</v>
      </c>
      <c r="C44" s="58" t="s">
        <v>101</v>
      </c>
      <c r="D44" s="58">
        <v>0.01</v>
      </c>
      <c r="E44" s="58">
        <v>0.1</v>
      </c>
      <c r="F44" s="58">
        <v>9.9999999999999995E-7</v>
      </c>
      <c r="G44" s="58" t="s">
        <v>24</v>
      </c>
      <c r="H44" s="58" t="s">
        <v>22</v>
      </c>
      <c r="L44" s="58">
        <v>12</v>
      </c>
      <c r="M44" s="58">
        <v>350</v>
      </c>
      <c r="N44" s="58">
        <v>11.589</v>
      </c>
      <c r="O44" s="58">
        <v>348.45</v>
      </c>
    </row>
    <row r="45" spans="2:15" x14ac:dyDescent="0.25">
      <c r="B45" s="58" t="s">
        <v>743</v>
      </c>
      <c r="C45" s="58" t="s">
        <v>101</v>
      </c>
      <c r="D45" s="58">
        <v>0.01</v>
      </c>
      <c r="E45" s="58">
        <v>0.1</v>
      </c>
      <c r="F45" s="58">
        <v>1.0000000000000001E-5</v>
      </c>
      <c r="G45" s="58" t="s">
        <v>24</v>
      </c>
      <c r="H45" s="58" t="s">
        <v>22</v>
      </c>
      <c r="L45" s="58">
        <v>12.729999999999999</v>
      </c>
      <c r="M45" s="58">
        <v>340.62</v>
      </c>
      <c r="N45" s="58">
        <v>12.725</v>
      </c>
      <c r="O45" s="58">
        <v>340.63</v>
      </c>
    </row>
    <row r="46" spans="2:15" x14ac:dyDescent="0.25">
      <c r="B46" s="58" t="s">
        <v>744</v>
      </c>
      <c r="C46" s="58" t="s">
        <v>101</v>
      </c>
      <c r="D46" s="58">
        <v>0.01</v>
      </c>
      <c r="E46" s="58">
        <v>0.1</v>
      </c>
      <c r="F46" s="58">
        <v>1E-4</v>
      </c>
      <c r="G46" s="58" t="s">
        <v>24</v>
      </c>
      <c r="H46" s="58" t="s">
        <v>22</v>
      </c>
      <c r="L46" s="58">
        <v>58.070999999999998</v>
      </c>
      <c r="M46" s="58">
        <v>160.28</v>
      </c>
      <c r="N46" s="58">
        <v>58.065999999999995</v>
      </c>
      <c r="O46" s="58">
        <v>160.22999999999999</v>
      </c>
    </row>
    <row r="47" spans="2:15" x14ac:dyDescent="0.25">
      <c r="B47" s="58" t="s">
        <v>745</v>
      </c>
      <c r="C47" s="58" t="s">
        <v>101</v>
      </c>
      <c r="D47" s="58">
        <v>0.01</v>
      </c>
      <c r="E47" s="58">
        <v>0.1</v>
      </c>
      <c r="F47" s="58">
        <v>1E-3</v>
      </c>
      <c r="G47" s="58" t="s">
        <v>24</v>
      </c>
      <c r="H47" s="58" t="s">
        <v>22</v>
      </c>
      <c r="L47" s="58">
        <v>577.37</v>
      </c>
      <c r="M47" s="58">
        <v>18.559999999999999</v>
      </c>
      <c r="N47" s="58">
        <v>577.37</v>
      </c>
      <c r="O47" s="58">
        <v>18.527999999999999</v>
      </c>
    </row>
    <row r="48" spans="2:15" x14ac:dyDescent="0.25">
      <c r="B48" s="58" t="s">
        <v>746</v>
      </c>
      <c r="C48" s="58" t="s">
        <v>101</v>
      </c>
      <c r="D48" s="58">
        <v>0.01</v>
      </c>
      <c r="E48" s="58">
        <v>0.1</v>
      </c>
      <c r="F48" s="58">
        <v>0.01</v>
      </c>
      <c r="G48" s="58" t="s">
        <v>24</v>
      </c>
      <c r="H48" s="58" t="s">
        <v>22</v>
      </c>
      <c r="L48" s="58">
        <v>5773.6</v>
      </c>
      <c r="M48" s="58">
        <v>1.8689</v>
      </c>
      <c r="N48" s="58">
        <v>5773.6</v>
      </c>
      <c r="O48" s="58">
        <v>1.8560000000000001</v>
      </c>
    </row>
    <row r="49" spans="2:15" x14ac:dyDescent="0.25">
      <c r="B49" s="58" t="s">
        <v>747</v>
      </c>
      <c r="C49" s="58" t="s">
        <v>101</v>
      </c>
      <c r="D49" s="58">
        <v>0.1</v>
      </c>
      <c r="E49" s="58">
        <v>1</v>
      </c>
      <c r="F49" s="58">
        <v>1.0000000000000001E-5</v>
      </c>
      <c r="G49" s="58" t="s">
        <v>24</v>
      </c>
      <c r="H49" s="58" t="s">
        <v>22</v>
      </c>
      <c r="L49" s="58">
        <v>180</v>
      </c>
      <c r="M49" s="58">
        <v>370</v>
      </c>
      <c r="N49" s="58">
        <v>172.98</v>
      </c>
      <c r="O49" s="58">
        <v>365.23</v>
      </c>
    </row>
    <row r="50" spans="2:15" x14ac:dyDescent="0.25">
      <c r="B50" s="58" t="s">
        <v>748</v>
      </c>
      <c r="C50" s="58" t="s">
        <v>101</v>
      </c>
      <c r="D50" s="58">
        <v>0.1</v>
      </c>
      <c r="E50" s="58">
        <v>1</v>
      </c>
      <c r="F50" s="58">
        <v>1E-4</v>
      </c>
      <c r="G50" s="58" t="s">
        <v>24</v>
      </c>
      <c r="H50" s="58" t="s">
        <v>22</v>
      </c>
      <c r="L50" s="58">
        <v>181.28</v>
      </c>
      <c r="M50" s="58">
        <v>360.03</v>
      </c>
      <c r="N50" s="58">
        <v>181.23999999999998</v>
      </c>
      <c r="O50" s="58">
        <v>360.03</v>
      </c>
    </row>
    <row r="51" spans="2:15" x14ac:dyDescent="0.25">
      <c r="B51" s="58" t="s">
        <v>749</v>
      </c>
      <c r="C51" s="58" t="s">
        <v>101</v>
      </c>
      <c r="D51" s="58">
        <v>0.1</v>
      </c>
      <c r="E51" s="58">
        <v>1</v>
      </c>
      <c r="F51" s="58">
        <v>1E-3</v>
      </c>
      <c r="G51" s="58" t="s">
        <v>24</v>
      </c>
      <c r="H51" s="58" t="s">
        <v>22</v>
      </c>
      <c r="L51" s="58">
        <v>594.75</v>
      </c>
      <c r="M51" s="58">
        <v>194.63</v>
      </c>
      <c r="N51" s="58">
        <v>594.71</v>
      </c>
      <c r="O51" s="58">
        <v>194.58</v>
      </c>
    </row>
    <row r="52" spans="2:15" x14ac:dyDescent="0.25">
      <c r="B52" s="58" t="s">
        <v>750</v>
      </c>
      <c r="C52" s="58" t="s">
        <v>101</v>
      </c>
      <c r="D52" s="58">
        <v>0.1</v>
      </c>
      <c r="E52" s="58">
        <v>1</v>
      </c>
      <c r="F52" s="58">
        <v>0.01</v>
      </c>
      <c r="G52" s="58" t="s">
        <v>24</v>
      </c>
      <c r="H52" s="58" t="s">
        <v>22</v>
      </c>
      <c r="L52" s="58">
        <v>5775</v>
      </c>
      <c r="M52" s="58">
        <v>23.623000000000001</v>
      </c>
      <c r="N52" s="58">
        <v>5775</v>
      </c>
      <c r="O52" s="58">
        <v>23.591000000000001</v>
      </c>
    </row>
    <row r="53" spans="2:15" x14ac:dyDescent="0.25">
      <c r="B53" s="58" t="s">
        <v>751</v>
      </c>
      <c r="C53" s="58" t="s">
        <v>101</v>
      </c>
      <c r="D53" s="58">
        <v>0.1</v>
      </c>
      <c r="E53" s="58">
        <v>1</v>
      </c>
      <c r="F53" s="58">
        <v>0.1</v>
      </c>
      <c r="G53" s="58" t="s">
        <v>24</v>
      </c>
      <c r="H53" s="58" t="s">
        <v>22</v>
      </c>
      <c r="L53" s="58">
        <v>57736</v>
      </c>
      <c r="M53" s="58">
        <v>2.3778000000000001</v>
      </c>
      <c r="N53" s="58">
        <v>57736</v>
      </c>
      <c r="O53" s="58">
        <v>2.3649</v>
      </c>
    </row>
    <row r="54" spans="2:15" x14ac:dyDescent="0.25">
      <c r="B54" s="58" t="s">
        <v>752</v>
      </c>
      <c r="C54" s="58" t="s">
        <v>101</v>
      </c>
      <c r="D54" s="58">
        <v>1</v>
      </c>
      <c r="E54" s="58">
        <v>10.199999999999999</v>
      </c>
      <c r="F54" s="58">
        <v>1E-4</v>
      </c>
      <c r="G54" s="58" t="s">
        <v>24</v>
      </c>
      <c r="H54" s="58" t="s">
        <v>22</v>
      </c>
      <c r="L54" s="58">
        <v>2.4</v>
      </c>
      <c r="M54" s="58">
        <v>0.59</v>
      </c>
      <c r="N54" s="58">
        <v>2.3094999999999999</v>
      </c>
      <c r="O54" s="58">
        <v>0.57974999999999999</v>
      </c>
    </row>
    <row r="55" spans="2:15" x14ac:dyDescent="0.25">
      <c r="B55" s="58" t="s">
        <v>753</v>
      </c>
      <c r="C55" s="58" t="s">
        <v>101</v>
      </c>
      <c r="D55" s="58">
        <v>1</v>
      </c>
      <c r="E55" s="58">
        <v>10.199999999999999</v>
      </c>
      <c r="F55" s="58">
        <v>1E-3</v>
      </c>
      <c r="G55" s="58" t="s">
        <v>24</v>
      </c>
      <c r="H55" s="58" t="s">
        <v>22</v>
      </c>
      <c r="L55" s="58">
        <v>2.4</v>
      </c>
      <c r="M55" s="58">
        <v>0.63080999999999998</v>
      </c>
      <c r="N55" s="58">
        <v>2.3701000000000003</v>
      </c>
      <c r="O55" s="58">
        <v>0.57577999999999996</v>
      </c>
    </row>
    <row r="56" spans="2:15" x14ac:dyDescent="0.25">
      <c r="B56" s="58" t="s">
        <v>754</v>
      </c>
      <c r="C56" s="58" t="s">
        <v>101</v>
      </c>
      <c r="D56" s="58">
        <v>1</v>
      </c>
      <c r="E56" s="58">
        <v>10.199999999999999</v>
      </c>
      <c r="F56" s="58">
        <v>0.01</v>
      </c>
      <c r="G56" s="58" t="s">
        <v>24</v>
      </c>
      <c r="H56" s="58" t="s">
        <v>22</v>
      </c>
      <c r="L56" s="58">
        <v>5.8934999999999995</v>
      </c>
      <c r="M56" s="58">
        <v>0.56293000000000004</v>
      </c>
      <c r="N56" s="58">
        <v>6.0655000000000001</v>
      </c>
      <c r="O56" s="58">
        <v>0.39036999999999999</v>
      </c>
    </row>
    <row r="57" spans="2:15" x14ac:dyDescent="0.25">
      <c r="B57" s="58" t="s">
        <v>755</v>
      </c>
      <c r="C57" s="58" t="s">
        <v>101</v>
      </c>
      <c r="D57" s="58">
        <v>1</v>
      </c>
      <c r="E57" s="58">
        <v>10.199999999999999</v>
      </c>
      <c r="F57" s="58">
        <v>0.1</v>
      </c>
      <c r="G57" s="58" t="s">
        <v>24</v>
      </c>
      <c r="H57" s="58" t="s">
        <v>22</v>
      </c>
      <c r="L57" s="58">
        <v>57.625</v>
      </c>
      <c r="M57" s="58">
        <v>0.18253</v>
      </c>
      <c r="N57" s="58">
        <v>57.751999999999995</v>
      </c>
      <c r="O57" s="58">
        <v>5.5476999999999999E-2</v>
      </c>
    </row>
    <row r="58" spans="2:15" x14ac:dyDescent="0.25">
      <c r="B58" s="58" t="s">
        <v>756</v>
      </c>
      <c r="C58" s="58" t="s">
        <v>101</v>
      </c>
      <c r="D58" s="58">
        <v>1</v>
      </c>
      <c r="E58" s="58">
        <v>10.199999999999999</v>
      </c>
      <c r="F58" s="58">
        <v>1</v>
      </c>
      <c r="G58" s="58" t="s">
        <v>24</v>
      </c>
      <c r="H58" s="58" t="s">
        <v>22</v>
      </c>
      <c r="L58" s="58">
        <v>577.30999999999995</v>
      </c>
      <c r="M58" s="58">
        <v>5.7402000000000002E-2</v>
      </c>
      <c r="N58" s="58">
        <v>577.36</v>
      </c>
      <c r="O58" s="58">
        <v>5.5789000000000004E-3</v>
      </c>
    </row>
    <row r="59" spans="2:15" x14ac:dyDescent="0.25">
      <c r="B59" s="58" t="s">
        <v>787</v>
      </c>
      <c r="C59" s="58" t="s">
        <v>136</v>
      </c>
      <c r="D59" s="58">
        <v>10</v>
      </c>
      <c r="E59" s="58">
        <v>102</v>
      </c>
      <c r="F59" s="58">
        <v>1E-4</v>
      </c>
      <c r="G59" s="58" t="s">
        <v>24</v>
      </c>
      <c r="H59" s="58" t="s">
        <v>23</v>
      </c>
      <c r="L59" s="58">
        <v>16</v>
      </c>
      <c r="M59" s="58">
        <v>2</v>
      </c>
      <c r="N59" s="58">
        <v>15.052</v>
      </c>
      <c r="O59" s="58">
        <v>2.0087999999999999</v>
      </c>
    </row>
    <row r="60" spans="2:15" x14ac:dyDescent="0.25">
      <c r="B60" s="58" t="s">
        <v>788</v>
      </c>
      <c r="C60" s="58" t="s">
        <v>136</v>
      </c>
      <c r="D60" s="58">
        <v>10</v>
      </c>
      <c r="E60" s="58">
        <v>102</v>
      </c>
      <c r="F60" s="58">
        <v>1E-3</v>
      </c>
      <c r="G60" s="58" t="s">
        <v>24</v>
      </c>
      <c r="H60" s="58" t="s">
        <v>23</v>
      </c>
      <c r="L60" s="58">
        <v>16</v>
      </c>
      <c r="M60" s="58">
        <v>2.0045000000000002</v>
      </c>
      <c r="N60" s="58">
        <v>15.565999999999999</v>
      </c>
      <c r="O60" s="58">
        <v>2.0045000000000002</v>
      </c>
    </row>
    <row r="61" spans="2:15" x14ac:dyDescent="0.25">
      <c r="B61" s="58" t="s">
        <v>789</v>
      </c>
      <c r="C61" s="58" t="s">
        <v>136</v>
      </c>
      <c r="D61" s="58">
        <v>10</v>
      </c>
      <c r="E61" s="58">
        <v>102</v>
      </c>
      <c r="F61" s="58">
        <v>0.01</v>
      </c>
      <c r="G61" s="58" t="s">
        <v>24</v>
      </c>
      <c r="H61" s="58" t="s">
        <v>23</v>
      </c>
      <c r="L61" s="58">
        <v>50.242999999999995</v>
      </c>
      <c r="M61" s="58">
        <v>1.7371000000000001</v>
      </c>
      <c r="N61" s="58">
        <v>50.216000000000001</v>
      </c>
      <c r="O61" s="58">
        <v>1.7371000000000001</v>
      </c>
    </row>
    <row r="62" spans="2:15" x14ac:dyDescent="0.25">
      <c r="B62" s="58" t="s">
        <v>790</v>
      </c>
      <c r="C62" s="58" t="s">
        <v>136</v>
      </c>
      <c r="D62" s="58">
        <v>10</v>
      </c>
      <c r="E62" s="58">
        <v>102</v>
      </c>
      <c r="F62" s="58">
        <v>0.1</v>
      </c>
      <c r="G62" s="58" t="s">
        <v>24</v>
      </c>
      <c r="H62" s="58" t="s">
        <v>23</v>
      </c>
      <c r="L62" s="58">
        <v>574.15</v>
      </c>
      <c r="M62" s="58">
        <v>0.42863000000000001</v>
      </c>
      <c r="N62" s="58">
        <v>574.14</v>
      </c>
      <c r="O62" s="58">
        <v>0.42836000000000002</v>
      </c>
    </row>
    <row r="63" spans="2:15" x14ac:dyDescent="0.25">
      <c r="B63" s="58" t="s">
        <v>791</v>
      </c>
      <c r="C63" s="58" t="s">
        <v>136</v>
      </c>
      <c r="D63" s="58">
        <v>10</v>
      </c>
      <c r="E63" s="58">
        <v>102</v>
      </c>
      <c r="F63" s="58">
        <v>1</v>
      </c>
      <c r="G63" s="58" t="s">
        <v>24</v>
      </c>
      <c r="H63" s="58" t="s">
        <v>23</v>
      </c>
      <c r="L63" s="58">
        <v>5773.2000000000007</v>
      </c>
      <c r="M63" s="58">
        <v>4.4478999999999998E-2</v>
      </c>
      <c r="N63" s="58">
        <v>5773.2000000000007</v>
      </c>
      <c r="O63" s="58">
        <v>4.4360999999999998E-2</v>
      </c>
    </row>
    <row r="64" spans="2:15" x14ac:dyDescent="0.25">
      <c r="B64" s="58" t="s">
        <v>792</v>
      </c>
      <c r="C64" s="58" t="s">
        <v>136</v>
      </c>
      <c r="D64" s="58">
        <v>10</v>
      </c>
      <c r="E64" s="58">
        <v>102</v>
      </c>
      <c r="F64" s="58">
        <v>10</v>
      </c>
      <c r="G64" s="58" t="s">
        <v>24</v>
      </c>
      <c r="H64" s="58" t="s">
        <v>23</v>
      </c>
      <c r="L64" s="58">
        <v>57735</v>
      </c>
      <c r="M64" s="58">
        <v>4.4850999999999997E-3</v>
      </c>
      <c r="N64" s="58">
        <v>57735</v>
      </c>
      <c r="O64" s="58">
        <v>4.4377000000000002E-3</v>
      </c>
    </row>
    <row r="65" spans="2:15" x14ac:dyDescent="0.25">
      <c r="B65" s="58" t="s">
        <v>209</v>
      </c>
      <c r="C65" s="58" t="s">
        <v>137</v>
      </c>
      <c r="D65" s="58">
        <v>20</v>
      </c>
      <c r="E65" s="58">
        <v>204</v>
      </c>
      <c r="F65" s="58">
        <v>1E-3</v>
      </c>
      <c r="G65" s="58" t="s">
        <v>24</v>
      </c>
      <c r="H65" s="58" t="s">
        <v>23</v>
      </c>
      <c r="L65" s="58">
        <v>32</v>
      </c>
      <c r="M65" s="58">
        <v>2</v>
      </c>
      <c r="N65" s="58">
        <v>30.087</v>
      </c>
      <c r="O65" s="58">
        <v>2.0089000000000001</v>
      </c>
    </row>
    <row r="66" spans="2:15" x14ac:dyDescent="0.25">
      <c r="B66" s="58" t="s">
        <v>210</v>
      </c>
      <c r="C66" s="58" t="s">
        <v>137</v>
      </c>
      <c r="D66" s="58">
        <v>20</v>
      </c>
      <c r="E66" s="58">
        <v>204</v>
      </c>
      <c r="F66" s="58">
        <v>0.01</v>
      </c>
      <c r="G66" s="58" t="s">
        <v>24</v>
      </c>
      <c r="H66" s="58" t="s">
        <v>23</v>
      </c>
      <c r="L66" s="58">
        <v>32</v>
      </c>
      <c r="M66" s="58">
        <v>2.0076999999999998</v>
      </c>
      <c r="N66" s="58">
        <v>30.344000000000001</v>
      </c>
      <c r="O66" s="58">
        <v>2.0078</v>
      </c>
    </row>
    <row r="67" spans="2:15" x14ac:dyDescent="0.25">
      <c r="B67" s="58" t="s">
        <v>211</v>
      </c>
      <c r="C67" s="58" t="s">
        <v>137</v>
      </c>
      <c r="D67" s="58">
        <v>20</v>
      </c>
      <c r="E67" s="58">
        <v>204</v>
      </c>
      <c r="F67" s="58">
        <v>0.1</v>
      </c>
      <c r="G67" s="58" t="s">
        <v>24</v>
      </c>
      <c r="H67" s="58" t="s">
        <v>23</v>
      </c>
      <c r="L67" s="58">
        <v>52.695</v>
      </c>
      <c r="M67" s="58">
        <v>1.9168000000000001</v>
      </c>
      <c r="N67" s="58">
        <v>52.600999999999999</v>
      </c>
      <c r="O67" s="58">
        <v>1.917</v>
      </c>
    </row>
    <row r="68" spans="2:15" x14ac:dyDescent="0.25">
      <c r="B68" s="58" t="s">
        <v>212</v>
      </c>
      <c r="C68" s="58" t="s">
        <v>137</v>
      </c>
      <c r="D68" s="58">
        <v>20</v>
      </c>
      <c r="E68" s="58">
        <v>204</v>
      </c>
      <c r="F68" s="58">
        <v>1</v>
      </c>
      <c r="G68" s="58" t="s">
        <v>24</v>
      </c>
      <c r="H68" s="58" t="s">
        <v>23</v>
      </c>
      <c r="L68" s="58">
        <v>565.98</v>
      </c>
      <c r="M68" s="58">
        <v>0.78427000000000002</v>
      </c>
      <c r="N68" s="58">
        <v>565.93999999999994</v>
      </c>
      <c r="O68" s="58">
        <v>0.78385000000000005</v>
      </c>
    </row>
    <row r="69" spans="2:15" x14ac:dyDescent="0.25">
      <c r="B69" s="58" t="s">
        <v>213</v>
      </c>
      <c r="C69" s="58" t="s">
        <v>137</v>
      </c>
      <c r="D69" s="58">
        <v>20</v>
      </c>
      <c r="E69" s="58">
        <v>204</v>
      </c>
      <c r="F69" s="58">
        <v>10</v>
      </c>
      <c r="G69" s="58" t="s">
        <v>24</v>
      </c>
      <c r="H69" s="58" t="s">
        <v>23</v>
      </c>
      <c r="L69" s="58">
        <v>5772.2000000000007</v>
      </c>
      <c r="M69" s="58">
        <v>8.8858000000000006E-2</v>
      </c>
      <c r="N69" s="58">
        <v>5772.2000000000007</v>
      </c>
      <c r="O69" s="58">
        <v>8.8622999999999993E-2</v>
      </c>
    </row>
    <row r="70" spans="2:15" x14ac:dyDescent="0.25">
      <c r="B70" s="58" t="s">
        <v>793</v>
      </c>
      <c r="C70" s="58" t="s">
        <v>138</v>
      </c>
      <c r="D70" s="58">
        <v>5</v>
      </c>
      <c r="E70" s="58">
        <v>51</v>
      </c>
      <c r="F70" s="58">
        <v>1E-3</v>
      </c>
      <c r="G70" s="58" t="s">
        <v>24</v>
      </c>
      <c r="H70" s="58" t="s">
        <v>23</v>
      </c>
      <c r="L70" s="58">
        <v>4.6999999999999993</v>
      </c>
      <c r="M70" s="58">
        <v>2</v>
      </c>
      <c r="N70" s="58">
        <v>4.5993000000000004</v>
      </c>
      <c r="O70" s="58">
        <v>1.98</v>
      </c>
    </row>
    <row r="71" spans="2:15" x14ac:dyDescent="0.25">
      <c r="B71" s="58" t="s">
        <v>794</v>
      </c>
      <c r="C71" s="58" t="s">
        <v>138</v>
      </c>
      <c r="D71" s="58">
        <v>5</v>
      </c>
      <c r="E71" s="58">
        <v>51</v>
      </c>
      <c r="F71" s="58">
        <v>0.01</v>
      </c>
      <c r="G71" s="58" t="s">
        <v>24</v>
      </c>
      <c r="H71" s="58" t="s">
        <v>23</v>
      </c>
      <c r="L71" s="58">
        <v>5.9279000000000002</v>
      </c>
      <c r="M71" s="58">
        <v>1.9581</v>
      </c>
      <c r="N71" s="58">
        <v>5.8000999999999996</v>
      </c>
      <c r="O71" s="58">
        <v>1.9595</v>
      </c>
    </row>
    <row r="72" spans="2:15" x14ac:dyDescent="0.25">
      <c r="B72" s="58" t="s">
        <v>795</v>
      </c>
      <c r="C72" s="58" t="s">
        <v>138</v>
      </c>
      <c r="D72" s="58">
        <v>5</v>
      </c>
      <c r="E72" s="58">
        <v>51</v>
      </c>
      <c r="F72" s="58">
        <v>0.1</v>
      </c>
      <c r="G72" s="58" t="s">
        <v>24</v>
      </c>
      <c r="H72" s="58" t="s">
        <v>23</v>
      </c>
      <c r="L72" s="58">
        <v>53.038999999999994</v>
      </c>
      <c r="M72" s="58">
        <v>1.3232999999999999</v>
      </c>
      <c r="N72" s="58">
        <v>52.915999999999997</v>
      </c>
      <c r="O72" s="58">
        <v>1.3219000000000001</v>
      </c>
    </row>
    <row r="73" spans="2:15" x14ac:dyDescent="0.25">
      <c r="B73" s="58" t="s">
        <v>796</v>
      </c>
      <c r="C73" s="58" t="s">
        <v>138</v>
      </c>
      <c r="D73" s="58">
        <v>5</v>
      </c>
      <c r="E73" s="58">
        <v>51</v>
      </c>
      <c r="F73" s="58">
        <v>1</v>
      </c>
      <c r="G73" s="58" t="s">
        <v>24</v>
      </c>
      <c r="H73" s="58" t="s">
        <v>23</v>
      </c>
      <c r="L73" s="58">
        <v>576.55999999999995</v>
      </c>
      <c r="M73" s="58">
        <v>0.20649000000000001</v>
      </c>
      <c r="N73" s="58">
        <v>576.52</v>
      </c>
      <c r="O73" s="58">
        <v>0.20416999999999999</v>
      </c>
    </row>
    <row r="74" spans="2:15" x14ac:dyDescent="0.25">
      <c r="B74" s="58" t="s">
        <v>797</v>
      </c>
      <c r="C74" s="58" t="s">
        <v>138</v>
      </c>
      <c r="D74" s="58">
        <v>5</v>
      </c>
      <c r="E74" s="58">
        <v>51</v>
      </c>
      <c r="F74" s="58">
        <v>10</v>
      </c>
      <c r="G74" s="58" t="s">
        <v>24</v>
      </c>
      <c r="H74" s="58" t="s">
        <v>23</v>
      </c>
      <c r="L74" s="58">
        <v>5773.5</v>
      </c>
      <c r="M74" s="58">
        <v>2.1536E-2</v>
      </c>
      <c r="N74" s="58">
        <v>5773.5</v>
      </c>
      <c r="O74" s="58">
        <v>2.0587999999999999E-2</v>
      </c>
    </row>
    <row r="75" spans="2:15" x14ac:dyDescent="0.25">
      <c r="B75" s="58" t="s">
        <v>798</v>
      </c>
      <c r="C75" s="58" t="s">
        <v>138</v>
      </c>
      <c r="D75" s="58">
        <v>50</v>
      </c>
      <c r="E75" s="58">
        <v>510</v>
      </c>
      <c r="F75" s="58">
        <v>1E-3</v>
      </c>
      <c r="G75" s="58" t="s">
        <v>24</v>
      </c>
      <c r="H75" s="58" t="s">
        <v>23</v>
      </c>
      <c r="L75" s="58">
        <v>80</v>
      </c>
      <c r="M75" s="58">
        <v>2</v>
      </c>
      <c r="N75" s="58">
        <v>75.207999999999998</v>
      </c>
      <c r="O75" s="58">
        <v>2.0089000000000001</v>
      </c>
    </row>
    <row r="76" spans="2:15" x14ac:dyDescent="0.25">
      <c r="B76" s="58" t="s">
        <v>799</v>
      </c>
      <c r="C76" s="58" t="s">
        <v>138</v>
      </c>
      <c r="D76" s="58">
        <v>50</v>
      </c>
      <c r="E76" s="58">
        <v>510</v>
      </c>
      <c r="F76" s="58">
        <v>0.01</v>
      </c>
      <c r="G76" s="58" t="s">
        <v>24</v>
      </c>
      <c r="H76" s="58" t="s">
        <v>23</v>
      </c>
      <c r="L76" s="58">
        <v>80</v>
      </c>
      <c r="M76" s="58">
        <v>2.0085999999999999</v>
      </c>
      <c r="N76" s="58">
        <v>75.317999999999998</v>
      </c>
      <c r="O76" s="58">
        <v>2.0087000000000002</v>
      </c>
    </row>
    <row r="77" spans="2:15" x14ac:dyDescent="0.25">
      <c r="B77" s="58" t="s">
        <v>800</v>
      </c>
      <c r="C77" s="58" t="s">
        <v>138</v>
      </c>
      <c r="D77" s="58">
        <v>50</v>
      </c>
      <c r="E77" s="58">
        <v>510</v>
      </c>
      <c r="F77" s="58">
        <v>0.1</v>
      </c>
      <c r="G77" s="58" t="s">
        <v>24</v>
      </c>
      <c r="H77" s="58" t="s">
        <v>23</v>
      </c>
      <c r="L77" s="58">
        <v>85.569000000000003</v>
      </c>
      <c r="M77" s="58">
        <v>1.9918</v>
      </c>
      <c r="N77" s="58">
        <v>85.292000000000002</v>
      </c>
      <c r="O77" s="58">
        <v>1.9921</v>
      </c>
    </row>
    <row r="78" spans="2:15" x14ac:dyDescent="0.25">
      <c r="B78" s="58" t="s">
        <v>801</v>
      </c>
      <c r="C78" s="58" t="s">
        <v>138</v>
      </c>
      <c r="D78" s="58">
        <v>50</v>
      </c>
      <c r="E78" s="58">
        <v>510</v>
      </c>
      <c r="F78" s="58">
        <v>1</v>
      </c>
      <c r="G78" s="58" t="s">
        <v>24</v>
      </c>
      <c r="H78" s="58" t="s">
        <v>23</v>
      </c>
      <c r="L78" s="58">
        <v>534.37</v>
      </c>
      <c r="M78" s="58">
        <v>1.3886000000000001</v>
      </c>
      <c r="N78" s="58">
        <v>534.06999999999994</v>
      </c>
      <c r="O78" s="58">
        <v>1.3883000000000001</v>
      </c>
    </row>
    <row r="79" spans="2:15" x14ac:dyDescent="0.25">
      <c r="B79" s="58" t="s">
        <v>802</v>
      </c>
      <c r="C79" s="58" t="s">
        <v>138</v>
      </c>
      <c r="D79" s="58">
        <v>50</v>
      </c>
      <c r="E79" s="58">
        <v>510</v>
      </c>
      <c r="F79" s="58">
        <v>10</v>
      </c>
      <c r="G79" s="58" t="s">
        <v>24</v>
      </c>
      <c r="H79" s="58" t="s">
        <v>23</v>
      </c>
      <c r="L79" s="58">
        <v>5765.3</v>
      </c>
      <c r="M79" s="58">
        <v>0.22044</v>
      </c>
      <c r="N79" s="58">
        <v>5765.2000000000007</v>
      </c>
      <c r="O79" s="58">
        <v>0.21986</v>
      </c>
    </row>
    <row r="80" spans="2:15" x14ac:dyDescent="0.25">
      <c r="B80" s="58" t="s">
        <v>803</v>
      </c>
      <c r="C80" s="58" t="s">
        <v>19</v>
      </c>
      <c r="D80" s="58">
        <v>0</v>
      </c>
      <c r="E80" s="58">
        <v>0.1</v>
      </c>
      <c r="F80" s="58">
        <v>9.9999999999999995E-7</v>
      </c>
      <c r="G80" s="58" t="s">
        <v>16</v>
      </c>
      <c r="H80" s="58" t="s">
        <v>15</v>
      </c>
      <c r="I80" s="58">
        <v>0.01</v>
      </c>
      <c r="J80" s="58">
        <v>2</v>
      </c>
      <c r="K80" s="58" t="s">
        <v>804</v>
      </c>
      <c r="L80" s="58">
        <v>35</v>
      </c>
      <c r="M80" s="58">
        <v>940</v>
      </c>
      <c r="N80" s="58">
        <v>34.74</v>
      </c>
      <c r="O80" s="58">
        <v>937.4</v>
      </c>
    </row>
    <row r="81" spans="2:15" x14ac:dyDescent="0.25">
      <c r="B81" s="58" t="s">
        <v>805</v>
      </c>
      <c r="C81" s="58" t="s">
        <v>19</v>
      </c>
      <c r="D81" s="58">
        <v>0</v>
      </c>
      <c r="E81" s="58">
        <v>0.1</v>
      </c>
      <c r="F81" s="58">
        <v>1.0000000000000001E-5</v>
      </c>
      <c r="G81" s="58" t="s">
        <v>16</v>
      </c>
      <c r="H81" s="58" t="s">
        <v>15</v>
      </c>
      <c r="I81" s="58">
        <v>0.01</v>
      </c>
      <c r="J81" s="58">
        <v>2</v>
      </c>
      <c r="K81" s="58" t="s">
        <v>804</v>
      </c>
      <c r="L81" s="58">
        <v>35.161999999999999</v>
      </c>
      <c r="M81" s="58">
        <v>934.08</v>
      </c>
      <c r="N81" s="58">
        <v>35.156999999999996</v>
      </c>
      <c r="O81" s="58">
        <v>934.05</v>
      </c>
    </row>
    <row r="82" spans="2:15" x14ac:dyDescent="0.25">
      <c r="B82" s="58" t="s">
        <v>806</v>
      </c>
      <c r="C82" s="58" t="s">
        <v>19</v>
      </c>
      <c r="D82" s="58">
        <v>0</v>
      </c>
      <c r="E82" s="58">
        <v>0.1</v>
      </c>
      <c r="F82" s="58">
        <v>1E-4</v>
      </c>
      <c r="G82" s="58" t="s">
        <v>16</v>
      </c>
      <c r="H82" s="58" t="s">
        <v>15</v>
      </c>
      <c r="I82" s="58">
        <v>0.01</v>
      </c>
      <c r="J82" s="58">
        <v>2</v>
      </c>
      <c r="K82" s="58" t="s">
        <v>804</v>
      </c>
      <c r="L82" s="58">
        <v>67.116</v>
      </c>
      <c r="M82" s="58">
        <v>737.26</v>
      </c>
      <c r="N82" s="58">
        <v>67.105000000000004</v>
      </c>
      <c r="O82" s="58">
        <v>737.07</v>
      </c>
    </row>
    <row r="83" spans="2:15" x14ac:dyDescent="0.25">
      <c r="B83" s="58" t="s">
        <v>807</v>
      </c>
      <c r="C83" s="58" t="s">
        <v>19</v>
      </c>
      <c r="D83" s="58">
        <v>0</v>
      </c>
      <c r="E83" s="58">
        <v>0.1</v>
      </c>
      <c r="F83" s="58">
        <v>1E-3</v>
      </c>
      <c r="G83" s="58" t="s">
        <v>16</v>
      </c>
      <c r="H83" s="58" t="s">
        <v>15</v>
      </c>
      <c r="I83" s="58">
        <v>0.01</v>
      </c>
      <c r="J83" s="58">
        <v>2</v>
      </c>
      <c r="K83" s="58" t="s">
        <v>804</v>
      </c>
      <c r="L83" s="58">
        <v>578.33000000000004</v>
      </c>
      <c r="M83" s="58">
        <v>131.69</v>
      </c>
      <c r="N83" s="58">
        <v>578.31999999999994</v>
      </c>
      <c r="O83" s="58">
        <v>131.46</v>
      </c>
    </row>
    <row r="84" spans="2:15" x14ac:dyDescent="0.25">
      <c r="B84" s="58" t="s">
        <v>808</v>
      </c>
      <c r="C84" s="58" t="s">
        <v>19</v>
      </c>
      <c r="D84" s="58">
        <v>0</v>
      </c>
      <c r="E84" s="58">
        <v>0.1</v>
      </c>
      <c r="F84" s="58">
        <v>0.01</v>
      </c>
      <c r="G84" s="58" t="s">
        <v>16</v>
      </c>
      <c r="H84" s="58" t="s">
        <v>15</v>
      </c>
      <c r="I84" s="58">
        <v>0.01</v>
      </c>
      <c r="J84" s="58">
        <v>2</v>
      </c>
      <c r="K84" s="58" t="s">
        <v>804</v>
      </c>
      <c r="L84" s="58">
        <v>5773.7000000000007</v>
      </c>
      <c r="M84" s="58">
        <v>13.414999999999999</v>
      </c>
      <c r="N84" s="58">
        <v>5773.6</v>
      </c>
      <c r="O84" s="58">
        <v>13.317</v>
      </c>
    </row>
    <row r="85" spans="2:15" x14ac:dyDescent="0.25">
      <c r="B85" s="58" t="s">
        <v>809</v>
      </c>
      <c r="C85" s="58" t="s">
        <v>19</v>
      </c>
      <c r="D85" s="58">
        <v>0</v>
      </c>
      <c r="E85" s="58">
        <v>0.1</v>
      </c>
      <c r="F85" s="58">
        <v>9.9999999999999995E-7</v>
      </c>
      <c r="G85" s="58" t="s">
        <v>16</v>
      </c>
      <c r="H85" s="58" t="s">
        <v>15</v>
      </c>
      <c r="I85" s="58">
        <v>2</v>
      </c>
      <c r="J85" s="58">
        <v>20</v>
      </c>
      <c r="K85" s="58" t="s">
        <v>804</v>
      </c>
      <c r="L85" s="58">
        <v>36</v>
      </c>
      <c r="M85" s="58">
        <v>930</v>
      </c>
      <c r="N85" s="58">
        <v>35.470999999999997</v>
      </c>
      <c r="O85" s="58">
        <v>926.49</v>
      </c>
    </row>
    <row r="86" spans="2:15" x14ac:dyDescent="0.25">
      <c r="B86" s="58" t="s">
        <v>810</v>
      </c>
      <c r="C86" s="58" t="s">
        <v>19</v>
      </c>
      <c r="D86" s="58">
        <v>0</v>
      </c>
      <c r="E86" s="58">
        <v>0.1</v>
      </c>
      <c r="F86" s="58">
        <v>1.0000000000000001E-5</v>
      </c>
      <c r="G86" s="58" t="s">
        <v>16</v>
      </c>
      <c r="H86" s="58" t="s">
        <v>15</v>
      </c>
      <c r="I86" s="58">
        <v>2</v>
      </c>
      <c r="J86" s="58">
        <v>20</v>
      </c>
      <c r="K86" s="58" t="s">
        <v>804</v>
      </c>
      <c r="L86" s="58">
        <v>36</v>
      </c>
      <c r="M86" s="58">
        <v>923.18</v>
      </c>
      <c r="N86" s="58">
        <v>35.864999999999995</v>
      </c>
      <c r="O86" s="58">
        <v>923.15</v>
      </c>
    </row>
    <row r="87" spans="2:15" x14ac:dyDescent="0.25">
      <c r="B87" s="58" t="s">
        <v>811</v>
      </c>
      <c r="C87" s="58" t="s">
        <v>19</v>
      </c>
      <c r="D87" s="58">
        <v>0</v>
      </c>
      <c r="E87" s="58">
        <v>0.1</v>
      </c>
      <c r="F87" s="58">
        <v>1E-4</v>
      </c>
      <c r="G87" s="58" t="s">
        <v>16</v>
      </c>
      <c r="H87" s="58" t="s">
        <v>15</v>
      </c>
      <c r="I87" s="58">
        <v>2</v>
      </c>
      <c r="J87" s="58">
        <v>20</v>
      </c>
      <c r="K87" s="58" t="s">
        <v>804</v>
      </c>
      <c r="L87" s="58">
        <v>67.126000000000005</v>
      </c>
      <c r="M87" s="58">
        <v>727.32</v>
      </c>
      <c r="N87" s="58">
        <v>67.116</v>
      </c>
      <c r="O87" s="58">
        <v>727.12</v>
      </c>
    </row>
    <row r="88" spans="2:15" x14ac:dyDescent="0.25">
      <c r="B88" s="58" t="s">
        <v>812</v>
      </c>
      <c r="C88" s="58" t="s">
        <v>19</v>
      </c>
      <c r="D88" s="58">
        <v>0</v>
      </c>
      <c r="E88" s="58">
        <v>0.1</v>
      </c>
      <c r="F88" s="58">
        <v>1E-3</v>
      </c>
      <c r="G88" s="58" t="s">
        <v>16</v>
      </c>
      <c r="H88" s="58" t="s">
        <v>15</v>
      </c>
      <c r="I88" s="58">
        <v>2</v>
      </c>
      <c r="J88" s="58">
        <v>20</v>
      </c>
      <c r="K88" s="58" t="s">
        <v>804</v>
      </c>
      <c r="L88" s="58">
        <v>578.33000000000004</v>
      </c>
      <c r="M88" s="58">
        <v>129.33000000000001</v>
      </c>
      <c r="N88" s="58">
        <v>578.31999999999994</v>
      </c>
      <c r="O88" s="58">
        <v>129.1</v>
      </c>
    </row>
    <row r="89" spans="2:15" x14ac:dyDescent="0.25">
      <c r="B89" s="58" t="s">
        <v>813</v>
      </c>
      <c r="C89" s="58" t="s">
        <v>19</v>
      </c>
      <c r="D89" s="58">
        <v>0</v>
      </c>
      <c r="E89" s="58">
        <v>0.1</v>
      </c>
      <c r="F89" s="58">
        <v>0.01</v>
      </c>
      <c r="G89" s="58" t="s">
        <v>16</v>
      </c>
      <c r="H89" s="58" t="s">
        <v>15</v>
      </c>
      <c r="I89" s="58">
        <v>2</v>
      </c>
      <c r="J89" s="58">
        <v>20</v>
      </c>
      <c r="K89" s="58" t="s">
        <v>804</v>
      </c>
      <c r="L89" s="58">
        <v>5773.7000000000007</v>
      </c>
      <c r="M89" s="58">
        <v>13.173</v>
      </c>
      <c r="N89" s="58">
        <v>5773.6</v>
      </c>
      <c r="O89" s="58">
        <v>13.074999999999999</v>
      </c>
    </row>
    <row r="90" spans="2:15" x14ac:dyDescent="0.25">
      <c r="B90" s="58" t="s">
        <v>814</v>
      </c>
      <c r="C90" s="58" t="s">
        <v>19</v>
      </c>
      <c r="D90" s="58">
        <v>0.1</v>
      </c>
      <c r="E90" s="58">
        <v>1</v>
      </c>
      <c r="F90" s="58">
        <v>1.0000000000000001E-5</v>
      </c>
      <c r="G90" s="58" t="s">
        <v>16</v>
      </c>
      <c r="H90" s="58" t="s">
        <v>15</v>
      </c>
      <c r="I90" s="58">
        <v>0.01</v>
      </c>
      <c r="J90" s="58">
        <v>2</v>
      </c>
      <c r="K90" s="58" t="s">
        <v>804</v>
      </c>
      <c r="L90" s="58">
        <v>350</v>
      </c>
      <c r="M90" s="58">
        <v>940</v>
      </c>
      <c r="N90" s="58">
        <v>347.15</v>
      </c>
      <c r="O90" s="58">
        <v>937.18</v>
      </c>
    </row>
    <row r="91" spans="2:15" x14ac:dyDescent="0.25">
      <c r="B91" s="58" t="s">
        <v>815</v>
      </c>
      <c r="C91" s="58" t="s">
        <v>19</v>
      </c>
      <c r="D91" s="58">
        <v>0.1</v>
      </c>
      <c r="E91" s="58">
        <v>1</v>
      </c>
      <c r="F91" s="58">
        <v>1E-4</v>
      </c>
      <c r="G91" s="58" t="s">
        <v>16</v>
      </c>
      <c r="H91" s="58" t="s">
        <v>15</v>
      </c>
      <c r="I91" s="58">
        <v>0.01</v>
      </c>
      <c r="J91" s="58">
        <v>2</v>
      </c>
      <c r="K91" s="58" t="s">
        <v>804</v>
      </c>
      <c r="L91" s="58">
        <v>351.19</v>
      </c>
      <c r="M91" s="58">
        <v>934.51</v>
      </c>
      <c r="N91" s="58">
        <v>351.15999999999997</v>
      </c>
      <c r="O91" s="58">
        <v>934.46</v>
      </c>
    </row>
    <row r="92" spans="2:15" x14ac:dyDescent="0.25">
      <c r="B92" s="58" t="s">
        <v>816</v>
      </c>
      <c r="C92" s="58" t="s">
        <v>19</v>
      </c>
      <c r="D92" s="58">
        <v>0.1</v>
      </c>
      <c r="E92" s="58">
        <v>1</v>
      </c>
      <c r="F92" s="58">
        <v>1E-3</v>
      </c>
      <c r="G92" s="58" t="s">
        <v>16</v>
      </c>
      <c r="H92" s="58" t="s">
        <v>15</v>
      </c>
      <c r="I92" s="58">
        <v>0.01</v>
      </c>
      <c r="J92" s="58">
        <v>2</v>
      </c>
      <c r="K92" s="58" t="s">
        <v>804</v>
      </c>
      <c r="L92" s="58">
        <v>650.74</v>
      </c>
      <c r="M92" s="58">
        <v>757.68</v>
      </c>
      <c r="N92" s="58">
        <v>650.66</v>
      </c>
      <c r="O92" s="58">
        <v>757.46</v>
      </c>
    </row>
    <row r="93" spans="2:15" x14ac:dyDescent="0.25">
      <c r="B93" s="58" t="s">
        <v>817</v>
      </c>
      <c r="C93" s="58" t="s">
        <v>19</v>
      </c>
      <c r="D93" s="58">
        <v>0.1</v>
      </c>
      <c r="E93" s="58">
        <v>1</v>
      </c>
      <c r="F93" s="58">
        <v>0.01</v>
      </c>
      <c r="G93" s="58" t="s">
        <v>16</v>
      </c>
      <c r="H93" s="58" t="s">
        <v>15</v>
      </c>
      <c r="I93" s="58">
        <v>0.01</v>
      </c>
      <c r="J93" s="58">
        <v>2</v>
      </c>
      <c r="K93" s="58" t="s">
        <v>804</v>
      </c>
      <c r="L93" s="58">
        <v>5776.6</v>
      </c>
      <c r="M93" s="58">
        <v>138.38999999999999</v>
      </c>
      <c r="N93" s="58">
        <v>5776.5</v>
      </c>
      <c r="O93" s="58">
        <v>138.13</v>
      </c>
    </row>
    <row r="94" spans="2:15" x14ac:dyDescent="0.25">
      <c r="B94" s="58" t="s">
        <v>818</v>
      </c>
      <c r="C94" s="58" t="s">
        <v>19</v>
      </c>
      <c r="D94" s="58">
        <v>0.1</v>
      </c>
      <c r="E94" s="58">
        <v>1</v>
      </c>
      <c r="F94" s="58">
        <v>0.1</v>
      </c>
      <c r="G94" s="58" t="s">
        <v>16</v>
      </c>
      <c r="H94" s="58" t="s">
        <v>15</v>
      </c>
      <c r="I94" s="58">
        <v>0.01</v>
      </c>
      <c r="J94" s="58">
        <v>2</v>
      </c>
      <c r="K94" s="58" t="s">
        <v>804</v>
      </c>
      <c r="L94" s="58">
        <v>57736</v>
      </c>
      <c r="M94" s="58">
        <v>14.108000000000001</v>
      </c>
      <c r="N94" s="58">
        <v>57736</v>
      </c>
      <c r="O94" s="58">
        <v>14</v>
      </c>
    </row>
    <row r="95" spans="2:15" x14ac:dyDescent="0.25">
      <c r="B95" s="58" t="s">
        <v>819</v>
      </c>
      <c r="C95" s="58" t="s">
        <v>19</v>
      </c>
      <c r="D95" s="58">
        <v>0.1</v>
      </c>
      <c r="E95" s="58">
        <v>1</v>
      </c>
      <c r="F95" s="58">
        <v>1.0000000000000001E-5</v>
      </c>
      <c r="G95" s="58" t="s">
        <v>16</v>
      </c>
      <c r="H95" s="58" t="s">
        <v>15</v>
      </c>
      <c r="I95" s="58">
        <v>2</v>
      </c>
      <c r="J95" s="58">
        <v>20</v>
      </c>
      <c r="K95" s="58" t="s">
        <v>804</v>
      </c>
      <c r="L95" s="58">
        <v>850</v>
      </c>
      <c r="M95" s="58">
        <v>1700</v>
      </c>
      <c r="N95" s="58">
        <v>808.55</v>
      </c>
      <c r="O95" s="58">
        <v>1738.9</v>
      </c>
    </row>
    <row r="96" spans="2:15" x14ac:dyDescent="0.25">
      <c r="B96" s="58" t="s">
        <v>820</v>
      </c>
      <c r="C96" s="58" t="s">
        <v>19</v>
      </c>
      <c r="D96" s="58">
        <v>0.1</v>
      </c>
      <c r="E96" s="58">
        <v>1</v>
      </c>
      <c r="F96" s="58">
        <v>1E-4</v>
      </c>
      <c r="G96" s="58" t="s">
        <v>16</v>
      </c>
      <c r="H96" s="58" t="s">
        <v>15</v>
      </c>
      <c r="I96" s="58">
        <v>2</v>
      </c>
      <c r="J96" s="58">
        <v>20</v>
      </c>
      <c r="K96" s="58" t="s">
        <v>804</v>
      </c>
      <c r="L96" s="58">
        <v>850</v>
      </c>
      <c r="M96" s="58">
        <v>1737.8</v>
      </c>
      <c r="N96" s="58">
        <v>810.33</v>
      </c>
      <c r="O96" s="58">
        <v>1737.8</v>
      </c>
    </row>
    <row r="97" spans="2:15" x14ac:dyDescent="0.25">
      <c r="B97" s="58" t="s">
        <v>821</v>
      </c>
      <c r="C97" s="58" t="s">
        <v>19</v>
      </c>
      <c r="D97" s="58">
        <v>0.1</v>
      </c>
      <c r="E97" s="58">
        <v>1</v>
      </c>
      <c r="F97" s="58">
        <v>1E-3</v>
      </c>
      <c r="G97" s="58" t="s">
        <v>16</v>
      </c>
      <c r="H97" s="58" t="s">
        <v>15</v>
      </c>
      <c r="I97" s="58">
        <v>2</v>
      </c>
      <c r="J97" s="58">
        <v>20</v>
      </c>
      <c r="K97" s="58" t="s">
        <v>804</v>
      </c>
      <c r="L97" s="58">
        <v>976.25</v>
      </c>
      <c r="M97" s="58">
        <v>1636.3</v>
      </c>
      <c r="N97" s="58">
        <v>975.89</v>
      </c>
      <c r="O97" s="58">
        <v>1636.2</v>
      </c>
    </row>
    <row r="98" spans="2:15" x14ac:dyDescent="0.25">
      <c r="B98" s="58" t="s">
        <v>822</v>
      </c>
      <c r="C98" s="58" t="s">
        <v>19</v>
      </c>
      <c r="D98" s="58">
        <v>0.1</v>
      </c>
      <c r="E98" s="58">
        <v>1</v>
      </c>
      <c r="F98" s="58">
        <v>0.01</v>
      </c>
      <c r="G98" s="58" t="s">
        <v>16</v>
      </c>
      <c r="H98" s="58" t="s">
        <v>15</v>
      </c>
      <c r="I98" s="58">
        <v>2</v>
      </c>
      <c r="J98" s="58">
        <v>20</v>
      </c>
      <c r="K98" s="58" t="s">
        <v>804</v>
      </c>
      <c r="L98" s="58">
        <v>5806.3</v>
      </c>
      <c r="M98" s="58">
        <v>505.05</v>
      </c>
      <c r="N98" s="58">
        <v>5806.1</v>
      </c>
      <c r="O98" s="58">
        <v>504.49</v>
      </c>
    </row>
    <row r="99" spans="2:15" x14ac:dyDescent="0.25">
      <c r="B99" s="58" t="s">
        <v>823</v>
      </c>
      <c r="C99" s="58" t="s">
        <v>19</v>
      </c>
      <c r="D99" s="58">
        <v>0.1</v>
      </c>
      <c r="E99" s="58">
        <v>1</v>
      </c>
      <c r="F99" s="58">
        <v>0.1</v>
      </c>
      <c r="G99" s="58" t="s">
        <v>16</v>
      </c>
      <c r="H99" s="58" t="s">
        <v>15</v>
      </c>
      <c r="I99" s="58">
        <v>2</v>
      </c>
      <c r="J99" s="58">
        <v>20</v>
      </c>
      <c r="K99" s="58" t="s">
        <v>804</v>
      </c>
      <c r="L99" s="58">
        <v>57739</v>
      </c>
      <c r="M99" s="58">
        <v>53.381</v>
      </c>
      <c r="N99" s="58">
        <v>57739</v>
      </c>
      <c r="O99" s="58">
        <v>53.128</v>
      </c>
    </row>
    <row r="100" spans="2:15" x14ac:dyDescent="0.25">
      <c r="B100" s="58" t="s">
        <v>824</v>
      </c>
      <c r="C100" s="58" t="s">
        <v>19</v>
      </c>
      <c r="D100" s="58">
        <v>1</v>
      </c>
      <c r="E100" s="58">
        <v>10</v>
      </c>
      <c r="F100" s="58">
        <v>1E-4</v>
      </c>
      <c r="G100" s="58" t="s">
        <v>16</v>
      </c>
      <c r="H100" s="58" t="s">
        <v>14</v>
      </c>
      <c r="I100" s="58">
        <v>0.01</v>
      </c>
      <c r="J100" s="58">
        <v>2</v>
      </c>
      <c r="K100" s="58" t="s">
        <v>804</v>
      </c>
      <c r="L100" s="58">
        <v>3.5</v>
      </c>
      <c r="M100" s="58">
        <v>0.94</v>
      </c>
      <c r="N100" s="58">
        <v>3.4754999999999998</v>
      </c>
      <c r="O100" s="58">
        <v>0.93718000000000001</v>
      </c>
    </row>
    <row r="101" spans="2:15" x14ac:dyDescent="0.25">
      <c r="B101" s="58" t="s">
        <v>825</v>
      </c>
      <c r="C101" s="58" t="s">
        <v>19</v>
      </c>
      <c r="D101" s="58">
        <v>1</v>
      </c>
      <c r="E101" s="58">
        <v>10</v>
      </c>
      <c r="F101" s="58">
        <v>1E-3</v>
      </c>
      <c r="G101" s="58" t="s">
        <v>16</v>
      </c>
      <c r="H101" s="58" t="s">
        <v>14</v>
      </c>
      <c r="I101" s="58">
        <v>0.01</v>
      </c>
      <c r="J101" s="58">
        <v>2</v>
      </c>
      <c r="K101" s="58" t="s">
        <v>804</v>
      </c>
      <c r="L101" s="58">
        <v>3.5127000000000002</v>
      </c>
      <c r="M101" s="58">
        <v>0.93464999999999998</v>
      </c>
      <c r="N101" s="58">
        <v>3.5116000000000001</v>
      </c>
      <c r="O101" s="58">
        <v>0.93445999999999996</v>
      </c>
    </row>
    <row r="102" spans="2:15" x14ac:dyDescent="0.25">
      <c r="B102" s="58" t="s">
        <v>826</v>
      </c>
      <c r="C102" s="58" t="s">
        <v>19</v>
      </c>
      <c r="D102" s="58">
        <v>1</v>
      </c>
      <c r="E102" s="58">
        <v>10</v>
      </c>
      <c r="F102" s="58">
        <v>0.01</v>
      </c>
      <c r="G102" s="58" t="s">
        <v>16</v>
      </c>
      <c r="H102" s="58" t="s">
        <v>14</v>
      </c>
      <c r="I102" s="58">
        <v>0.01</v>
      </c>
      <c r="J102" s="58">
        <v>2</v>
      </c>
      <c r="K102" s="58" t="s">
        <v>804</v>
      </c>
      <c r="L102" s="58">
        <v>6.5091000000000001</v>
      </c>
      <c r="M102" s="58">
        <v>0.75829999999999997</v>
      </c>
      <c r="N102" s="58">
        <v>6.5065999999999997</v>
      </c>
      <c r="O102" s="58">
        <v>0.75746000000000002</v>
      </c>
    </row>
    <row r="103" spans="2:15" x14ac:dyDescent="0.25">
      <c r="B103" s="58" t="s">
        <v>827</v>
      </c>
      <c r="C103" s="58" t="s">
        <v>19</v>
      </c>
      <c r="D103" s="58">
        <v>1</v>
      </c>
      <c r="E103" s="58">
        <v>10</v>
      </c>
      <c r="F103" s="58">
        <v>0.1</v>
      </c>
      <c r="G103" s="58" t="s">
        <v>16</v>
      </c>
      <c r="H103" s="58" t="s">
        <v>14</v>
      </c>
      <c r="I103" s="58">
        <v>0.01</v>
      </c>
      <c r="J103" s="58">
        <v>2</v>
      </c>
      <c r="K103" s="58" t="s">
        <v>804</v>
      </c>
      <c r="L103" s="58">
        <v>57.765999999999998</v>
      </c>
      <c r="M103" s="58">
        <v>0.1391</v>
      </c>
      <c r="N103" s="58">
        <v>57.765000000000001</v>
      </c>
      <c r="O103" s="58">
        <v>0.13813</v>
      </c>
    </row>
    <row r="104" spans="2:15" x14ac:dyDescent="0.25">
      <c r="B104" s="58" t="s">
        <v>828</v>
      </c>
      <c r="C104" s="58" t="s">
        <v>19</v>
      </c>
      <c r="D104" s="58">
        <v>1</v>
      </c>
      <c r="E104" s="58">
        <v>10</v>
      </c>
      <c r="F104" s="58">
        <v>1</v>
      </c>
      <c r="G104" s="58" t="s">
        <v>16</v>
      </c>
      <c r="H104" s="58" t="s">
        <v>14</v>
      </c>
      <c r="I104" s="58">
        <v>0.01</v>
      </c>
      <c r="J104" s="58">
        <v>2</v>
      </c>
      <c r="K104" s="58" t="s">
        <v>804</v>
      </c>
      <c r="L104" s="58">
        <v>577.36</v>
      </c>
      <c r="M104" s="58">
        <v>1.4397E-2</v>
      </c>
      <c r="N104" s="58">
        <v>577.36</v>
      </c>
      <c r="O104" s="58">
        <v>1.4E-2</v>
      </c>
    </row>
    <row r="105" spans="2:15" x14ac:dyDescent="0.25">
      <c r="B105" s="58" t="s">
        <v>829</v>
      </c>
      <c r="C105" s="58" t="s">
        <v>19</v>
      </c>
      <c r="D105" s="58">
        <v>1</v>
      </c>
      <c r="E105" s="58">
        <v>10</v>
      </c>
      <c r="F105" s="58">
        <v>1E-4</v>
      </c>
      <c r="G105" s="58" t="s">
        <v>16</v>
      </c>
      <c r="H105" s="58" t="s">
        <v>14</v>
      </c>
      <c r="I105" s="58">
        <v>2</v>
      </c>
      <c r="J105" s="58">
        <v>20</v>
      </c>
      <c r="K105" s="58" t="s">
        <v>804</v>
      </c>
      <c r="L105" s="58">
        <v>8.1999999999999993</v>
      </c>
      <c r="M105" s="58">
        <v>1.8</v>
      </c>
      <c r="N105" s="58">
        <v>8.1347000000000005</v>
      </c>
      <c r="O105" s="58">
        <v>1.7537</v>
      </c>
    </row>
    <row r="106" spans="2:15" x14ac:dyDescent="0.25">
      <c r="B106" s="58" t="s">
        <v>830</v>
      </c>
      <c r="C106" s="58" t="s">
        <v>19</v>
      </c>
      <c r="D106" s="58">
        <v>1</v>
      </c>
      <c r="E106" s="58">
        <v>10</v>
      </c>
      <c r="F106" s="58">
        <v>1E-3</v>
      </c>
      <c r="G106" s="58" t="s">
        <v>16</v>
      </c>
      <c r="H106" s="58" t="s">
        <v>14</v>
      </c>
      <c r="I106" s="58">
        <v>2</v>
      </c>
      <c r="J106" s="58">
        <v>20</v>
      </c>
      <c r="K106" s="58" t="s">
        <v>804</v>
      </c>
      <c r="L106" s="58">
        <v>8.1999999999999993</v>
      </c>
      <c r="M106" s="58">
        <v>1.7524999999999999</v>
      </c>
      <c r="N106" s="58">
        <v>8.1524999999999999</v>
      </c>
      <c r="O106" s="58">
        <v>1.7525999999999999</v>
      </c>
    </row>
    <row r="107" spans="2:15" x14ac:dyDescent="0.25">
      <c r="B107" s="58" t="s">
        <v>831</v>
      </c>
      <c r="C107" s="58" t="s">
        <v>19</v>
      </c>
      <c r="D107" s="58">
        <v>1</v>
      </c>
      <c r="E107" s="58">
        <v>10</v>
      </c>
      <c r="F107" s="58">
        <v>0.01</v>
      </c>
      <c r="G107" s="58" t="s">
        <v>16</v>
      </c>
      <c r="H107" s="58" t="s">
        <v>14</v>
      </c>
      <c r="I107" s="58">
        <v>2</v>
      </c>
      <c r="J107" s="58">
        <v>20</v>
      </c>
      <c r="K107" s="58" t="s">
        <v>804</v>
      </c>
      <c r="L107" s="58">
        <v>9.8125999999999998</v>
      </c>
      <c r="M107" s="58">
        <v>1.6513</v>
      </c>
      <c r="N107" s="58">
        <v>9.7989999999999995</v>
      </c>
      <c r="O107" s="58">
        <v>1.6514</v>
      </c>
    </row>
    <row r="108" spans="2:15" x14ac:dyDescent="0.25">
      <c r="B108" s="58" t="s">
        <v>832</v>
      </c>
      <c r="C108" s="58" t="s">
        <v>19</v>
      </c>
      <c r="D108" s="58">
        <v>1</v>
      </c>
      <c r="E108" s="58">
        <v>10</v>
      </c>
      <c r="F108" s="58">
        <v>0.1</v>
      </c>
      <c r="G108" s="58" t="s">
        <v>16</v>
      </c>
      <c r="H108" s="58" t="s">
        <v>14</v>
      </c>
      <c r="I108" s="58">
        <v>2</v>
      </c>
      <c r="J108" s="58">
        <v>20</v>
      </c>
      <c r="K108" s="58" t="s">
        <v>804</v>
      </c>
      <c r="L108" s="58">
        <v>58.073</v>
      </c>
      <c r="M108" s="58">
        <v>0.51336999999999999</v>
      </c>
      <c r="N108" s="58">
        <v>58.064</v>
      </c>
      <c r="O108" s="58">
        <v>0.51215999999999995</v>
      </c>
    </row>
    <row r="109" spans="2:15" x14ac:dyDescent="0.25">
      <c r="B109" s="58" t="s">
        <v>833</v>
      </c>
      <c r="C109" s="58" t="s">
        <v>19</v>
      </c>
      <c r="D109" s="58">
        <v>1</v>
      </c>
      <c r="E109" s="58">
        <v>10</v>
      </c>
      <c r="F109" s="58">
        <v>1</v>
      </c>
      <c r="G109" s="58" t="s">
        <v>16</v>
      </c>
      <c r="H109" s="58" t="s">
        <v>14</v>
      </c>
      <c r="I109" s="58">
        <v>2</v>
      </c>
      <c r="J109" s="58">
        <v>20</v>
      </c>
      <c r="K109" s="58" t="s">
        <v>804</v>
      </c>
      <c r="L109" s="58">
        <v>577.39</v>
      </c>
      <c r="M109" s="58">
        <v>5.4542E-2</v>
      </c>
      <c r="N109" s="58">
        <v>577.39</v>
      </c>
      <c r="O109" s="58">
        <v>5.3976000000000003E-2</v>
      </c>
    </row>
    <row r="110" spans="2:15" x14ac:dyDescent="0.25">
      <c r="B110" s="58" t="s">
        <v>834</v>
      </c>
      <c r="C110" s="58" t="s">
        <v>19</v>
      </c>
      <c r="D110" s="58">
        <v>10</v>
      </c>
      <c r="E110" s="58">
        <v>100</v>
      </c>
      <c r="F110" s="58">
        <v>1E-3</v>
      </c>
      <c r="G110" s="58" t="s">
        <v>16</v>
      </c>
      <c r="H110" s="58" t="s">
        <v>14</v>
      </c>
      <c r="I110" s="58">
        <v>0.04</v>
      </c>
      <c r="J110" s="58">
        <v>1</v>
      </c>
      <c r="K110" s="58" t="s">
        <v>804</v>
      </c>
      <c r="L110" s="58">
        <v>35</v>
      </c>
      <c r="M110" s="58">
        <v>0.95</v>
      </c>
      <c r="N110" s="58">
        <v>34.942999999999998</v>
      </c>
      <c r="O110" s="58">
        <v>0.94799</v>
      </c>
    </row>
    <row r="111" spans="2:15" x14ac:dyDescent="0.25">
      <c r="B111" s="58" t="s">
        <v>835</v>
      </c>
      <c r="C111" s="58" t="s">
        <v>19</v>
      </c>
      <c r="D111" s="58">
        <v>10</v>
      </c>
      <c r="E111" s="58">
        <v>100</v>
      </c>
      <c r="F111" s="58">
        <v>0.01</v>
      </c>
      <c r="G111" s="58" t="s">
        <v>16</v>
      </c>
      <c r="H111" s="58" t="s">
        <v>14</v>
      </c>
      <c r="I111" s="58">
        <v>0.04</v>
      </c>
      <c r="J111" s="58">
        <v>1</v>
      </c>
      <c r="K111" s="58" t="s">
        <v>804</v>
      </c>
      <c r="L111" s="58">
        <v>35.348999999999997</v>
      </c>
      <c r="M111" s="58">
        <v>0.94557000000000002</v>
      </c>
      <c r="N111" s="58">
        <v>35.281999999999996</v>
      </c>
      <c r="O111" s="58">
        <v>0.94527000000000005</v>
      </c>
    </row>
    <row r="112" spans="2:15" x14ac:dyDescent="0.25">
      <c r="B112" s="58" t="s">
        <v>836</v>
      </c>
      <c r="C112" s="58" t="s">
        <v>19</v>
      </c>
      <c r="D112" s="58">
        <v>10</v>
      </c>
      <c r="E112" s="58">
        <v>100</v>
      </c>
      <c r="F112" s="58">
        <v>0.1</v>
      </c>
      <c r="G112" s="58" t="s">
        <v>16</v>
      </c>
      <c r="H112" s="58" t="s">
        <v>14</v>
      </c>
      <c r="I112" s="58">
        <v>0.04</v>
      </c>
      <c r="J112" s="58">
        <v>1</v>
      </c>
      <c r="K112" s="58" t="s">
        <v>804</v>
      </c>
      <c r="L112" s="58">
        <v>65.076000000000008</v>
      </c>
      <c r="M112" s="58">
        <v>0.76909000000000005</v>
      </c>
      <c r="N112" s="58">
        <v>64.997</v>
      </c>
      <c r="O112" s="58">
        <v>0.76749999999999996</v>
      </c>
    </row>
    <row r="113" spans="2:15" x14ac:dyDescent="0.25">
      <c r="B113" s="58" t="s">
        <v>837</v>
      </c>
      <c r="C113" s="58" t="s">
        <v>19</v>
      </c>
      <c r="D113" s="58">
        <v>10</v>
      </c>
      <c r="E113" s="58">
        <v>100</v>
      </c>
      <c r="F113" s="58">
        <v>1</v>
      </c>
      <c r="G113" s="58" t="s">
        <v>16</v>
      </c>
      <c r="H113" s="58" t="s">
        <v>14</v>
      </c>
      <c r="I113" s="58">
        <v>0.04</v>
      </c>
      <c r="J113" s="58">
        <v>1</v>
      </c>
      <c r="K113" s="58" t="s">
        <v>804</v>
      </c>
      <c r="L113" s="58">
        <v>577.66</v>
      </c>
      <c r="M113" s="58">
        <v>0.14257</v>
      </c>
      <c r="N113" s="58">
        <v>577.63</v>
      </c>
      <c r="O113" s="58">
        <v>0.14057</v>
      </c>
    </row>
    <row r="114" spans="2:15" x14ac:dyDescent="0.25">
      <c r="B114" s="58" t="s">
        <v>838</v>
      </c>
      <c r="C114" s="58" t="s">
        <v>19</v>
      </c>
      <c r="D114" s="58">
        <v>10</v>
      </c>
      <c r="E114" s="58">
        <v>100</v>
      </c>
      <c r="F114" s="58">
        <v>10</v>
      </c>
      <c r="G114" s="58" t="s">
        <v>16</v>
      </c>
      <c r="H114" s="58" t="s">
        <v>14</v>
      </c>
      <c r="I114" s="58">
        <v>0.04</v>
      </c>
      <c r="J114" s="58">
        <v>1</v>
      </c>
      <c r="K114" s="58" t="s">
        <v>804</v>
      </c>
      <c r="L114" s="58">
        <v>5773.6</v>
      </c>
      <c r="M114" s="58">
        <v>1.5076000000000001E-2</v>
      </c>
      <c r="N114" s="58">
        <v>5773.6</v>
      </c>
      <c r="O114" s="58">
        <v>1.4250000000000001E-2</v>
      </c>
    </row>
    <row r="115" spans="2:15" x14ac:dyDescent="0.25">
      <c r="B115" s="58" t="s">
        <v>839</v>
      </c>
      <c r="C115" s="58" t="s">
        <v>19</v>
      </c>
      <c r="D115" s="58">
        <v>100</v>
      </c>
      <c r="E115" s="58">
        <v>1020</v>
      </c>
      <c r="F115" s="58">
        <v>0.01</v>
      </c>
      <c r="G115" s="58" t="s">
        <v>16</v>
      </c>
      <c r="H115" s="58" t="s">
        <v>14</v>
      </c>
      <c r="I115" s="58">
        <v>0.04</v>
      </c>
      <c r="J115" s="58">
        <v>1</v>
      </c>
      <c r="K115" s="58" t="s">
        <v>804</v>
      </c>
      <c r="L115" s="58">
        <v>360</v>
      </c>
      <c r="M115" s="58">
        <v>1.1000000000000001</v>
      </c>
      <c r="N115" s="58">
        <v>337.15</v>
      </c>
      <c r="O115" s="58">
        <v>1.1167</v>
      </c>
    </row>
    <row r="116" spans="2:15" x14ac:dyDescent="0.25">
      <c r="B116" s="58" t="s">
        <v>840</v>
      </c>
      <c r="C116" s="58" t="s">
        <v>19</v>
      </c>
      <c r="D116" s="58">
        <v>100</v>
      </c>
      <c r="E116" s="58">
        <v>1020</v>
      </c>
      <c r="F116" s="58">
        <v>0.1</v>
      </c>
      <c r="G116" s="58" t="s">
        <v>16</v>
      </c>
      <c r="H116" s="58" t="s">
        <v>14</v>
      </c>
      <c r="I116" s="58">
        <v>0.04</v>
      </c>
      <c r="J116" s="58">
        <v>1</v>
      </c>
      <c r="K116" s="58" t="s">
        <v>804</v>
      </c>
      <c r="L116" s="58">
        <v>360</v>
      </c>
      <c r="M116" s="58">
        <v>1.1141000000000001</v>
      </c>
      <c r="N116" s="58">
        <v>341.11</v>
      </c>
      <c r="O116" s="58">
        <v>1.1138999999999999</v>
      </c>
    </row>
    <row r="117" spans="2:15" x14ac:dyDescent="0.25">
      <c r="B117" s="58" t="s">
        <v>841</v>
      </c>
      <c r="C117" s="58" t="s">
        <v>19</v>
      </c>
      <c r="D117" s="58">
        <v>100</v>
      </c>
      <c r="E117" s="58">
        <v>1020</v>
      </c>
      <c r="F117" s="58">
        <v>1</v>
      </c>
      <c r="G117" s="58" t="s">
        <v>16</v>
      </c>
      <c r="H117" s="58" t="s">
        <v>14</v>
      </c>
      <c r="I117" s="58">
        <v>0.04</v>
      </c>
      <c r="J117" s="58">
        <v>1</v>
      </c>
      <c r="K117" s="58" t="s">
        <v>804</v>
      </c>
      <c r="L117" s="58">
        <v>639.27</v>
      </c>
      <c r="M117" s="58">
        <v>0.92932000000000003</v>
      </c>
      <c r="N117" s="58">
        <v>638.46</v>
      </c>
      <c r="O117" s="58">
        <v>0.92803000000000002</v>
      </c>
    </row>
    <row r="118" spans="2:15" x14ac:dyDescent="0.25">
      <c r="B118" s="58" t="s">
        <v>842</v>
      </c>
      <c r="C118" s="58" t="s">
        <v>19</v>
      </c>
      <c r="D118" s="58">
        <v>100</v>
      </c>
      <c r="E118" s="58">
        <v>1020</v>
      </c>
      <c r="F118" s="58">
        <v>10</v>
      </c>
      <c r="G118" s="58" t="s">
        <v>16</v>
      </c>
      <c r="H118" s="58" t="s">
        <v>14</v>
      </c>
      <c r="I118" s="58">
        <v>0.04</v>
      </c>
      <c r="J118" s="58">
        <v>1</v>
      </c>
      <c r="K118" s="58" t="s">
        <v>804</v>
      </c>
      <c r="L118" s="58">
        <v>5773</v>
      </c>
      <c r="M118" s="58">
        <v>0.18489</v>
      </c>
      <c r="N118" s="58">
        <v>5772.7000000000007</v>
      </c>
      <c r="O118" s="58">
        <v>0.18293999999999999</v>
      </c>
    </row>
    <row r="119" spans="2:15" x14ac:dyDescent="0.25">
      <c r="B119" s="58" t="s">
        <v>843</v>
      </c>
      <c r="C119" s="58" t="s">
        <v>19</v>
      </c>
      <c r="D119" s="58">
        <v>100</v>
      </c>
      <c r="E119" s="58">
        <v>1020</v>
      </c>
      <c r="F119" s="58">
        <v>100</v>
      </c>
      <c r="G119" s="58" t="s">
        <v>16</v>
      </c>
      <c r="H119" s="58" t="s">
        <v>14</v>
      </c>
      <c r="I119" s="58">
        <v>0.04</v>
      </c>
      <c r="J119" s="58">
        <v>1</v>
      </c>
      <c r="K119" s="58" t="s">
        <v>804</v>
      </c>
      <c r="L119" s="58">
        <v>57736</v>
      </c>
      <c r="M119" s="58">
        <v>1.9421000000000001E-2</v>
      </c>
      <c r="N119" s="58">
        <v>57735</v>
      </c>
      <c r="O119" s="58">
        <v>1.8613000000000001E-2</v>
      </c>
    </row>
    <row r="120" spans="2:15" x14ac:dyDescent="0.25">
      <c r="B120" s="58" t="s">
        <v>844</v>
      </c>
      <c r="C120" s="58" t="s">
        <v>102</v>
      </c>
      <c r="D120" s="58">
        <v>1.0000000000000001E-5</v>
      </c>
      <c r="E120" s="58">
        <v>1.0399999999999999E-4</v>
      </c>
      <c r="F120" s="58">
        <v>1.0000000000000001E-9</v>
      </c>
      <c r="G120" s="58" t="s">
        <v>24</v>
      </c>
      <c r="H120" s="58" t="s">
        <v>22</v>
      </c>
      <c r="I120" s="58">
        <v>0.01</v>
      </c>
      <c r="J120" s="58">
        <v>2</v>
      </c>
      <c r="K120" s="58" t="s">
        <v>804</v>
      </c>
      <c r="L120" s="58">
        <v>0.47000000000000003</v>
      </c>
      <c r="M120" s="58">
        <v>1200</v>
      </c>
      <c r="N120" s="58">
        <v>0.46304000000000001</v>
      </c>
      <c r="O120" s="58">
        <v>1233.9000000000001</v>
      </c>
    </row>
    <row r="121" spans="2:15" x14ac:dyDescent="0.25">
      <c r="B121" s="58" t="s">
        <v>845</v>
      </c>
      <c r="C121" s="58" t="s">
        <v>102</v>
      </c>
      <c r="D121" s="58">
        <v>1.0000000000000001E-5</v>
      </c>
      <c r="E121" s="58">
        <v>1.0399999999999999E-4</v>
      </c>
      <c r="F121" s="58">
        <v>1E-8</v>
      </c>
      <c r="G121" s="58" t="s">
        <v>24</v>
      </c>
      <c r="H121" s="58" t="s">
        <v>22</v>
      </c>
      <c r="I121" s="58">
        <v>0.01</v>
      </c>
      <c r="J121" s="58">
        <v>2</v>
      </c>
      <c r="K121" s="58" t="s">
        <v>804</v>
      </c>
      <c r="L121" s="58">
        <v>0.47000000000000003</v>
      </c>
      <c r="M121" s="58">
        <v>1234</v>
      </c>
      <c r="N121" s="58">
        <v>0.46307999999999999</v>
      </c>
      <c r="O121" s="58">
        <v>1233.9000000000001</v>
      </c>
    </row>
    <row r="122" spans="2:15" x14ac:dyDescent="0.25">
      <c r="B122" s="58" t="s">
        <v>846</v>
      </c>
      <c r="C122" s="58" t="s">
        <v>102</v>
      </c>
      <c r="D122" s="58">
        <v>1.0000000000000001E-5</v>
      </c>
      <c r="E122" s="58">
        <v>1.0399999999999999E-4</v>
      </c>
      <c r="F122" s="58">
        <v>9.9999999999999995E-8</v>
      </c>
      <c r="G122" s="58" t="s">
        <v>24</v>
      </c>
      <c r="H122" s="58" t="s">
        <v>22</v>
      </c>
      <c r="I122" s="58">
        <v>0.01</v>
      </c>
      <c r="J122" s="58">
        <v>2</v>
      </c>
      <c r="K122" s="58" t="s">
        <v>804</v>
      </c>
      <c r="L122" s="58">
        <v>0.47000000000000003</v>
      </c>
      <c r="M122" s="58">
        <v>1227.5</v>
      </c>
      <c r="N122" s="58">
        <v>0.46660000000000001</v>
      </c>
      <c r="O122" s="58">
        <v>1227</v>
      </c>
    </row>
    <row r="123" spans="2:15" x14ac:dyDescent="0.25">
      <c r="B123" s="58" t="s">
        <v>847</v>
      </c>
      <c r="C123" s="58" t="s">
        <v>102</v>
      </c>
      <c r="D123" s="58">
        <v>1.0000000000000001E-5</v>
      </c>
      <c r="E123" s="58">
        <v>1.0399999999999999E-4</v>
      </c>
      <c r="F123" s="58">
        <v>9.9999999999999995E-7</v>
      </c>
      <c r="G123" s="58" t="s">
        <v>24</v>
      </c>
      <c r="H123" s="58" t="s">
        <v>22</v>
      </c>
      <c r="I123" s="58">
        <v>0.01</v>
      </c>
      <c r="J123" s="58">
        <v>2</v>
      </c>
      <c r="K123" s="58" t="s">
        <v>804</v>
      </c>
      <c r="L123" s="58">
        <v>0.73980999999999997</v>
      </c>
      <c r="M123" s="58">
        <v>857.29</v>
      </c>
      <c r="N123" s="58">
        <v>0.73978999999999995</v>
      </c>
      <c r="O123" s="58">
        <v>855.77</v>
      </c>
    </row>
    <row r="124" spans="2:15" x14ac:dyDescent="0.25">
      <c r="B124" s="58" t="s">
        <v>848</v>
      </c>
      <c r="C124" s="58" t="s">
        <v>102</v>
      </c>
      <c r="D124" s="58">
        <v>1.0000000000000001E-5</v>
      </c>
      <c r="E124" s="58">
        <v>1.0399999999999999E-4</v>
      </c>
      <c r="F124" s="58">
        <v>1.0000000000000001E-5</v>
      </c>
      <c r="G124" s="58" t="s">
        <v>24</v>
      </c>
      <c r="H124" s="58" t="s">
        <v>22</v>
      </c>
      <c r="I124" s="58">
        <v>0.01</v>
      </c>
      <c r="J124" s="58">
        <v>2</v>
      </c>
      <c r="K124" s="58" t="s">
        <v>804</v>
      </c>
      <c r="L124" s="58">
        <v>5.8087999999999997</v>
      </c>
      <c r="M124" s="58">
        <v>394.38</v>
      </c>
      <c r="N124" s="58">
        <v>5.8087999999999997</v>
      </c>
      <c r="O124" s="58">
        <v>393.5</v>
      </c>
    </row>
    <row r="125" spans="2:15" x14ac:dyDescent="0.25">
      <c r="B125" s="58" t="s">
        <v>849</v>
      </c>
      <c r="C125" s="58" t="s">
        <v>102</v>
      </c>
      <c r="D125" s="58">
        <v>1E-4</v>
      </c>
      <c r="E125" s="58">
        <v>1.0399999999999999E-3</v>
      </c>
      <c r="F125" s="58">
        <v>1E-8</v>
      </c>
      <c r="G125" s="58" t="s">
        <v>24</v>
      </c>
      <c r="H125" s="58" t="s">
        <v>22</v>
      </c>
      <c r="I125" s="58">
        <v>0.01</v>
      </c>
      <c r="J125" s="58">
        <v>2</v>
      </c>
      <c r="K125" s="58" t="s">
        <v>804</v>
      </c>
      <c r="L125" s="58">
        <v>0.97</v>
      </c>
      <c r="M125" s="58">
        <v>1200</v>
      </c>
      <c r="N125" s="58">
        <v>0.96530000000000005</v>
      </c>
      <c r="O125" s="58">
        <v>1192.0999999999999</v>
      </c>
    </row>
    <row r="126" spans="2:15" x14ac:dyDescent="0.25">
      <c r="B126" s="58" t="s">
        <v>850</v>
      </c>
      <c r="C126" s="58" t="s">
        <v>102</v>
      </c>
      <c r="D126" s="58">
        <v>1E-4</v>
      </c>
      <c r="E126" s="58">
        <v>1.0399999999999999E-3</v>
      </c>
      <c r="F126" s="58">
        <v>9.9999999999999995E-8</v>
      </c>
      <c r="G126" s="58" t="s">
        <v>24</v>
      </c>
      <c r="H126" s="58" t="s">
        <v>22</v>
      </c>
      <c r="I126" s="58">
        <v>0.01</v>
      </c>
      <c r="J126" s="58">
        <v>2</v>
      </c>
      <c r="K126" s="58" t="s">
        <v>804</v>
      </c>
      <c r="L126" s="58">
        <v>0.97</v>
      </c>
      <c r="M126" s="58">
        <v>1191.5</v>
      </c>
      <c r="N126" s="58">
        <v>0.96690999999999994</v>
      </c>
      <c r="O126" s="58">
        <v>1191.3</v>
      </c>
    </row>
    <row r="127" spans="2:15" x14ac:dyDescent="0.25">
      <c r="B127" s="58" t="s">
        <v>851</v>
      </c>
      <c r="C127" s="58" t="s">
        <v>102</v>
      </c>
      <c r="D127" s="58">
        <v>1E-4</v>
      </c>
      <c r="E127" s="58">
        <v>1.0399999999999999E-3</v>
      </c>
      <c r="F127" s="58">
        <v>9.9999999999999995E-7</v>
      </c>
      <c r="G127" s="58" t="s">
        <v>24</v>
      </c>
      <c r="H127" s="58" t="s">
        <v>22</v>
      </c>
      <c r="I127" s="58">
        <v>0.01</v>
      </c>
      <c r="J127" s="58">
        <v>2</v>
      </c>
      <c r="K127" s="58" t="s">
        <v>804</v>
      </c>
      <c r="L127" s="58">
        <v>1.1172</v>
      </c>
      <c r="M127" s="58">
        <v>1119.7</v>
      </c>
      <c r="N127" s="58">
        <v>1.1168</v>
      </c>
      <c r="O127" s="58">
        <v>1118.5999999999999</v>
      </c>
    </row>
    <row r="128" spans="2:15" x14ac:dyDescent="0.25">
      <c r="B128" s="58" t="s">
        <v>852</v>
      </c>
      <c r="C128" s="58" t="s">
        <v>102</v>
      </c>
      <c r="D128" s="58">
        <v>1E-4</v>
      </c>
      <c r="E128" s="58">
        <v>1.0399999999999999E-3</v>
      </c>
      <c r="F128" s="58">
        <v>1.0000000000000001E-5</v>
      </c>
      <c r="G128" s="58" t="s">
        <v>24</v>
      </c>
      <c r="H128" s="58" t="s">
        <v>22</v>
      </c>
      <c r="I128" s="58">
        <v>0.01</v>
      </c>
      <c r="J128" s="58">
        <v>2</v>
      </c>
      <c r="K128" s="58" t="s">
        <v>804</v>
      </c>
      <c r="L128" s="58">
        <v>5.8400999999999996</v>
      </c>
      <c r="M128" s="58">
        <v>353.65</v>
      </c>
      <c r="N128" s="58">
        <v>5.8397999999999994</v>
      </c>
      <c r="O128" s="58">
        <v>351.6</v>
      </c>
    </row>
    <row r="129" spans="2:15" x14ac:dyDescent="0.25">
      <c r="B129" s="58" t="s">
        <v>853</v>
      </c>
      <c r="C129" s="58" t="s">
        <v>102</v>
      </c>
      <c r="D129" s="58">
        <v>1E-4</v>
      </c>
      <c r="E129" s="58">
        <v>1.0399999999999999E-3</v>
      </c>
      <c r="F129" s="58">
        <v>1E-4</v>
      </c>
      <c r="G129" s="58" t="s">
        <v>24</v>
      </c>
      <c r="H129" s="58" t="s">
        <v>22</v>
      </c>
      <c r="I129" s="58">
        <v>0.01</v>
      </c>
      <c r="J129" s="58">
        <v>2</v>
      </c>
      <c r="K129" s="58" t="s">
        <v>804</v>
      </c>
      <c r="L129" s="58">
        <v>57.911999999999999</v>
      </c>
      <c r="M129" s="58">
        <v>316.08</v>
      </c>
      <c r="N129" s="58">
        <v>57.911999999999999</v>
      </c>
      <c r="O129" s="58">
        <v>315.2</v>
      </c>
    </row>
    <row r="130" spans="2:15" x14ac:dyDescent="0.25">
      <c r="B130" s="58" t="s">
        <v>854</v>
      </c>
      <c r="C130" s="58" t="s">
        <v>102</v>
      </c>
      <c r="D130" s="58">
        <v>1E-3</v>
      </c>
      <c r="E130" s="58">
        <v>1.04E-2</v>
      </c>
      <c r="F130" s="58">
        <v>9.9999999999999995E-8</v>
      </c>
      <c r="G130" s="58" t="s">
        <v>24</v>
      </c>
      <c r="H130" s="58" t="s">
        <v>22</v>
      </c>
      <c r="I130" s="58">
        <v>0.01</v>
      </c>
      <c r="J130" s="58">
        <v>2</v>
      </c>
      <c r="K130" s="58" t="s">
        <v>804</v>
      </c>
      <c r="L130" s="58">
        <v>9.6999999999999993</v>
      </c>
      <c r="M130" s="58">
        <v>1200</v>
      </c>
      <c r="N130" s="58">
        <v>9.6530000000000005</v>
      </c>
      <c r="O130" s="58">
        <v>1192.0999999999999</v>
      </c>
    </row>
    <row r="131" spans="2:15" x14ac:dyDescent="0.25">
      <c r="B131" s="58" t="s">
        <v>855</v>
      </c>
      <c r="C131" s="58" t="s">
        <v>102</v>
      </c>
      <c r="D131" s="58">
        <v>1E-3</v>
      </c>
      <c r="E131" s="58">
        <v>1.04E-2</v>
      </c>
      <c r="F131" s="58">
        <v>9.9999999999999995E-7</v>
      </c>
      <c r="G131" s="58" t="s">
        <v>24</v>
      </c>
      <c r="H131" s="58" t="s">
        <v>22</v>
      </c>
      <c r="I131" s="58">
        <v>0.01</v>
      </c>
      <c r="J131" s="58">
        <v>2</v>
      </c>
      <c r="K131" s="58" t="s">
        <v>804</v>
      </c>
      <c r="L131" s="58">
        <v>9.6999999999999993</v>
      </c>
      <c r="M131" s="58">
        <v>1191.5</v>
      </c>
      <c r="N131" s="58">
        <v>9.6691000000000003</v>
      </c>
      <c r="O131" s="58">
        <v>1191.3</v>
      </c>
    </row>
    <row r="132" spans="2:15" x14ac:dyDescent="0.25">
      <c r="B132" s="58" t="s">
        <v>856</v>
      </c>
      <c r="C132" s="58" t="s">
        <v>102</v>
      </c>
      <c r="D132" s="58">
        <v>1E-3</v>
      </c>
      <c r="E132" s="58">
        <v>1.04E-2</v>
      </c>
      <c r="F132" s="58">
        <v>1.0000000000000001E-5</v>
      </c>
      <c r="G132" s="58" t="s">
        <v>24</v>
      </c>
      <c r="H132" s="58" t="s">
        <v>22</v>
      </c>
      <c r="I132" s="58">
        <v>0.01</v>
      </c>
      <c r="J132" s="58">
        <v>2</v>
      </c>
      <c r="K132" s="58" t="s">
        <v>804</v>
      </c>
      <c r="L132" s="58">
        <v>11.171999999999999</v>
      </c>
      <c r="M132" s="58">
        <v>1119.7</v>
      </c>
      <c r="N132" s="58">
        <v>11.167999999999999</v>
      </c>
      <c r="O132" s="58">
        <v>1118.5999999999999</v>
      </c>
    </row>
    <row r="133" spans="2:15" x14ac:dyDescent="0.25">
      <c r="B133" s="58" t="s">
        <v>857</v>
      </c>
      <c r="C133" s="58" t="s">
        <v>102</v>
      </c>
      <c r="D133" s="58">
        <v>1E-3</v>
      </c>
      <c r="E133" s="58">
        <v>1.04E-2</v>
      </c>
      <c r="F133" s="58">
        <v>1E-4</v>
      </c>
      <c r="G133" s="58" t="s">
        <v>24</v>
      </c>
      <c r="H133" s="58" t="s">
        <v>22</v>
      </c>
      <c r="I133" s="58">
        <v>0.01</v>
      </c>
      <c r="J133" s="58">
        <v>2</v>
      </c>
      <c r="K133" s="58" t="s">
        <v>804</v>
      </c>
      <c r="L133" s="58">
        <v>58.400999999999996</v>
      </c>
      <c r="M133" s="58">
        <v>353.65</v>
      </c>
      <c r="N133" s="58">
        <v>58.397999999999996</v>
      </c>
      <c r="O133" s="58">
        <v>351.6</v>
      </c>
    </row>
    <row r="134" spans="2:15" x14ac:dyDescent="0.25">
      <c r="B134" s="58" t="s">
        <v>858</v>
      </c>
      <c r="C134" s="58" t="s">
        <v>102</v>
      </c>
      <c r="D134" s="58">
        <v>1E-3</v>
      </c>
      <c r="E134" s="58">
        <v>1.04E-2</v>
      </c>
      <c r="F134" s="58">
        <v>1E-3</v>
      </c>
      <c r="G134" s="58" t="s">
        <v>24</v>
      </c>
      <c r="H134" s="58" t="s">
        <v>22</v>
      </c>
      <c r="I134" s="58">
        <v>0.01</v>
      </c>
      <c r="J134" s="58">
        <v>2</v>
      </c>
      <c r="K134" s="58" t="s">
        <v>804</v>
      </c>
      <c r="L134" s="58">
        <v>579.12</v>
      </c>
      <c r="M134" s="58">
        <v>316.08</v>
      </c>
      <c r="N134" s="58">
        <v>579.12</v>
      </c>
      <c r="O134" s="58">
        <v>315.2</v>
      </c>
    </row>
    <row r="135" spans="2:15" x14ac:dyDescent="0.25">
      <c r="B135" s="58" t="s">
        <v>859</v>
      </c>
      <c r="C135" s="58" t="s">
        <v>102</v>
      </c>
      <c r="D135" s="58">
        <v>0.01</v>
      </c>
      <c r="E135" s="58">
        <v>0.104</v>
      </c>
      <c r="F135" s="58">
        <v>9.9999999999999995E-7</v>
      </c>
      <c r="G135" s="58" t="s">
        <v>24</v>
      </c>
      <c r="H135" s="58" t="s">
        <v>22</v>
      </c>
      <c r="I135" s="58">
        <v>0.01</v>
      </c>
      <c r="J135" s="58">
        <v>2</v>
      </c>
      <c r="K135" s="58" t="s">
        <v>804</v>
      </c>
      <c r="L135" s="58">
        <v>97</v>
      </c>
      <c r="M135" s="58">
        <v>1200</v>
      </c>
      <c r="N135" s="58">
        <v>96.53</v>
      </c>
      <c r="O135" s="58">
        <v>1192.0999999999999</v>
      </c>
    </row>
    <row r="136" spans="2:15" x14ac:dyDescent="0.25">
      <c r="B136" s="58" t="s">
        <v>860</v>
      </c>
      <c r="C136" s="58" t="s">
        <v>102</v>
      </c>
      <c r="D136" s="58">
        <v>0.01</v>
      </c>
      <c r="E136" s="58">
        <v>0.104</v>
      </c>
      <c r="F136" s="58">
        <v>1.0000000000000001E-5</v>
      </c>
      <c r="G136" s="58" t="s">
        <v>24</v>
      </c>
      <c r="H136" s="58" t="s">
        <v>22</v>
      </c>
      <c r="I136" s="58">
        <v>0.01</v>
      </c>
      <c r="J136" s="58">
        <v>2</v>
      </c>
      <c r="K136" s="58" t="s">
        <v>804</v>
      </c>
      <c r="L136" s="58">
        <v>97</v>
      </c>
      <c r="M136" s="58">
        <v>1191.5</v>
      </c>
      <c r="N136" s="58">
        <v>96.691000000000003</v>
      </c>
      <c r="O136" s="58">
        <v>1191.3</v>
      </c>
    </row>
    <row r="137" spans="2:15" x14ac:dyDescent="0.25">
      <c r="B137" s="58" t="s">
        <v>861</v>
      </c>
      <c r="C137" s="58" t="s">
        <v>102</v>
      </c>
      <c r="D137" s="58">
        <v>0.01</v>
      </c>
      <c r="E137" s="58">
        <v>0.104</v>
      </c>
      <c r="F137" s="58">
        <v>1E-4</v>
      </c>
      <c r="G137" s="58" t="s">
        <v>24</v>
      </c>
      <c r="H137" s="58" t="s">
        <v>22</v>
      </c>
      <c r="I137" s="58">
        <v>0.01</v>
      </c>
      <c r="J137" s="58">
        <v>2</v>
      </c>
      <c r="K137" s="58" t="s">
        <v>804</v>
      </c>
      <c r="L137" s="58">
        <v>111.72</v>
      </c>
      <c r="M137" s="58">
        <v>1119.7</v>
      </c>
      <c r="N137" s="58">
        <v>111.68</v>
      </c>
      <c r="O137" s="58">
        <v>1118.5999999999999</v>
      </c>
    </row>
    <row r="138" spans="2:15" x14ac:dyDescent="0.25">
      <c r="B138" s="58" t="s">
        <v>862</v>
      </c>
      <c r="C138" s="58" t="s">
        <v>102</v>
      </c>
      <c r="D138" s="58">
        <v>0.01</v>
      </c>
      <c r="E138" s="58">
        <v>0.104</v>
      </c>
      <c r="F138" s="58">
        <v>1E-3</v>
      </c>
      <c r="G138" s="58" t="s">
        <v>24</v>
      </c>
      <c r="H138" s="58" t="s">
        <v>22</v>
      </c>
      <c r="I138" s="58">
        <v>0.01</v>
      </c>
      <c r="J138" s="58">
        <v>2</v>
      </c>
      <c r="K138" s="58" t="s">
        <v>804</v>
      </c>
      <c r="L138" s="58">
        <v>583.96</v>
      </c>
      <c r="M138" s="58">
        <v>353.65</v>
      </c>
      <c r="N138" s="58">
        <v>583.98</v>
      </c>
      <c r="O138" s="58">
        <v>351.6</v>
      </c>
    </row>
    <row r="139" spans="2:15" x14ac:dyDescent="0.25">
      <c r="B139" s="58" t="s">
        <v>863</v>
      </c>
      <c r="C139" s="58" t="s">
        <v>102</v>
      </c>
      <c r="D139" s="58">
        <v>0.01</v>
      </c>
      <c r="E139" s="58">
        <v>0.104</v>
      </c>
      <c r="F139" s="58">
        <v>0.01</v>
      </c>
      <c r="G139" s="58" t="s">
        <v>24</v>
      </c>
      <c r="H139" s="58" t="s">
        <v>22</v>
      </c>
      <c r="I139" s="58">
        <v>0.01</v>
      </c>
      <c r="J139" s="58">
        <v>2</v>
      </c>
      <c r="K139" s="58" t="s">
        <v>804</v>
      </c>
      <c r="L139" s="58">
        <v>5791.2000000000007</v>
      </c>
      <c r="M139" s="58">
        <v>316.08</v>
      </c>
      <c r="N139" s="58">
        <v>5791.2000000000007</v>
      </c>
      <c r="O139" s="58">
        <v>315.2</v>
      </c>
    </row>
    <row r="140" spans="2:15" x14ac:dyDescent="0.25">
      <c r="B140" s="58" t="s">
        <v>864</v>
      </c>
      <c r="C140" s="58" t="s">
        <v>102</v>
      </c>
      <c r="D140" s="58">
        <v>0.1</v>
      </c>
      <c r="E140" s="58">
        <v>1.04</v>
      </c>
      <c r="F140" s="58">
        <v>1.0000000000000001E-5</v>
      </c>
      <c r="G140" s="58" t="s">
        <v>24</v>
      </c>
      <c r="H140" s="58" t="s">
        <v>23</v>
      </c>
      <c r="I140" s="58">
        <v>0.01</v>
      </c>
      <c r="J140" s="58">
        <v>2</v>
      </c>
      <c r="K140" s="58" t="s">
        <v>804</v>
      </c>
      <c r="L140" s="58">
        <v>1</v>
      </c>
      <c r="M140" s="58">
        <v>1.5</v>
      </c>
      <c r="N140" s="58">
        <v>0.99589000000000005</v>
      </c>
      <c r="O140" s="58">
        <v>1.4890000000000001</v>
      </c>
    </row>
    <row r="141" spans="2:15" x14ac:dyDescent="0.25">
      <c r="B141" s="58" t="s">
        <v>865</v>
      </c>
      <c r="C141" s="58" t="s">
        <v>102</v>
      </c>
      <c r="D141" s="58">
        <v>0.1</v>
      </c>
      <c r="E141" s="58">
        <v>1.04</v>
      </c>
      <c r="F141" s="58">
        <v>1E-4</v>
      </c>
      <c r="G141" s="58" t="s">
        <v>24</v>
      </c>
      <c r="H141" s="58" t="s">
        <v>23</v>
      </c>
      <c r="I141" s="58">
        <v>0.01</v>
      </c>
      <c r="J141" s="58">
        <v>2</v>
      </c>
      <c r="K141" s="58" t="s">
        <v>804</v>
      </c>
      <c r="L141" s="58">
        <v>1</v>
      </c>
      <c r="M141" s="58">
        <v>1.4883999999999999</v>
      </c>
      <c r="N141" s="58">
        <v>0.99737999999999993</v>
      </c>
      <c r="O141" s="58">
        <v>1.4882</v>
      </c>
    </row>
    <row r="142" spans="2:15" x14ac:dyDescent="0.25">
      <c r="B142" s="58" t="s">
        <v>866</v>
      </c>
      <c r="C142" s="58" t="s">
        <v>102</v>
      </c>
      <c r="D142" s="58">
        <v>0.1</v>
      </c>
      <c r="E142" s="58">
        <v>1.04</v>
      </c>
      <c r="F142" s="58">
        <v>1E-3</v>
      </c>
      <c r="G142" s="58" t="s">
        <v>24</v>
      </c>
      <c r="H142" s="58" t="s">
        <v>23</v>
      </c>
      <c r="I142" s="58">
        <v>0.01</v>
      </c>
      <c r="J142" s="58">
        <v>2</v>
      </c>
      <c r="K142" s="58" t="s">
        <v>804</v>
      </c>
      <c r="L142" s="58">
        <v>1.1829000000000001</v>
      </c>
      <c r="M142" s="58">
        <v>1.4133</v>
      </c>
      <c r="N142" s="58">
        <v>1.1409</v>
      </c>
      <c r="O142" s="58">
        <v>1.4124000000000001</v>
      </c>
    </row>
    <row r="143" spans="2:15" x14ac:dyDescent="0.25">
      <c r="B143" s="58" t="s">
        <v>867</v>
      </c>
      <c r="C143" s="58" t="s">
        <v>102</v>
      </c>
      <c r="D143" s="58">
        <v>0.1</v>
      </c>
      <c r="E143" s="58">
        <v>1.04</v>
      </c>
      <c r="F143" s="58">
        <v>0.01</v>
      </c>
      <c r="G143" s="58" t="s">
        <v>24</v>
      </c>
      <c r="H143" s="58" t="s">
        <v>23</v>
      </c>
      <c r="I143" s="58">
        <v>0.01</v>
      </c>
      <c r="J143" s="58">
        <v>2</v>
      </c>
      <c r="K143" s="58" t="s">
        <v>804</v>
      </c>
      <c r="L143" s="58">
        <v>5.9116</v>
      </c>
      <c r="M143" s="58">
        <v>0.47821000000000002</v>
      </c>
      <c r="N143" s="58">
        <v>5.8382999999999994</v>
      </c>
      <c r="O143" s="58">
        <v>0.47621000000000002</v>
      </c>
    </row>
    <row r="144" spans="2:15" x14ac:dyDescent="0.25">
      <c r="B144" s="58" t="s">
        <v>868</v>
      </c>
      <c r="C144" s="58" t="s">
        <v>102</v>
      </c>
      <c r="D144" s="58">
        <v>0.1</v>
      </c>
      <c r="E144" s="58">
        <v>1.04</v>
      </c>
      <c r="F144" s="58">
        <v>0.1</v>
      </c>
      <c r="G144" s="58" t="s">
        <v>24</v>
      </c>
      <c r="H144" s="58" t="s">
        <v>23</v>
      </c>
      <c r="I144" s="58">
        <v>0.01</v>
      </c>
      <c r="J144" s="58">
        <v>2</v>
      </c>
      <c r="K144" s="58" t="s">
        <v>804</v>
      </c>
      <c r="L144" s="58">
        <v>57.946999999999996</v>
      </c>
      <c r="M144" s="58">
        <v>0.32961000000000001</v>
      </c>
      <c r="N144" s="58">
        <v>57.91</v>
      </c>
      <c r="O144" s="58">
        <v>0.32873000000000002</v>
      </c>
    </row>
    <row r="145" spans="2:15" x14ac:dyDescent="0.25">
      <c r="B145" s="58" t="s">
        <v>869</v>
      </c>
      <c r="C145" s="58" t="s">
        <v>102</v>
      </c>
      <c r="D145" s="58">
        <v>1</v>
      </c>
      <c r="E145" s="58">
        <v>10.4</v>
      </c>
      <c r="F145" s="58">
        <v>1E-4</v>
      </c>
      <c r="G145" s="58" t="s">
        <v>24</v>
      </c>
      <c r="H145" s="58" t="s">
        <v>23</v>
      </c>
      <c r="I145" s="58">
        <v>0.01</v>
      </c>
      <c r="J145" s="58">
        <v>2</v>
      </c>
      <c r="K145" s="58" t="s">
        <v>804</v>
      </c>
      <c r="L145" s="58">
        <v>18</v>
      </c>
      <c r="M145" s="58">
        <v>1.4</v>
      </c>
      <c r="N145" s="58">
        <v>17.128</v>
      </c>
      <c r="O145" s="58">
        <v>1.4000999999999999</v>
      </c>
    </row>
    <row r="146" spans="2:15" x14ac:dyDescent="0.25">
      <c r="B146" s="58" t="s">
        <v>870</v>
      </c>
      <c r="C146" s="58" t="s">
        <v>102</v>
      </c>
      <c r="D146" s="58">
        <v>1</v>
      </c>
      <c r="E146" s="58">
        <v>10.4</v>
      </c>
      <c r="F146" s="58">
        <v>1E-3</v>
      </c>
      <c r="G146" s="58" t="s">
        <v>24</v>
      </c>
      <c r="H146" s="58" t="s">
        <v>23</v>
      </c>
      <c r="I146" s="58">
        <v>0.01</v>
      </c>
      <c r="J146" s="58">
        <v>2</v>
      </c>
      <c r="K146" s="58" t="s">
        <v>804</v>
      </c>
      <c r="L146" s="58">
        <v>18</v>
      </c>
      <c r="M146" s="58">
        <v>1.3998999999999999</v>
      </c>
      <c r="N146" s="58">
        <v>17.138000000000002</v>
      </c>
      <c r="O146" s="58">
        <v>1.3996999999999999</v>
      </c>
    </row>
    <row r="147" spans="2:15" x14ac:dyDescent="0.25">
      <c r="B147" s="58" t="s">
        <v>871</v>
      </c>
      <c r="C147" s="58" t="s">
        <v>102</v>
      </c>
      <c r="D147" s="58">
        <v>1</v>
      </c>
      <c r="E147" s="58">
        <v>10.4</v>
      </c>
      <c r="F147" s="58">
        <v>0.01</v>
      </c>
      <c r="G147" s="58" t="s">
        <v>24</v>
      </c>
      <c r="H147" s="58" t="s">
        <v>23</v>
      </c>
      <c r="I147" s="58">
        <v>0.01</v>
      </c>
      <c r="J147" s="58">
        <v>2</v>
      </c>
      <c r="K147" s="58" t="s">
        <v>804</v>
      </c>
      <c r="L147" s="58">
        <v>18.047000000000001</v>
      </c>
      <c r="M147" s="58">
        <v>1.3634999999999999</v>
      </c>
      <c r="N147" s="58">
        <v>18.045000000000002</v>
      </c>
      <c r="O147" s="58">
        <v>1.3626</v>
      </c>
    </row>
    <row r="148" spans="2:15" x14ac:dyDescent="0.25">
      <c r="B148" s="58" t="s">
        <v>872</v>
      </c>
      <c r="C148" s="58" t="s">
        <v>102</v>
      </c>
      <c r="D148" s="58">
        <v>1</v>
      </c>
      <c r="E148" s="58">
        <v>10.4</v>
      </c>
      <c r="F148" s="58">
        <v>0.1</v>
      </c>
      <c r="G148" s="58" t="s">
        <v>24</v>
      </c>
      <c r="H148" s="58" t="s">
        <v>23</v>
      </c>
      <c r="I148" s="58">
        <v>0.01</v>
      </c>
      <c r="J148" s="58">
        <v>2</v>
      </c>
      <c r="K148" s="58" t="s">
        <v>804</v>
      </c>
      <c r="L148" s="58">
        <v>60.056999999999995</v>
      </c>
      <c r="M148" s="58">
        <v>0.58243</v>
      </c>
      <c r="N148" s="58">
        <v>60.055</v>
      </c>
      <c r="O148" s="58">
        <v>0.58052000000000004</v>
      </c>
    </row>
    <row r="149" spans="2:15" x14ac:dyDescent="0.25">
      <c r="B149" s="58" t="s">
        <v>873</v>
      </c>
      <c r="C149" s="58" t="s">
        <v>102</v>
      </c>
      <c r="D149" s="58">
        <v>1</v>
      </c>
      <c r="E149" s="58">
        <v>10.4</v>
      </c>
      <c r="F149" s="58">
        <v>1</v>
      </c>
      <c r="G149" s="58" t="s">
        <v>24</v>
      </c>
      <c r="H149" s="58" t="s">
        <v>23</v>
      </c>
      <c r="I149" s="58">
        <v>0.01</v>
      </c>
      <c r="J149" s="58">
        <v>2</v>
      </c>
      <c r="K149" s="58" t="s">
        <v>804</v>
      </c>
      <c r="L149" s="58">
        <v>579.27</v>
      </c>
      <c r="M149" s="58">
        <v>0.34275</v>
      </c>
      <c r="N149" s="58">
        <v>579.27</v>
      </c>
      <c r="O149" s="58">
        <v>0.34186</v>
      </c>
    </row>
    <row r="150" spans="2:15" x14ac:dyDescent="0.25">
      <c r="B150" s="58" t="s">
        <v>874</v>
      </c>
      <c r="C150" s="58" t="s">
        <v>25</v>
      </c>
      <c r="D150" s="58">
        <v>9.9999999999999995E-7</v>
      </c>
      <c r="E150" s="58">
        <v>1.0000000000000001E-5</v>
      </c>
      <c r="F150" s="58">
        <v>1.0000000000000001E-9</v>
      </c>
      <c r="G150" s="58" t="s">
        <v>28</v>
      </c>
      <c r="H150" s="58" t="s">
        <v>26</v>
      </c>
      <c r="L150" s="58">
        <v>3.6000000000000004E-2</v>
      </c>
      <c r="M150" s="58">
        <v>6600</v>
      </c>
      <c r="N150" s="58">
        <v>3.5476000000000001E-2</v>
      </c>
      <c r="O150" s="58">
        <v>6559.3</v>
      </c>
    </row>
    <row r="151" spans="2:15" x14ac:dyDescent="0.25">
      <c r="B151" s="58" t="s">
        <v>875</v>
      </c>
      <c r="C151" s="58" t="s">
        <v>25</v>
      </c>
      <c r="D151" s="58">
        <v>9.9999999999999995E-7</v>
      </c>
      <c r="E151" s="58">
        <v>1.0000000000000001E-5</v>
      </c>
      <c r="F151" s="58">
        <v>1E-8</v>
      </c>
      <c r="G151" s="58" t="s">
        <v>28</v>
      </c>
      <c r="H151" s="58" t="s">
        <v>26</v>
      </c>
      <c r="L151" s="58">
        <v>3.6000000000000004E-2</v>
      </c>
      <c r="M151" s="58">
        <v>6536.7</v>
      </c>
      <c r="N151" s="58">
        <v>3.5893000000000001E-2</v>
      </c>
      <c r="O151" s="58">
        <v>6534.2</v>
      </c>
    </row>
    <row r="152" spans="2:15" x14ac:dyDescent="0.25">
      <c r="B152" s="58" t="s">
        <v>876</v>
      </c>
      <c r="C152" s="58" t="s">
        <v>25</v>
      </c>
      <c r="D152" s="58">
        <v>9.9999999999999995E-7</v>
      </c>
      <c r="E152" s="58">
        <v>1.0000000000000001E-5</v>
      </c>
      <c r="F152" s="58">
        <v>9.9999999999999995E-8</v>
      </c>
      <c r="G152" s="58" t="s">
        <v>28</v>
      </c>
      <c r="H152" s="58" t="s">
        <v>26</v>
      </c>
      <c r="L152" s="58">
        <v>6.6424999999999998E-2</v>
      </c>
      <c r="M152" s="58">
        <v>5023.2</v>
      </c>
      <c r="N152" s="58">
        <v>6.6402000000000003E-2</v>
      </c>
      <c r="O152" s="58">
        <v>5012.6000000000004</v>
      </c>
    </row>
    <row r="153" spans="2:15" x14ac:dyDescent="0.25">
      <c r="B153" s="58" t="s">
        <v>877</v>
      </c>
      <c r="C153" s="58" t="s">
        <v>25</v>
      </c>
      <c r="D153" s="58">
        <v>9.9999999999999995E-7</v>
      </c>
      <c r="E153" s="58">
        <v>1.0000000000000001E-5</v>
      </c>
      <c r="F153" s="58">
        <v>9.9999999999999995E-7</v>
      </c>
      <c r="G153" s="58" t="s">
        <v>28</v>
      </c>
      <c r="H153" s="58" t="s">
        <v>26</v>
      </c>
      <c r="L153" s="58">
        <v>0.57862999999999998</v>
      </c>
      <c r="M153" s="58">
        <v>1104.8</v>
      </c>
      <c r="N153" s="58">
        <v>0.57862999999999998</v>
      </c>
      <c r="O153" s="58">
        <v>1095.3</v>
      </c>
    </row>
    <row r="154" spans="2:15" x14ac:dyDescent="0.25">
      <c r="B154" s="58" t="s">
        <v>878</v>
      </c>
      <c r="C154" s="58" t="s">
        <v>25</v>
      </c>
      <c r="D154" s="58">
        <v>9.9999999999999995E-7</v>
      </c>
      <c r="E154" s="58">
        <v>1.0000000000000001E-5</v>
      </c>
      <c r="F154" s="58">
        <v>1.0000000000000001E-5</v>
      </c>
      <c r="G154" s="58" t="s">
        <v>28</v>
      </c>
      <c r="H154" s="58" t="s">
        <v>26</v>
      </c>
      <c r="L154" s="58">
        <v>5.7902999999999993</v>
      </c>
      <c r="M154" s="58">
        <v>3024.4</v>
      </c>
      <c r="N154" s="58">
        <v>5.7902999999999993</v>
      </c>
      <c r="O154" s="58">
        <v>3020.5</v>
      </c>
    </row>
    <row r="155" spans="2:15" x14ac:dyDescent="0.25">
      <c r="B155" s="58" t="s">
        <v>879</v>
      </c>
      <c r="C155" s="58" t="s">
        <v>25</v>
      </c>
      <c r="D155" s="58">
        <v>1.0000000000000001E-5</v>
      </c>
      <c r="E155" s="58">
        <v>1E-4</v>
      </c>
      <c r="F155" s="58">
        <v>1E-8</v>
      </c>
      <c r="G155" s="58" t="s">
        <v>28</v>
      </c>
      <c r="H155" s="58" t="s">
        <v>26</v>
      </c>
      <c r="L155" s="58">
        <v>0.5</v>
      </c>
      <c r="M155" s="58">
        <v>5800</v>
      </c>
      <c r="N155" s="58">
        <v>0.48988999999999999</v>
      </c>
      <c r="O155" s="58">
        <v>5801.6</v>
      </c>
    </row>
    <row r="156" spans="2:15" x14ac:dyDescent="0.25">
      <c r="B156" s="58" t="s">
        <v>880</v>
      </c>
      <c r="C156" s="58" t="s">
        <v>25</v>
      </c>
      <c r="D156" s="58">
        <v>1.0000000000000001E-5</v>
      </c>
      <c r="E156" s="58">
        <v>1E-4</v>
      </c>
      <c r="F156" s="58">
        <v>9.9999999999999995E-8</v>
      </c>
      <c r="G156" s="58" t="s">
        <v>28</v>
      </c>
      <c r="H156" s="58" t="s">
        <v>26</v>
      </c>
      <c r="L156" s="58">
        <v>0.5</v>
      </c>
      <c r="M156" s="58">
        <v>5788.2</v>
      </c>
      <c r="N156" s="58">
        <v>0.49306</v>
      </c>
      <c r="O156" s="58">
        <v>5785.5</v>
      </c>
    </row>
    <row r="157" spans="2:15" x14ac:dyDescent="0.25">
      <c r="B157" s="58" t="s">
        <v>881</v>
      </c>
      <c r="C157" s="58" t="s">
        <v>25</v>
      </c>
      <c r="D157" s="58">
        <v>1.0000000000000001E-5</v>
      </c>
      <c r="E157" s="58">
        <v>1E-4</v>
      </c>
      <c r="F157" s="58">
        <v>9.9999999999999995E-7</v>
      </c>
      <c r="G157" s="58" t="s">
        <v>28</v>
      </c>
      <c r="H157" s="58" t="s">
        <v>26</v>
      </c>
      <c r="L157" s="58">
        <v>0.74932999999999994</v>
      </c>
      <c r="M157" s="58">
        <v>4690.3</v>
      </c>
      <c r="N157" s="58">
        <v>0.74913999999999992</v>
      </c>
      <c r="O157" s="58">
        <v>4679.8</v>
      </c>
    </row>
    <row r="158" spans="2:15" x14ac:dyDescent="0.25">
      <c r="B158" s="58" t="s">
        <v>882</v>
      </c>
      <c r="C158" s="58" t="s">
        <v>25</v>
      </c>
      <c r="D158" s="58">
        <v>1.0000000000000001E-5</v>
      </c>
      <c r="E158" s="58">
        <v>1E-4</v>
      </c>
      <c r="F158" s="58">
        <v>1.0000000000000001E-5</v>
      </c>
      <c r="G158" s="58" t="s">
        <v>28</v>
      </c>
      <c r="H158" s="58" t="s">
        <v>26</v>
      </c>
      <c r="L158" s="58">
        <v>5.7969999999999997</v>
      </c>
      <c r="M158" s="58">
        <v>1102.8</v>
      </c>
      <c r="N158" s="58">
        <v>5.7969999999999997</v>
      </c>
      <c r="O158" s="58">
        <v>1093.3</v>
      </c>
    </row>
    <row r="159" spans="2:15" x14ac:dyDescent="0.25">
      <c r="B159" s="58" t="s">
        <v>883</v>
      </c>
      <c r="C159" s="58" t="s">
        <v>25</v>
      </c>
      <c r="D159" s="58">
        <v>1.0000000000000001E-5</v>
      </c>
      <c r="E159" s="58">
        <v>1E-4</v>
      </c>
      <c r="F159" s="58">
        <v>1E-4</v>
      </c>
      <c r="G159" s="58" t="s">
        <v>28</v>
      </c>
      <c r="H159" s="58" t="s">
        <v>26</v>
      </c>
      <c r="L159" s="58">
        <v>57.903999999999996</v>
      </c>
      <c r="M159" s="58">
        <v>3024.3</v>
      </c>
      <c r="N159" s="58">
        <v>57.903999999999996</v>
      </c>
      <c r="O159" s="58">
        <v>3020.4</v>
      </c>
    </row>
    <row r="160" spans="2:15" x14ac:dyDescent="0.25">
      <c r="B160" s="58" t="s">
        <v>884</v>
      </c>
      <c r="C160" s="58" t="s">
        <v>25</v>
      </c>
      <c r="D160" s="58">
        <v>1E-4</v>
      </c>
      <c r="E160" s="58">
        <v>1E-3</v>
      </c>
      <c r="F160" s="58">
        <v>9.9999999999999995E-8</v>
      </c>
      <c r="G160" s="58" t="s">
        <v>28</v>
      </c>
      <c r="H160" s="58" t="s">
        <v>26</v>
      </c>
      <c r="L160" s="58">
        <v>6.1999999999999993</v>
      </c>
      <c r="M160" s="58">
        <v>5200</v>
      </c>
      <c r="N160" s="58">
        <v>6.1439000000000004</v>
      </c>
      <c r="O160" s="58">
        <v>5209.5</v>
      </c>
    </row>
    <row r="161" spans="2:15" x14ac:dyDescent="0.25">
      <c r="B161" s="58" t="s">
        <v>885</v>
      </c>
      <c r="C161" s="58" t="s">
        <v>25</v>
      </c>
      <c r="D161" s="58">
        <v>1E-4</v>
      </c>
      <c r="E161" s="58">
        <v>1E-3</v>
      </c>
      <c r="F161" s="58">
        <v>9.9999999999999995E-7</v>
      </c>
      <c r="G161" s="58" t="s">
        <v>28</v>
      </c>
      <c r="H161" s="58" t="s">
        <v>26</v>
      </c>
      <c r="L161" s="58">
        <v>6.1999999999999993</v>
      </c>
      <c r="M161" s="58">
        <v>5201.1000000000004</v>
      </c>
      <c r="N161" s="58">
        <v>6.1697999999999995</v>
      </c>
      <c r="O161" s="58">
        <v>5198.3999999999996</v>
      </c>
    </row>
    <row r="162" spans="2:15" x14ac:dyDescent="0.25">
      <c r="B162" s="58" t="s">
        <v>886</v>
      </c>
      <c r="C162" s="58" t="s">
        <v>25</v>
      </c>
      <c r="D162" s="58">
        <v>1E-4</v>
      </c>
      <c r="E162" s="58">
        <v>1E-3</v>
      </c>
      <c r="F162" s="58">
        <v>1.0000000000000001E-5</v>
      </c>
      <c r="G162" s="58" t="s">
        <v>28</v>
      </c>
      <c r="H162" s="58" t="s">
        <v>26</v>
      </c>
      <c r="L162" s="58">
        <v>8.3825000000000003</v>
      </c>
      <c r="M162" s="58">
        <v>4378.3</v>
      </c>
      <c r="N162" s="58">
        <v>8.3807999999999989</v>
      </c>
      <c r="O162" s="58">
        <v>4368.2</v>
      </c>
    </row>
    <row r="163" spans="2:15" x14ac:dyDescent="0.25">
      <c r="B163" s="58" t="s">
        <v>887</v>
      </c>
      <c r="C163" s="58" t="s">
        <v>25</v>
      </c>
      <c r="D163" s="58">
        <v>1E-4</v>
      </c>
      <c r="E163" s="58">
        <v>1E-3</v>
      </c>
      <c r="F163" s="58">
        <v>1E-4</v>
      </c>
      <c r="G163" s="58" t="s">
        <v>28</v>
      </c>
      <c r="H163" s="58" t="s">
        <v>26</v>
      </c>
      <c r="L163" s="58">
        <v>58.094000000000001</v>
      </c>
      <c r="M163" s="58">
        <v>1100.5</v>
      </c>
      <c r="N163" s="58">
        <v>58.094000000000001</v>
      </c>
      <c r="O163" s="58">
        <v>1091</v>
      </c>
    </row>
    <row r="164" spans="2:15" x14ac:dyDescent="0.25">
      <c r="B164" s="58" t="s">
        <v>888</v>
      </c>
      <c r="C164" s="58" t="s">
        <v>25</v>
      </c>
      <c r="D164" s="58">
        <v>1E-4</v>
      </c>
      <c r="E164" s="58">
        <v>1E-3</v>
      </c>
      <c r="F164" s="58">
        <v>1E-3</v>
      </c>
      <c r="G164" s="58" t="s">
        <v>28</v>
      </c>
      <c r="H164" s="58" t="s">
        <v>26</v>
      </c>
      <c r="L164" s="58">
        <v>579.04999999999995</v>
      </c>
      <c r="M164" s="58">
        <v>3024.2</v>
      </c>
      <c r="N164" s="58">
        <v>579.04999999999995</v>
      </c>
      <c r="O164" s="58">
        <v>3020.3</v>
      </c>
    </row>
    <row r="165" spans="2:15" x14ac:dyDescent="0.25">
      <c r="B165" s="58" t="s">
        <v>640</v>
      </c>
      <c r="C165" s="58" t="s">
        <v>29</v>
      </c>
      <c r="D165" s="58">
        <v>1E-3</v>
      </c>
      <c r="E165" s="58">
        <v>100</v>
      </c>
      <c r="F165" s="58">
        <v>1E-3</v>
      </c>
      <c r="G165" s="58" t="s">
        <v>21</v>
      </c>
      <c r="H165" s="58" t="s">
        <v>20</v>
      </c>
      <c r="L165" s="58">
        <v>0.87</v>
      </c>
      <c r="M165" s="58">
        <v>1.6E-2</v>
      </c>
      <c r="N165" s="58">
        <v>0.81637999999999999</v>
      </c>
      <c r="O165" s="58">
        <v>1.6364E-2</v>
      </c>
    </row>
    <row r="166" spans="2:15" x14ac:dyDescent="0.25">
      <c r="B166" s="58" t="s">
        <v>641</v>
      </c>
      <c r="C166" s="58" t="s">
        <v>29</v>
      </c>
      <c r="D166" s="58">
        <v>1E-3</v>
      </c>
      <c r="E166" s="58">
        <v>100</v>
      </c>
      <c r="F166" s="58">
        <v>0.01</v>
      </c>
      <c r="G166" s="58" t="s">
        <v>21</v>
      </c>
      <c r="H166" s="58" t="s">
        <v>20</v>
      </c>
      <c r="L166" s="58">
        <v>5.8378999999999994</v>
      </c>
      <c r="M166" s="58">
        <v>4.8237000000000002E-3</v>
      </c>
      <c r="N166" s="58">
        <v>5.8243</v>
      </c>
      <c r="O166" s="58">
        <v>4.6826000000000003E-3</v>
      </c>
    </row>
    <row r="167" spans="2:15" x14ac:dyDescent="0.25">
      <c r="B167" s="58" t="s">
        <v>889</v>
      </c>
      <c r="C167" s="58" t="s">
        <v>29</v>
      </c>
      <c r="D167" s="58">
        <v>1E-3</v>
      </c>
      <c r="E167" s="58">
        <v>100</v>
      </c>
      <c r="F167" s="58">
        <v>0.1</v>
      </c>
      <c r="G167" s="58" t="s">
        <v>21</v>
      </c>
      <c r="H167" s="58" t="s">
        <v>20</v>
      </c>
      <c r="L167" s="58">
        <v>58.004999999999995</v>
      </c>
      <c r="M167" s="58">
        <v>3.1698999999999998E-3</v>
      </c>
      <c r="N167" s="58">
        <v>58</v>
      </c>
      <c r="O167" s="58">
        <v>3.1064999999999999E-3</v>
      </c>
    </row>
    <row r="168" spans="2:15" x14ac:dyDescent="0.25">
      <c r="B168" s="58" t="s">
        <v>890</v>
      </c>
      <c r="C168" s="58" t="s">
        <v>29</v>
      </c>
      <c r="D168" s="58">
        <v>1E-3</v>
      </c>
      <c r="E168" s="58">
        <v>100</v>
      </c>
      <c r="F168" s="58">
        <v>1</v>
      </c>
      <c r="G168" s="58" t="s">
        <v>21</v>
      </c>
      <c r="H168" s="58" t="s">
        <v>20</v>
      </c>
      <c r="L168" s="58">
        <v>579.98</v>
      </c>
      <c r="M168" s="58">
        <v>2.6530999999999999E-2</v>
      </c>
      <c r="N168" s="58">
        <v>579.97</v>
      </c>
      <c r="O168" s="58">
        <v>2.6505000000000001E-2</v>
      </c>
    </row>
    <row r="169" spans="2:15" x14ac:dyDescent="0.25">
      <c r="B169" s="58" t="s">
        <v>891</v>
      </c>
      <c r="C169" s="58" t="s">
        <v>29</v>
      </c>
      <c r="D169" s="58">
        <v>1E-3</v>
      </c>
      <c r="E169" s="58">
        <v>100</v>
      </c>
      <c r="F169" s="58">
        <v>10</v>
      </c>
      <c r="G169" s="58" t="s">
        <v>21</v>
      </c>
      <c r="H169" s="58" t="s">
        <v>20</v>
      </c>
      <c r="L169" s="58">
        <v>5799.7000000000007</v>
      </c>
      <c r="M169" s="58">
        <v>0.26461000000000001</v>
      </c>
      <c r="N169" s="58">
        <v>5799.7000000000007</v>
      </c>
      <c r="O169" s="58">
        <v>0.2646</v>
      </c>
    </row>
    <row r="170" spans="2:15" x14ac:dyDescent="0.25">
      <c r="B170" s="58" t="s">
        <v>892</v>
      </c>
      <c r="C170" s="58" t="s">
        <v>893</v>
      </c>
      <c r="D170" s="58">
        <v>1</v>
      </c>
      <c r="E170" s="58">
        <v>100</v>
      </c>
      <c r="F170" s="58">
        <v>1</v>
      </c>
      <c r="G170" s="58" t="s">
        <v>16</v>
      </c>
      <c r="H170" s="58" t="s">
        <v>16</v>
      </c>
      <c r="L170" s="58">
        <v>1.5</v>
      </c>
      <c r="M170" s="58">
        <v>1.0999999999999999E-2</v>
      </c>
      <c r="N170" s="58">
        <v>1.4054</v>
      </c>
      <c r="O170" s="58">
        <v>1.0453E-2</v>
      </c>
    </row>
    <row r="171" spans="2:15" x14ac:dyDescent="0.25">
      <c r="B171" s="58" t="s">
        <v>894</v>
      </c>
      <c r="C171" s="58" t="s">
        <v>893</v>
      </c>
      <c r="D171" s="58">
        <v>1</v>
      </c>
      <c r="E171" s="58">
        <v>100</v>
      </c>
      <c r="F171" s="58">
        <v>10</v>
      </c>
      <c r="G171" s="58" t="s">
        <v>16</v>
      </c>
      <c r="H171" s="58" t="s">
        <v>16</v>
      </c>
      <c r="L171" s="58">
        <v>5.9148999999999994</v>
      </c>
      <c r="M171" s="58">
        <v>3.8256000000000002E-3</v>
      </c>
      <c r="N171" s="58">
        <v>5.9068999999999994</v>
      </c>
      <c r="O171" s="58">
        <v>3.6668E-3</v>
      </c>
    </row>
    <row r="172" spans="2:15" x14ac:dyDescent="0.25">
      <c r="B172" s="58" t="s">
        <v>895</v>
      </c>
      <c r="C172" s="58" t="s">
        <v>893</v>
      </c>
      <c r="D172" s="58">
        <v>1</v>
      </c>
      <c r="E172" s="58">
        <v>100</v>
      </c>
      <c r="F172" s="58">
        <v>100</v>
      </c>
      <c r="G172" s="58" t="s">
        <v>16</v>
      </c>
      <c r="H172" s="58" t="s">
        <v>16</v>
      </c>
      <c r="L172" s="58">
        <v>57.917999999999999</v>
      </c>
      <c r="M172" s="58">
        <v>3.3655999999999998E-3</v>
      </c>
      <c r="N172" s="58">
        <v>57.914999999999999</v>
      </c>
      <c r="O172" s="58">
        <v>3.2951999999999999E-3</v>
      </c>
    </row>
    <row r="173" spans="2:15" x14ac:dyDescent="0.25">
      <c r="B173" s="58" t="s">
        <v>896</v>
      </c>
      <c r="C173" s="58" t="s">
        <v>893</v>
      </c>
      <c r="D173" s="58">
        <v>100</v>
      </c>
      <c r="E173" s="58">
        <v>250</v>
      </c>
      <c r="F173" s="58">
        <v>1</v>
      </c>
      <c r="G173" s="58" t="s">
        <v>16</v>
      </c>
      <c r="H173" s="58" t="s">
        <v>16</v>
      </c>
      <c r="L173" s="58">
        <v>1.4000000000000001</v>
      </c>
      <c r="M173" s="58">
        <v>1.0999999999999999E-2</v>
      </c>
      <c r="N173" s="58">
        <v>1.3332999999999999</v>
      </c>
      <c r="O173" s="58">
        <v>1.1162E-2</v>
      </c>
    </row>
    <row r="174" spans="2:15" x14ac:dyDescent="0.25">
      <c r="B174" s="58" t="s">
        <v>897</v>
      </c>
      <c r="C174" s="58" t="s">
        <v>893</v>
      </c>
      <c r="D174" s="58">
        <v>100</v>
      </c>
      <c r="E174" s="58">
        <v>250</v>
      </c>
      <c r="F174" s="58">
        <v>10</v>
      </c>
      <c r="G174" s="58" t="s">
        <v>16</v>
      </c>
      <c r="H174" s="58" t="s">
        <v>16</v>
      </c>
      <c r="L174" s="58">
        <v>5.6898999999999997</v>
      </c>
      <c r="M174" s="58">
        <v>5.7678E-3</v>
      </c>
      <c r="N174" s="58">
        <v>5.6798000000000002</v>
      </c>
      <c r="O174" s="58">
        <v>5.6527000000000001E-3</v>
      </c>
    </row>
    <row r="175" spans="2:15" x14ac:dyDescent="0.25">
      <c r="B175" s="58" t="s">
        <v>898</v>
      </c>
      <c r="C175" s="58" t="s">
        <v>893</v>
      </c>
      <c r="D175" s="58">
        <v>100</v>
      </c>
      <c r="E175" s="58">
        <v>250</v>
      </c>
      <c r="F175" s="58">
        <v>100</v>
      </c>
      <c r="G175" s="58" t="s">
        <v>16</v>
      </c>
      <c r="H175" s="58" t="s">
        <v>16</v>
      </c>
      <c r="L175" s="58">
        <v>57.719000000000001</v>
      </c>
      <c r="M175" s="58">
        <v>2.4580000000000001E-3</v>
      </c>
      <c r="N175" s="58">
        <v>57.716000000000001</v>
      </c>
      <c r="O175" s="58">
        <v>2.3936000000000001E-3</v>
      </c>
    </row>
    <row r="176" spans="2:15" x14ac:dyDescent="0.25">
      <c r="B176" s="58" t="s">
        <v>899</v>
      </c>
      <c r="C176" s="58" t="s">
        <v>893</v>
      </c>
      <c r="D176" s="58">
        <v>250</v>
      </c>
      <c r="E176" s="58">
        <v>500</v>
      </c>
      <c r="F176" s="58">
        <v>1</v>
      </c>
      <c r="G176" s="58" t="s">
        <v>16</v>
      </c>
      <c r="H176" s="58" t="s">
        <v>16</v>
      </c>
      <c r="L176" s="58">
        <v>1.5</v>
      </c>
      <c r="M176" s="58">
        <v>1.0999999999999999E-2</v>
      </c>
      <c r="N176" s="58">
        <v>1.2696000000000001</v>
      </c>
      <c r="O176" s="58">
        <v>1.1414000000000001E-2</v>
      </c>
    </row>
    <row r="177" spans="2:15" x14ac:dyDescent="0.25">
      <c r="B177" s="58" t="s">
        <v>900</v>
      </c>
      <c r="C177" s="58" t="s">
        <v>893</v>
      </c>
      <c r="D177" s="58">
        <v>250</v>
      </c>
      <c r="E177" s="58">
        <v>500</v>
      </c>
      <c r="F177" s="58">
        <v>10</v>
      </c>
      <c r="G177" s="58" t="s">
        <v>16</v>
      </c>
      <c r="H177" s="58" t="s">
        <v>16</v>
      </c>
      <c r="L177" s="58">
        <v>5.1032000000000002</v>
      </c>
      <c r="M177" s="58">
        <v>8.0275999999999993E-3</v>
      </c>
      <c r="N177" s="58">
        <v>5.0880999999999998</v>
      </c>
      <c r="O177" s="58">
        <v>7.9319999999999998E-3</v>
      </c>
    </row>
    <row r="178" spans="2:15" x14ac:dyDescent="0.25">
      <c r="B178" s="58" t="s">
        <v>901</v>
      </c>
      <c r="C178" s="58" t="s">
        <v>893</v>
      </c>
      <c r="D178" s="58">
        <v>250</v>
      </c>
      <c r="E178" s="58">
        <v>500</v>
      </c>
      <c r="F178" s="58">
        <v>100</v>
      </c>
      <c r="G178" s="58" t="s">
        <v>16</v>
      </c>
      <c r="H178" s="58" t="s">
        <v>16</v>
      </c>
      <c r="L178" s="58">
        <v>57.497</v>
      </c>
      <c r="M178" s="58">
        <v>2.2225000000000001E-3</v>
      </c>
      <c r="N178" s="58">
        <v>57.501999999999995</v>
      </c>
      <c r="O178" s="58">
        <v>2.1424999999999999E-3</v>
      </c>
    </row>
    <row r="179" spans="2:15" x14ac:dyDescent="0.25">
      <c r="B179" s="58" t="s">
        <v>902</v>
      </c>
      <c r="C179" s="58" t="s">
        <v>903</v>
      </c>
      <c r="D179" s="58">
        <v>500</v>
      </c>
      <c r="E179" s="58">
        <v>1000</v>
      </c>
      <c r="F179" s="58">
        <v>1</v>
      </c>
      <c r="G179" s="58" t="s">
        <v>16</v>
      </c>
      <c r="H179" s="58" t="s">
        <v>16</v>
      </c>
      <c r="L179" s="58">
        <v>1.8</v>
      </c>
      <c r="M179" s="58">
        <v>1.0999999999999999E-2</v>
      </c>
      <c r="N179" s="58">
        <v>1.2242</v>
      </c>
      <c r="O179" s="58">
        <v>1.1504E-2</v>
      </c>
    </row>
    <row r="180" spans="2:15" x14ac:dyDescent="0.25">
      <c r="B180" s="58" t="s">
        <v>904</v>
      </c>
      <c r="C180" s="58" t="s">
        <v>903</v>
      </c>
      <c r="D180" s="58">
        <v>500</v>
      </c>
      <c r="E180" s="58">
        <v>1000</v>
      </c>
      <c r="F180" s="58">
        <v>10</v>
      </c>
      <c r="G180" s="58" t="s">
        <v>16</v>
      </c>
      <c r="H180" s="58" t="s">
        <v>16</v>
      </c>
      <c r="L180" s="58">
        <v>4.1692999999999998</v>
      </c>
      <c r="M180" s="58">
        <v>9.8749000000000007E-3</v>
      </c>
      <c r="N180" s="58">
        <v>4.0987</v>
      </c>
      <c r="O180" s="58">
        <v>9.8767000000000004E-3</v>
      </c>
    </row>
    <row r="181" spans="2:15" x14ac:dyDescent="0.25">
      <c r="B181" s="58" t="s">
        <v>905</v>
      </c>
      <c r="C181" s="58" t="s">
        <v>903</v>
      </c>
      <c r="D181" s="58">
        <v>500</v>
      </c>
      <c r="E181" s="58">
        <v>1000</v>
      </c>
      <c r="F181" s="58">
        <v>100</v>
      </c>
      <c r="G181" s="58" t="s">
        <v>16</v>
      </c>
      <c r="H181" s="58" t="s">
        <v>16</v>
      </c>
      <c r="L181" s="58">
        <v>57.065999999999995</v>
      </c>
      <c r="M181" s="58">
        <v>2.4926000000000002E-3</v>
      </c>
      <c r="N181" s="58">
        <v>57.040999999999997</v>
      </c>
      <c r="O181" s="58">
        <v>2.4497E-3</v>
      </c>
    </row>
    <row r="182" spans="2:15" x14ac:dyDescent="0.25">
      <c r="B182" s="58" t="s">
        <v>906</v>
      </c>
      <c r="C182" s="58" t="s">
        <v>907</v>
      </c>
      <c r="D182" s="58">
        <v>250</v>
      </c>
      <c r="E182" s="58">
        <v>100000</v>
      </c>
      <c r="F182" s="58">
        <v>10</v>
      </c>
      <c r="G182" s="58" t="s">
        <v>105</v>
      </c>
      <c r="H182" s="58" t="s">
        <v>105</v>
      </c>
      <c r="L182" s="58">
        <v>18</v>
      </c>
      <c r="M182" s="58">
        <v>9.1999999999999998E-3</v>
      </c>
      <c r="N182" s="58">
        <v>13.773</v>
      </c>
      <c r="O182" s="58">
        <v>9.2419000000000008E-3</v>
      </c>
    </row>
    <row r="183" spans="2:15" x14ac:dyDescent="0.25">
      <c r="B183" s="58" t="s">
        <v>908</v>
      </c>
      <c r="C183" s="58" t="s">
        <v>907</v>
      </c>
      <c r="D183" s="58">
        <v>250</v>
      </c>
      <c r="E183" s="58">
        <v>100000</v>
      </c>
      <c r="F183" s="58">
        <v>100</v>
      </c>
      <c r="G183" s="58" t="s">
        <v>105</v>
      </c>
      <c r="H183" s="58" t="s">
        <v>105</v>
      </c>
      <c r="L183" s="58">
        <v>57.522999999999996</v>
      </c>
      <c r="M183" s="58">
        <v>8.8222999999999999E-3</v>
      </c>
      <c r="N183" s="58">
        <v>57.452999999999996</v>
      </c>
      <c r="O183" s="58">
        <v>8.8228000000000004E-3</v>
      </c>
    </row>
    <row r="184" spans="2:15" x14ac:dyDescent="0.25">
      <c r="B184" s="58" t="s">
        <v>909</v>
      </c>
      <c r="C184" s="58" t="s">
        <v>907</v>
      </c>
      <c r="D184" s="58">
        <v>250</v>
      </c>
      <c r="E184" s="58">
        <v>100000</v>
      </c>
      <c r="F184" s="58">
        <v>1000</v>
      </c>
      <c r="G184" s="58" t="s">
        <v>105</v>
      </c>
      <c r="H184" s="58" t="s">
        <v>105</v>
      </c>
      <c r="L184" s="58">
        <v>576.26</v>
      </c>
      <c r="M184" s="58">
        <v>5.2658999999999996E-3</v>
      </c>
      <c r="N184" s="58">
        <v>576.24</v>
      </c>
      <c r="O184" s="58">
        <v>5.2655000000000002E-3</v>
      </c>
    </row>
    <row r="185" spans="2:15" x14ac:dyDescent="0.25">
      <c r="B185" s="58" t="s">
        <v>910</v>
      </c>
      <c r="C185" s="58" t="s">
        <v>907</v>
      </c>
      <c r="D185" s="58">
        <v>250</v>
      </c>
      <c r="E185" s="58">
        <v>100000</v>
      </c>
      <c r="F185" s="58">
        <v>10000</v>
      </c>
      <c r="G185" s="58" t="s">
        <v>105</v>
      </c>
      <c r="H185" s="58" t="s">
        <v>105</v>
      </c>
      <c r="L185" s="58">
        <v>5775</v>
      </c>
      <c r="M185" s="58">
        <v>1.0208000000000001E-3</v>
      </c>
      <c r="N185" s="58">
        <v>5775</v>
      </c>
      <c r="O185" s="58">
        <v>1.0204000000000001E-3</v>
      </c>
    </row>
    <row r="186" spans="2:15" x14ac:dyDescent="0.25">
      <c r="B186" s="58" t="s">
        <v>911</v>
      </c>
      <c r="C186" s="58" t="s">
        <v>907</v>
      </c>
      <c r="D186" s="58">
        <v>100000</v>
      </c>
      <c r="E186" s="58">
        <v>250000</v>
      </c>
      <c r="F186" s="58">
        <v>10</v>
      </c>
      <c r="G186" s="58" t="s">
        <v>105</v>
      </c>
      <c r="H186" s="58" t="s">
        <v>105</v>
      </c>
      <c r="L186" s="58">
        <v>14</v>
      </c>
      <c r="M186" s="58">
        <v>1.0999999999999999E-2</v>
      </c>
      <c r="N186" s="58">
        <v>13.510999999999999</v>
      </c>
      <c r="O186" s="58">
        <v>1.0788000000000001E-2</v>
      </c>
    </row>
    <row r="187" spans="2:15" x14ac:dyDescent="0.25">
      <c r="B187" s="58" t="s">
        <v>912</v>
      </c>
      <c r="C187" s="58" t="s">
        <v>907</v>
      </c>
      <c r="D187" s="58">
        <v>100000</v>
      </c>
      <c r="E187" s="58">
        <v>250000</v>
      </c>
      <c r="F187" s="58">
        <v>100</v>
      </c>
      <c r="G187" s="58" t="s">
        <v>105</v>
      </c>
      <c r="H187" s="58" t="s">
        <v>105</v>
      </c>
      <c r="L187" s="58">
        <v>57.137999999999998</v>
      </c>
      <c r="M187" s="58">
        <v>1.0616E-2</v>
      </c>
      <c r="N187" s="58">
        <v>57.125</v>
      </c>
      <c r="O187" s="58">
        <v>1.0616E-2</v>
      </c>
    </row>
    <row r="188" spans="2:15" x14ac:dyDescent="0.25">
      <c r="B188" s="58" t="s">
        <v>913</v>
      </c>
      <c r="C188" s="58" t="s">
        <v>907</v>
      </c>
      <c r="D188" s="58">
        <v>100000</v>
      </c>
      <c r="E188" s="58">
        <v>250000</v>
      </c>
      <c r="F188" s="58">
        <v>1000</v>
      </c>
      <c r="G188" s="58" t="s">
        <v>105</v>
      </c>
      <c r="H188" s="58" t="s">
        <v>105</v>
      </c>
      <c r="L188" s="58">
        <v>575.4</v>
      </c>
      <c r="M188" s="58">
        <v>8.7860999999999998E-3</v>
      </c>
      <c r="N188" s="58">
        <v>575.35</v>
      </c>
      <c r="O188" s="58">
        <v>8.7860999999999998E-3</v>
      </c>
    </row>
    <row r="189" spans="2:15" x14ac:dyDescent="0.25">
      <c r="B189" s="58" t="s">
        <v>914</v>
      </c>
      <c r="C189" s="58" t="s">
        <v>907</v>
      </c>
      <c r="D189" s="58">
        <v>100000</v>
      </c>
      <c r="E189" s="58">
        <v>250000</v>
      </c>
      <c r="F189" s="58">
        <v>10000</v>
      </c>
      <c r="G189" s="58" t="s">
        <v>105</v>
      </c>
      <c r="H189" s="58" t="s">
        <v>105</v>
      </c>
      <c r="L189" s="58">
        <v>5773</v>
      </c>
      <c r="M189" s="58">
        <v>2.5170000000000001E-3</v>
      </c>
      <c r="N189" s="58">
        <v>5772.9000000000005</v>
      </c>
      <c r="O189" s="58">
        <v>2.5167000000000002E-3</v>
      </c>
    </row>
    <row r="190" spans="2:15" x14ac:dyDescent="0.25">
      <c r="B190" s="58" t="s">
        <v>915</v>
      </c>
      <c r="C190" s="58" t="s">
        <v>907</v>
      </c>
      <c r="D190" s="58">
        <v>100000</v>
      </c>
      <c r="E190" s="58">
        <v>250000</v>
      </c>
      <c r="F190" s="58">
        <v>100000</v>
      </c>
      <c r="G190" s="58" t="s">
        <v>105</v>
      </c>
      <c r="H190" s="58" t="s">
        <v>105</v>
      </c>
      <c r="L190" s="58">
        <v>57896</v>
      </c>
      <c r="M190" s="58">
        <v>1.3129000000000001E-3</v>
      </c>
      <c r="N190" s="58">
        <v>57896</v>
      </c>
      <c r="O190" s="58">
        <v>1.3128E-3</v>
      </c>
    </row>
    <row r="191" spans="2:15" x14ac:dyDescent="0.25">
      <c r="B191" s="58" t="s">
        <v>916</v>
      </c>
      <c r="C191" s="58" t="s">
        <v>907</v>
      </c>
      <c r="D191" s="58">
        <v>250000</v>
      </c>
      <c r="E191" s="58">
        <v>500000</v>
      </c>
      <c r="F191" s="58">
        <v>10</v>
      </c>
      <c r="G191" s="58" t="s">
        <v>105</v>
      </c>
      <c r="H191" s="58" t="s">
        <v>105</v>
      </c>
      <c r="L191" s="58">
        <v>18</v>
      </c>
      <c r="M191" s="58">
        <v>1.0999999999999999E-2</v>
      </c>
      <c r="N191" s="58">
        <v>12.763999999999999</v>
      </c>
      <c r="O191" s="58">
        <v>1.1009E-2</v>
      </c>
    </row>
    <row r="192" spans="2:15" x14ac:dyDescent="0.25">
      <c r="B192" s="58" t="s">
        <v>917</v>
      </c>
      <c r="C192" s="58" t="s">
        <v>907</v>
      </c>
      <c r="D192" s="58">
        <v>250000</v>
      </c>
      <c r="E192" s="58">
        <v>500000</v>
      </c>
      <c r="F192" s="58">
        <v>100</v>
      </c>
      <c r="G192" s="58" t="s">
        <v>105</v>
      </c>
      <c r="H192" s="58" t="s">
        <v>105</v>
      </c>
      <c r="L192" s="58">
        <v>55.079000000000001</v>
      </c>
      <c r="M192" s="58">
        <v>1.0925000000000001E-2</v>
      </c>
      <c r="N192" s="58">
        <v>54.769999999999996</v>
      </c>
      <c r="O192" s="58">
        <v>1.0926E-2</v>
      </c>
    </row>
    <row r="193" spans="2:15" x14ac:dyDescent="0.25">
      <c r="B193" s="58" t="s">
        <v>918</v>
      </c>
      <c r="C193" s="58" t="s">
        <v>907</v>
      </c>
      <c r="D193" s="58">
        <v>250000</v>
      </c>
      <c r="E193" s="58">
        <v>500000</v>
      </c>
      <c r="F193" s="58">
        <v>1000</v>
      </c>
      <c r="G193" s="58" t="s">
        <v>105</v>
      </c>
      <c r="H193" s="58" t="s">
        <v>105</v>
      </c>
      <c r="L193" s="58">
        <v>572.66999999999996</v>
      </c>
      <c r="M193" s="58">
        <v>9.9500999999999999E-3</v>
      </c>
      <c r="N193" s="58">
        <v>572.64</v>
      </c>
      <c r="O193" s="58">
        <v>9.9500999999999999E-3</v>
      </c>
    </row>
    <row r="194" spans="2:15" x14ac:dyDescent="0.25">
      <c r="B194" s="58" t="s">
        <v>919</v>
      </c>
      <c r="C194" s="58" t="s">
        <v>907</v>
      </c>
      <c r="D194" s="58">
        <v>250000</v>
      </c>
      <c r="E194" s="58">
        <v>500000</v>
      </c>
      <c r="F194" s="58">
        <v>10000</v>
      </c>
      <c r="G194" s="58" t="s">
        <v>105</v>
      </c>
      <c r="H194" s="58" t="s">
        <v>105</v>
      </c>
      <c r="L194" s="58">
        <v>5771.4000000000005</v>
      </c>
      <c r="M194" s="58">
        <v>4.4676000000000004E-3</v>
      </c>
      <c r="N194" s="58">
        <v>5771.3</v>
      </c>
      <c r="O194" s="58">
        <v>4.4673999999999998E-3</v>
      </c>
    </row>
    <row r="195" spans="2:15" x14ac:dyDescent="0.25">
      <c r="B195" s="58" t="s">
        <v>920</v>
      </c>
      <c r="C195" s="58" t="s">
        <v>907</v>
      </c>
      <c r="D195" s="58">
        <v>500000</v>
      </c>
      <c r="E195" s="58">
        <v>1000000</v>
      </c>
      <c r="F195" s="58">
        <v>10</v>
      </c>
      <c r="G195" s="58" t="s">
        <v>105</v>
      </c>
      <c r="H195" s="58" t="s">
        <v>105</v>
      </c>
      <c r="L195" s="58">
        <v>25</v>
      </c>
      <c r="M195" s="58">
        <v>1.0999999999999999E-2</v>
      </c>
      <c r="N195" s="58">
        <v>-76.510000000000005</v>
      </c>
      <c r="O195" s="58">
        <v>1.1211E-2</v>
      </c>
    </row>
    <row r="196" spans="2:15" x14ac:dyDescent="0.25">
      <c r="B196" s="58" t="s">
        <v>921</v>
      </c>
      <c r="C196" s="58" t="s">
        <v>907</v>
      </c>
      <c r="D196" s="58">
        <v>500000</v>
      </c>
      <c r="E196" s="58">
        <v>1000000</v>
      </c>
      <c r="F196" s="58">
        <v>100</v>
      </c>
      <c r="G196" s="58" t="s">
        <v>105</v>
      </c>
      <c r="H196" s="58" t="s">
        <v>105</v>
      </c>
      <c r="L196" s="58">
        <v>25</v>
      </c>
      <c r="M196" s="58">
        <v>1.1209E-2</v>
      </c>
      <c r="N196" s="58">
        <v>-75.391000000000005</v>
      </c>
      <c r="O196" s="58">
        <v>1.1209E-2</v>
      </c>
    </row>
    <row r="197" spans="2:15" x14ac:dyDescent="0.25">
      <c r="B197" s="58" t="s">
        <v>922</v>
      </c>
      <c r="C197" s="58" t="s">
        <v>907</v>
      </c>
      <c r="D197" s="58">
        <v>500000</v>
      </c>
      <c r="E197" s="58">
        <v>1000000</v>
      </c>
      <c r="F197" s="58">
        <v>1000</v>
      </c>
      <c r="G197" s="58" t="s">
        <v>105</v>
      </c>
      <c r="H197" s="58" t="s">
        <v>105</v>
      </c>
      <c r="L197" s="58">
        <v>25</v>
      </c>
      <c r="M197" s="58">
        <v>1.1044999999999999E-2</v>
      </c>
      <c r="N197" s="58">
        <v>24.396000000000001</v>
      </c>
      <c r="O197" s="58">
        <v>1.1044999999999999E-2</v>
      </c>
    </row>
    <row r="198" spans="2:15" x14ac:dyDescent="0.25">
      <c r="B198" s="58" t="s">
        <v>923</v>
      </c>
      <c r="C198" s="58" t="s">
        <v>907</v>
      </c>
      <c r="D198" s="58">
        <v>500000</v>
      </c>
      <c r="E198" s="58">
        <v>1000000</v>
      </c>
      <c r="F198" s="58">
        <v>10000</v>
      </c>
      <c r="G198" s="58" t="s">
        <v>105</v>
      </c>
      <c r="H198" s="58" t="s">
        <v>105</v>
      </c>
      <c r="L198" s="58">
        <v>5114.5</v>
      </c>
      <c r="M198" s="58">
        <v>7.3429999999999997E-3</v>
      </c>
      <c r="N198" s="58">
        <v>5114.5</v>
      </c>
      <c r="O198" s="58">
        <v>7.3429000000000003E-3</v>
      </c>
    </row>
    <row r="199" spans="2:15" x14ac:dyDescent="0.25">
      <c r="B199" s="58" t="s">
        <v>924</v>
      </c>
      <c r="C199" s="58" t="s">
        <v>907</v>
      </c>
      <c r="D199" s="58">
        <v>500000</v>
      </c>
      <c r="E199" s="58">
        <v>1000000</v>
      </c>
      <c r="F199" s="58">
        <v>100000</v>
      </c>
      <c r="G199" s="58" t="s">
        <v>105</v>
      </c>
      <c r="H199" s="58" t="s">
        <v>105</v>
      </c>
      <c r="L199" s="58">
        <v>57638</v>
      </c>
      <c r="M199" s="58">
        <v>1.4395E-3</v>
      </c>
      <c r="N199" s="58">
        <v>57638</v>
      </c>
      <c r="O199" s="58">
        <v>1.4395E-3</v>
      </c>
    </row>
    <row r="200" spans="2:15" x14ac:dyDescent="0.25">
      <c r="B200" s="58" t="s">
        <v>925</v>
      </c>
      <c r="C200" s="58" t="s">
        <v>926</v>
      </c>
      <c r="D200" s="58">
        <v>-346</v>
      </c>
      <c r="E200" s="58">
        <v>-148</v>
      </c>
      <c r="F200" s="58">
        <v>0.1</v>
      </c>
      <c r="G200" s="58" t="s">
        <v>69</v>
      </c>
      <c r="H200" s="58" t="s">
        <v>69</v>
      </c>
      <c r="L200" s="58">
        <v>2.416772043679567</v>
      </c>
      <c r="M200" s="58">
        <v>0</v>
      </c>
      <c r="N200" s="58">
        <v>2.4144755124042985</v>
      </c>
      <c r="O200" s="58">
        <v>0</v>
      </c>
    </row>
    <row r="201" spans="2:15" x14ac:dyDescent="0.25">
      <c r="B201" s="58" t="s">
        <v>927</v>
      </c>
      <c r="C201" s="58" t="s">
        <v>926</v>
      </c>
      <c r="D201" s="58">
        <v>-148</v>
      </c>
      <c r="E201" s="58">
        <v>302</v>
      </c>
      <c r="F201" s="58">
        <v>0.1</v>
      </c>
      <c r="G201" s="58" t="s">
        <v>69</v>
      </c>
      <c r="H201" s="58" t="s">
        <v>69</v>
      </c>
      <c r="L201" s="58">
        <v>1.9165327859843899</v>
      </c>
      <c r="M201" s="58">
        <v>0</v>
      </c>
      <c r="N201" s="58">
        <v>1.9144511768760195</v>
      </c>
      <c r="O201" s="58">
        <v>0</v>
      </c>
    </row>
    <row r="202" spans="2:15" x14ac:dyDescent="0.25">
      <c r="B202" s="58" t="s">
        <v>928</v>
      </c>
      <c r="C202" s="58" t="s">
        <v>926</v>
      </c>
      <c r="D202" s="58">
        <v>302</v>
      </c>
      <c r="E202" s="58">
        <v>1400</v>
      </c>
      <c r="F202" s="58">
        <v>0.1</v>
      </c>
      <c r="G202" s="58" t="s">
        <v>69</v>
      </c>
      <c r="H202" s="58" t="s">
        <v>69</v>
      </c>
      <c r="L202" s="58">
        <v>2.0392830082651443</v>
      </c>
      <c r="M202" s="58">
        <v>0</v>
      </c>
      <c r="N202" s="58">
        <v>2.0387303630824976</v>
      </c>
      <c r="O202" s="58">
        <v>0</v>
      </c>
    </row>
    <row r="203" spans="2:15" x14ac:dyDescent="0.25">
      <c r="B203" s="58" t="s">
        <v>929</v>
      </c>
      <c r="C203" s="58" t="s">
        <v>926</v>
      </c>
      <c r="D203" s="58">
        <v>1400</v>
      </c>
      <c r="E203" s="58">
        <v>2192</v>
      </c>
      <c r="F203" s="58">
        <v>0.1</v>
      </c>
      <c r="G203" s="58" t="s">
        <v>69</v>
      </c>
      <c r="H203" s="58" t="s">
        <v>69</v>
      </c>
      <c r="L203" s="58">
        <v>2.2469486547192048</v>
      </c>
      <c r="M203" s="58">
        <v>0</v>
      </c>
      <c r="N203" s="58">
        <v>2.2464470976410729</v>
      </c>
      <c r="O203" s="58">
        <v>0</v>
      </c>
    </row>
    <row r="204" spans="2:15" x14ac:dyDescent="0.25">
      <c r="B204" s="58" t="s">
        <v>930</v>
      </c>
      <c r="C204" s="58" t="s">
        <v>926</v>
      </c>
      <c r="D204" s="58">
        <v>-346</v>
      </c>
      <c r="E204" s="58">
        <v>-148</v>
      </c>
      <c r="F204" s="58">
        <v>1</v>
      </c>
      <c r="G204" s="58" t="s">
        <v>69</v>
      </c>
      <c r="H204" s="58" t="s">
        <v>69</v>
      </c>
      <c r="L204" s="58">
        <v>2.4907975518786034</v>
      </c>
      <c r="M204" s="58">
        <v>0</v>
      </c>
      <c r="N204" s="58">
        <v>2.4818726800543174</v>
      </c>
      <c r="O204" s="58">
        <v>0</v>
      </c>
    </row>
    <row r="205" spans="2:15" x14ac:dyDescent="0.25">
      <c r="B205" s="58" t="s">
        <v>931</v>
      </c>
      <c r="C205" s="58" t="s">
        <v>926</v>
      </c>
      <c r="D205" s="58">
        <v>-148</v>
      </c>
      <c r="E205" s="58">
        <v>302</v>
      </c>
      <c r="F205" s="58">
        <v>1</v>
      </c>
      <c r="G205" s="58" t="s">
        <v>69</v>
      </c>
      <c r="H205" s="58" t="s">
        <v>69</v>
      </c>
      <c r="L205" s="58">
        <v>2.0067440676594561</v>
      </c>
      <c r="M205" s="58">
        <v>0</v>
      </c>
      <c r="N205" s="58">
        <v>1.9987804553381985</v>
      </c>
      <c r="O205" s="58">
        <v>0</v>
      </c>
    </row>
    <row r="206" spans="2:15" x14ac:dyDescent="0.25">
      <c r="B206" s="58" t="s">
        <v>932</v>
      </c>
      <c r="C206" s="58" t="s">
        <v>926</v>
      </c>
      <c r="D206" s="58">
        <v>302</v>
      </c>
      <c r="E206" s="58">
        <v>1400</v>
      </c>
      <c r="F206" s="58">
        <v>1</v>
      </c>
      <c r="G206" s="58" t="s">
        <v>69</v>
      </c>
      <c r="H206" s="58" t="s">
        <v>69</v>
      </c>
      <c r="L206" s="58">
        <v>2.1202443894825591</v>
      </c>
      <c r="M206" s="58">
        <v>0</v>
      </c>
      <c r="N206" s="58">
        <v>2.1181174408786902</v>
      </c>
      <c r="O206" s="58">
        <v>0</v>
      </c>
    </row>
    <row r="207" spans="2:15" x14ac:dyDescent="0.25">
      <c r="B207" s="58" t="s">
        <v>933</v>
      </c>
      <c r="C207" s="58" t="s">
        <v>926</v>
      </c>
      <c r="D207" s="58">
        <v>1400</v>
      </c>
      <c r="E207" s="58">
        <v>2192</v>
      </c>
      <c r="F207" s="58">
        <v>1</v>
      </c>
      <c r="G207" s="58" t="s">
        <v>69</v>
      </c>
      <c r="H207" s="58" t="s">
        <v>69</v>
      </c>
      <c r="L207" s="58">
        <v>2.3206764833293283</v>
      </c>
      <c r="M207" s="58">
        <v>0</v>
      </c>
      <c r="N207" s="58">
        <v>2.3187333961669676</v>
      </c>
      <c r="O207" s="58">
        <v>0</v>
      </c>
    </row>
    <row r="208" spans="2:15" x14ac:dyDescent="0.25">
      <c r="B208" s="58" t="s">
        <v>934</v>
      </c>
      <c r="C208" s="58" t="s">
        <v>926</v>
      </c>
      <c r="D208" s="58">
        <v>-210</v>
      </c>
      <c r="E208" s="58">
        <v>-100</v>
      </c>
      <c r="F208" s="58">
        <v>0.1</v>
      </c>
      <c r="G208" s="58" t="s">
        <v>66</v>
      </c>
      <c r="H208" s="58" t="s">
        <v>66</v>
      </c>
      <c r="L208" s="58">
        <v>1.3460795586912666</v>
      </c>
      <c r="M208" s="58">
        <v>0</v>
      </c>
      <c r="N208" s="58">
        <v>1.3448069606143749</v>
      </c>
      <c r="O208" s="58">
        <v>0</v>
      </c>
    </row>
    <row r="209" spans="2:15" x14ac:dyDescent="0.25">
      <c r="B209" s="58" t="s">
        <v>935</v>
      </c>
      <c r="C209" s="58" t="s">
        <v>926</v>
      </c>
      <c r="D209" s="58">
        <v>-100</v>
      </c>
      <c r="E209" s="58">
        <v>150</v>
      </c>
      <c r="F209" s="58">
        <v>0.1</v>
      </c>
      <c r="G209" s="58" t="s">
        <v>66</v>
      </c>
      <c r="H209" s="58" t="s">
        <v>66</v>
      </c>
      <c r="L209" s="58">
        <v>1.066462549593046</v>
      </c>
      <c r="M209" s="58">
        <v>0</v>
      </c>
      <c r="N209" s="58">
        <v>1.0653079695369074</v>
      </c>
      <c r="O209" s="58">
        <v>0</v>
      </c>
    </row>
    <row r="210" spans="2:15" x14ac:dyDescent="0.25">
      <c r="B210" s="58" t="s">
        <v>936</v>
      </c>
      <c r="C210" s="58" t="s">
        <v>926</v>
      </c>
      <c r="D210" s="58">
        <v>150</v>
      </c>
      <c r="E210" s="58">
        <v>760</v>
      </c>
      <c r="F210" s="58">
        <v>0.1</v>
      </c>
      <c r="G210" s="58" t="s">
        <v>66</v>
      </c>
      <c r="H210" s="58" t="s">
        <v>66</v>
      </c>
      <c r="L210" s="58">
        <v>1.134193475283843</v>
      </c>
      <c r="M210" s="58">
        <v>0</v>
      </c>
      <c r="N210" s="58">
        <v>1.133886790941391</v>
      </c>
      <c r="O210" s="58">
        <v>0</v>
      </c>
    </row>
    <row r="211" spans="2:15" x14ac:dyDescent="0.25">
      <c r="B211" s="58" t="s">
        <v>937</v>
      </c>
      <c r="C211" s="58" t="s">
        <v>926</v>
      </c>
      <c r="D211" s="58">
        <v>760</v>
      </c>
      <c r="E211" s="58">
        <v>1200</v>
      </c>
      <c r="F211" s="58">
        <v>0.1</v>
      </c>
      <c r="G211" s="58" t="s">
        <v>66</v>
      </c>
      <c r="H211" s="58" t="s">
        <v>66</v>
      </c>
      <c r="L211" s="58">
        <v>1.2494977291650491</v>
      </c>
      <c r="M211" s="58">
        <v>0</v>
      </c>
      <c r="N211" s="58">
        <v>1.2492193524291637</v>
      </c>
      <c r="O211" s="58">
        <v>0</v>
      </c>
    </row>
    <row r="212" spans="2:15" x14ac:dyDescent="0.25">
      <c r="B212" s="58" t="s">
        <v>938</v>
      </c>
      <c r="C212" s="58" t="s">
        <v>926</v>
      </c>
      <c r="D212" s="58">
        <v>-210</v>
      </c>
      <c r="E212" s="58">
        <v>-100</v>
      </c>
      <c r="F212" s="58">
        <v>1</v>
      </c>
      <c r="G212" s="58" t="s">
        <v>66</v>
      </c>
      <c r="H212" s="58" t="s">
        <v>66</v>
      </c>
      <c r="L212" s="58">
        <v>1.4670390006251646</v>
      </c>
      <c r="M212" s="58">
        <v>0</v>
      </c>
      <c r="N212" s="58">
        <v>1.4623630743823071</v>
      </c>
      <c r="O212" s="58">
        <v>0</v>
      </c>
    </row>
    <row r="213" spans="2:15" x14ac:dyDescent="0.25">
      <c r="B213" s="58" t="s">
        <v>939</v>
      </c>
      <c r="C213" s="58" t="s">
        <v>926</v>
      </c>
      <c r="D213" s="58">
        <v>-100</v>
      </c>
      <c r="E213" s="58">
        <v>150</v>
      </c>
      <c r="F213" s="58">
        <v>1</v>
      </c>
      <c r="G213" s="58" t="s">
        <v>66</v>
      </c>
      <c r="H213" s="58" t="s">
        <v>66</v>
      </c>
      <c r="L213" s="58">
        <v>1.2143830815938828</v>
      </c>
      <c r="M213" s="58">
        <v>0</v>
      </c>
      <c r="N213" s="58">
        <v>1.2103227131467245</v>
      </c>
      <c r="O213" s="58">
        <v>0</v>
      </c>
    </row>
    <row r="214" spans="2:15" x14ac:dyDescent="0.25">
      <c r="B214" s="58" t="s">
        <v>940</v>
      </c>
      <c r="C214" s="58" t="s">
        <v>926</v>
      </c>
      <c r="D214" s="58">
        <v>150</v>
      </c>
      <c r="E214" s="58">
        <v>760</v>
      </c>
      <c r="F214" s="58">
        <v>1</v>
      </c>
      <c r="G214" s="58" t="s">
        <v>66</v>
      </c>
      <c r="H214" s="58" t="s">
        <v>66</v>
      </c>
      <c r="L214" s="58">
        <v>1.2721955798900055</v>
      </c>
      <c r="M214" s="58">
        <v>0</v>
      </c>
      <c r="N214" s="58">
        <v>1.2711015910112637</v>
      </c>
      <c r="O214" s="58">
        <v>0</v>
      </c>
    </row>
    <row r="215" spans="2:15" x14ac:dyDescent="0.25">
      <c r="B215" s="58" t="s">
        <v>941</v>
      </c>
      <c r="C215" s="58" t="s">
        <v>926</v>
      </c>
      <c r="D215" s="58">
        <v>760</v>
      </c>
      <c r="E215" s="58">
        <v>1200</v>
      </c>
      <c r="F215" s="58">
        <v>1</v>
      </c>
      <c r="G215" s="58" t="s">
        <v>66</v>
      </c>
      <c r="H215" s="58" t="s">
        <v>66</v>
      </c>
      <c r="L215" s="58">
        <v>1.3759837678198974</v>
      </c>
      <c r="M215" s="58">
        <v>0</v>
      </c>
      <c r="N215" s="58">
        <v>1.3749723598980232</v>
      </c>
      <c r="O215" s="58">
        <v>0</v>
      </c>
    </row>
    <row r="216" spans="2:15" x14ac:dyDescent="0.25">
      <c r="B216" s="58" t="s">
        <v>942</v>
      </c>
      <c r="C216" s="58" t="s">
        <v>943</v>
      </c>
      <c r="D216" s="58">
        <v>-328</v>
      </c>
      <c r="E216" s="58">
        <v>-148</v>
      </c>
      <c r="F216" s="58">
        <v>0.1</v>
      </c>
      <c r="G216" s="58" t="s">
        <v>69</v>
      </c>
      <c r="H216" s="58" t="s">
        <v>69</v>
      </c>
      <c r="L216" s="58">
        <v>2.5841262594722947</v>
      </c>
      <c r="M216" s="58">
        <v>0</v>
      </c>
      <c r="N216" s="58">
        <v>2.5812734900528902</v>
      </c>
      <c r="O216" s="58">
        <v>0</v>
      </c>
    </row>
    <row r="217" spans="2:15" x14ac:dyDescent="0.25">
      <c r="B217" s="58" t="s">
        <v>944</v>
      </c>
      <c r="C217" s="58" t="s">
        <v>943</v>
      </c>
      <c r="D217" s="58">
        <v>-148</v>
      </c>
      <c r="E217" s="58">
        <v>248</v>
      </c>
      <c r="F217" s="58">
        <v>0.1</v>
      </c>
      <c r="G217" s="58" t="s">
        <v>69</v>
      </c>
      <c r="H217" s="58" t="s">
        <v>69</v>
      </c>
      <c r="L217" s="58">
        <v>2.0844413884916269</v>
      </c>
      <c r="M217" s="58">
        <v>0</v>
      </c>
      <c r="N217" s="58">
        <v>2.0809036997450066</v>
      </c>
      <c r="O217" s="58">
        <v>0</v>
      </c>
    </row>
    <row r="218" spans="2:15" x14ac:dyDescent="0.25">
      <c r="B218" s="58" t="s">
        <v>945</v>
      </c>
      <c r="C218" s="58" t="s">
        <v>943</v>
      </c>
      <c r="D218" s="58">
        <v>248</v>
      </c>
      <c r="E218" s="58">
        <v>2500</v>
      </c>
      <c r="F218" s="58">
        <v>0.1</v>
      </c>
      <c r="G218" s="58" t="s">
        <v>69</v>
      </c>
      <c r="H218" s="58" t="s">
        <v>69</v>
      </c>
      <c r="L218" s="58">
        <v>2.5390574256759675</v>
      </c>
      <c r="M218" s="58">
        <v>0</v>
      </c>
      <c r="N218" s="58">
        <v>2.5375890295913743</v>
      </c>
      <c r="O218" s="58">
        <v>0</v>
      </c>
    </row>
    <row r="219" spans="2:15" x14ac:dyDescent="0.25">
      <c r="B219" s="58" t="s">
        <v>946</v>
      </c>
      <c r="C219" s="58" t="s">
        <v>943</v>
      </c>
      <c r="D219" s="58">
        <v>-328</v>
      </c>
      <c r="E219" s="58">
        <v>-148</v>
      </c>
      <c r="F219" s="58">
        <v>1</v>
      </c>
      <c r="G219" s="58" t="s">
        <v>69</v>
      </c>
      <c r="H219" s="58" t="s">
        <v>69</v>
      </c>
      <c r="L219" s="58">
        <v>2.655544314867972</v>
      </c>
      <c r="M219" s="58">
        <v>0</v>
      </c>
      <c r="N219" s="58">
        <v>2.6444229673881274</v>
      </c>
      <c r="O219" s="58">
        <v>0</v>
      </c>
    </row>
    <row r="220" spans="2:15" x14ac:dyDescent="0.25">
      <c r="B220" s="58" t="s">
        <v>947</v>
      </c>
      <c r="C220" s="58" t="s">
        <v>943</v>
      </c>
      <c r="D220" s="58">
        <v>-148</v>
      </c>
      <c r="E220" s="58">
        <v>248</v>
      </c>
      <c r="F220" s="58">
        <v>1</v>
      </c>
      <c r="G220" s="58" t="s">
        <v>69</v>
      </c>
      <c r="H220" s="58" t="s">
        <v>69</v>
      </c>
      <c r="L220" s="58">
        <v>2.1723496462103506</v>
      </c>
      <c r="M220" s="58">
        <v>0</v>
      </c>
      <c r="N220" s="58">
        <v>2.1587404215450401</v>
      </c>
      <c r="O220" s="58">
        <v>0</v>
      </c>
    </row>
    <row r="221" spans="2:15" x14ac:dyDescent="0.25">
      <c r="B221" s="58" t="s">
        <v>948</v>
      </c>
      <c r="C221" s="58" t="s">
        <v>943</v>
      </c>
      <c r="D221" s="58">
        <v>248</v>
      </c>
      <c r="E221" s="58">
        <v>2500</v>
      </c>
      <c r="F221" s="58">
        <v>1</v>
      </c>
      <c r="G221" s="58" t="s">
        <v>69</v>
      </c>
      <c r="H221" s="58" t="s">
        <v>69</v>
      </c>
      <c r="L221" s="58">
        <v>2.6075229997477689</v>
      </c>
      <c r="M221" s="58">
        <v>0</v>
      </c>
      <c r="N221" s="58">
        <v>2.6017990089748464</v>
      </c>
      <c r="O221" s="58">
        <v>0</v>
      </c>
    </row>
    <row r="222" spans="2:15" x14ac:dyDescent="0.25">
      <c r="B222" s="58" t="s">
        <v>949</v>
      </c>
      <c r="C222" s="58" t="s">
        <v>943</v>
      </c>
      <c r="D222" s="58">
        <v>-200</v>
      </c>
      <c r="E222" s="58">
        <v>-100</v>
      </c>
      <c r="F222" s="58">
        <v>0.1</v>
      </c>
      <c r="G222" s="58" t="s">
        <v>66</v>
      </c>
      <c r="H222" s="58" t="s">
        <v>66</v>
      </c>
      <c r="L222" s="58">
        <v>1.4397550644493591</v>
      </c>
      <c r="M222" s="58">
        <v>0</v>
      </c>
      <c r="N222" s="58">
        <v>1.4381747431264047</v>
      </c>
      <c r="O222" s="58">
        <v>0</v>
      </c>
    </row>
    <row r="223" spans="2:15" x14ac:dyDescent="0.25">
      <c r="B223" s="58" t="s">
        <v>950</v>
      </c>
      <c r="C223" s="58" t="s">
        <v>943</v>
      </c>
      <c r="D223" s="58">
        <v>-100</v>
      </c>
      <c r="E223" s="58">
        <v>120</v>
      </c>
      <c r="F223" s="58">
        <v>0.1</v>
      </c>
      <c r="G223" s="58" t="s">
        <v>66</v>
      </c>
      <c r="H223" s="58" t="s">
        <v>66</v>
      </c>
      <c r="L223" s="58">
        <v>1.1600491467046592</v>
      </c>
      <c r="M223" s="58">
        <v>0</v>
      </c>
      <c r="N223" s="58">
        <v>1.1580872026446583</v>
      </c>
      <c r="O223" s="58">
        <v>0</v>
      </c>
    </row>
    <row r="224" spans="2:15" x14ac:dyDescent="0.25">
      <c r="B224" s="58" t="s">
        <v>951</v>
      </c>
      <c r="C224" s="58" t="s">
        <v>943</v>
      </c>
      <c r="D224" s="58">
        <v>120</v>
      </c>
      <c r="E224" s="58">
        <v>1370</v>
      </c>
      <c r="F224" s="58">
        <v>0.1</v>
      </c>
      <c r="G224" s="58" t="s">
        <v>66</v>
      </c>
      <c r="H224" s="58" t="s">
        <v>66</v>
      </c>
      <c r="L224" s="58">
        <v>1.4120823717466673</v>
      </c>
      <c r="M224" s="58">
        <v>0</v>
      </c>
      <c r="N224" s="58">
        <v>1.411267460270861</v>
      </c>
      <c r="O224" s="58">
        <v>0</v>
      </c>
    </row>
    <row r="225" spans="2:15" x14ac:dyDescent="0.25">
      <c r="B225" s="58" t="s">
        <v>952</v>
      </c>
      <c r="C225" s="58" t="s">
        <v>943</v>
      </c>
      <c r="D225" s="58">
        <v>-200</v>
      </c>
      <c r="E225" s="58">
        <v>-100</v>
      </c>
      <c r="F225" s="58">
        <v>1</v>
      </c>
      <c r="G225" s="58" t="s">
        <v>66</v>
      </c>
      <c r="H225" s="58" t="s">
        <v>66</v>
      </c>
      <c r="L225" s="58">
        <v>1.5545220510273283</v>
      </c>
      <c r="M225" s="58">
        <v>0</v>
      </c>
      <c r="N225" s="58">
        <v>1.5486596113306177</v>
      </c>
      <c r="O225" s="58">
        <v>0</v>
      </c>
    </row>
    <row r="226" spans="2:15" x14ac:dyDescent="0.25">
      <c r="B226" s="58" t="s">
        <v>953</v>
      </c>
      <c r="C226" s="58" t="s">
        <v>943</v>
      </c>
      <c r="D226" s="58">
        <v>-100</v>
      </c>
      <c r="E226" s="58">
        <v>120</v>
      </c>
      <c r="F226" s="58">
        <v>1</v>
      </c>
      <c r="G226" s="58" t="s">
        <v>66</v>
      </c>
      <c r="H226" s="58" t="s">
        <v>66</v>
      </c>
      <c r="L226" s="58">
        <v>1.2997531243635623</v>
      </c>
      <c r="M226" s="58">
        <v>0</v>
      </c>
      <c r="N226" s="58">
        <v>1.2927358465399379</v>
      </c>
      <c r="O226" s="58">
        <v>0</v>
      </c>
    </row>
    <row r="227" spans="2:15" x14ac:dyDescent="0.25">
      <c r="B227" s="58" t="s">
        <v>954</v>
      </c>
      <c r="C227" s="58" t="s">
        <v>943</v>
      </c>
      <c r="D227" s="58">
        <v>120</v>
      </c>
      <c r="E227" s="58">
        <v>1370</v>
      </c>
      <c r="F227" s="58">
        <v>1</v>
      </c>
      <c r="G227" s="58" t="s">
        <v>66</v>
      </c>
      <c r="H227" s="58" t="s">
        <v>66</v>
      </c>
      <c r="L227" s="58">
        <v>1.526721639701446</v>
      </c>
      <c r="M227" s="58">
        <v>0</v>
      </c>
      <c r="N227" s="58">
        <v>1.5237046447456168</v>
      </c>
      <c r="O227" s="58">
        <v>0</v>
      </c>
    </row>
    <row r="228" spans="2:15" x14ac:dyDescent="0.25">
      <c r="B228" s="58" t="s">
        <v>955</v>
      </c>
      <c r="C228" s="58" t="s">
        <v>956</v>
      </c>
      <c r="D228" s="58">
        <v>-328</v>
      </c>
      <c r="E228" s="58">
        <v>-148</v>
      </c>
      <c r="F228" s="58">
        <v>0.1</v>
      </c>
      <c r="G228" s="58" t="s">
        <v>69</v>
      </c>
      <c r="H228" s="58" t="s">
        <v>69</v>
      </c>
      <c r="L228" s="58">
        <v>3.2049883294664925</v>
      </c>
      <c r="M228" s="58">
        <v>0</v>
      </c>
      <c r="N228" s="58">
        <v>3.2025262420322655</v>
      </c>
      <c r="O228" s="58">
        <v>0</v>
      </c>
    </row>
    <row r="229" spans="2:15" x14ac:dyDescent="0.25">
      <c r="B229" s="58" t="s">
        <v>957</v>
      </c>
      <c r="C229" s="58" t="s">
        <v>956</v>
      </c>
      <c r="D229" s="58">
        <v>-148</v>
      </c>
      <c r="E229" s="58">
        <v>770</v>
      </c>
      <c r="F229" s="58">
        <v>0.1</v>
      </c>
      <c r="G229" s="58" t="s">
        <v>69</v>
      </c>
      <c r="H229" s="58" t="s">
        <v>69</v>
      </c>
      <c r="L229" s="58">
        <v>2.2918456640411193</v>
      </c>
      <c r="M229" s="58">
        <v>0</v>
      </c>
      <c r="N229" s="58">
        <v>2.2894238219851228</v>
      </c>
      <c r="O229" s="58">
        <v>0</v>
      </c>
    </row>
    <row r="230" spans="2:15" x14ac:dyDescent="0.25">
      <c r="B230" s="58" t="s">
        <v>958</v>
      </c>
      <c r="C230" s="58" t="s">
        <v>956</v>
      </c>
      <c r="D230" s="58">
        <v>770</v>
      </c>
      <c r="E230" s="58">
        <v>2372</v>
      </c>
      <c r="F230" s="58">
        <v>0.1</v>
      </c>
      <c r="G230" s="58" t="s">
        <v>69</v>
      </c>
      <c r="H230" s="58" t="s">
        <v>69</v>
      </c>
      <c r="L230" s="58">
        <v>2.4557651274320009</v>
      </c>
      <c r="M230" s="58">
        <v>0</v>
      </c>
      <c r="N230" s="58">
        <v>2.4544587998171821</v>
      </c>
      <c r="O230" s="58">
        <v>0</v>
      </c>
    </row>
    <row r="231" spans="2:15" x14ac:dyDescent="0.25">
      <c r="B231" s="58" t="s">
        <v>959</v>
      </c>
      <c r="C231" s="58" t="s">
        <v>956</v>
      </c>
      <c r="D231" s="58">
        <v>-328</v>
      </c>
      <c r="E231" s="58">
        <v>-148</v>
      </c>
      <c r="F231" s="58">
        <v>1</v>
      </c>
      <c r="G231" s="58" t="s">
        <v>69</v>
      </c>
      <c r="H231" s="58" t="s">
        <v>69</v>
      </c>
      <c r="L231" s="58">
        <v>3.263323118440733</v>
      </c>
      <c r="M231" s="58">
        <v>0</v>
      </c>
      <c r="N231" s="58">
        <v>3.2536401661685495</v>
      </c>
      <c r="O231" s="58">
        <v>0</v>
      </c>
    </row>
    <row r="232" spans="2:15" x14ac:dyDescent="0.25">
      <c r="B232" s="58" t="s">
        <v>960</v>
      </c>
      <c r="C232" s="58" t="s">
        <v>956</v>
      </c>
      <c r="D232" s="58">
        <v>-148</v>
      </c>
      <c r="E232" s="58">
        <v>770</v>
      </c>
      <c r="F232" s="58">
        <v>1</v>
      </c>
      <c r="G232" s="58" t="s">
        <v>69</v>
      </c>
      <c r="H232" s="58" t="s">
        <v>69</v>
      </c>
      <c r="L232" s="58">
        <v>2.3697767576540647</v>
      </c>
      <c r="M232" s="58">
        <v>0</v>
      </c>
      <c r="N232" s="58">
        <v>2.3603943392308344</v>
      </c>
      <c r="O232" s="58">
        <v>0</v>
      </c>
    </row>
    <row r="233" spans="2:15" x14ac:dyDescent="0.25">
      <c r="B233" s="58" t="s">
        <v>961</v>
      </c>
      <c r="C233" s="58" t="s">
        <v>956</v>
      </c>
      <c r="D233" s="58">
        <v>770</v>
      </c>
      <c r="E233" s="58">
        <v>2372</v>
      </c>
      <c r="F233" s="58">
        <v>1</v>
      </c>
      <c r="G233" s="58" t="s">
        <v>69</v>
      </c>
      <c r="H233" s="58" t="s">
        <v>69</v>
      </c>
      <c r="L233" s="58">
        <v>2.5258712248340069</v>
      </c>
      <c r="M233" s="58">
        <v>0</v>
      </c>
      <c r="N233" s="58">
        <v>2.5207871786408309</v>
      </c>
      <c r="O233" s="58">
        <v>0</v>
      </c>
    </row>
    <row r="234" spans="2:15" x14ac:dyDescent="0.25">
      <c r="B234" s="58" t="s">
        <v>962</v>
      </c>
      <c r="C234" s="58" t="s">
        <v>956</v>
      </c>
      <c r="D234" s="58">
        <v>-200</v>
      </c>
      <c r="E234" s="58">
        <v>-100</v>
      </c>
      <c r="F234" s="58">
        <v>0.1</v>
      </c>
      <c r="G234" s="58" t="s">
        <v>66</v>
      </c>
      <c r="H234" s="58" t="s">
        <v>66</v>
      </c>
      <c r="L234" s="58">
        <v>1.7820036995353594</v>
      </c>
      <c r="M234" s="58">
        <v>0</v>
      </c>
      <c r="N234" s="58">
        <v>1.7806369905801067</v>
      </c>
      <c r="O234" s="58">
        <v>0</v>
      </c>
    </row>
    <row r="235" spans="2:15" x14ac:dyDescent="0.25">
      <c r="B235" s="58" t="s">
        <v>963</v>
      </c>
      <c r="C235" s="58" t="s">
        <v>956</v>
      </c>
      <c r="D235" s="58">
        <v>-100</v>
      </c>
      <c r="E235" s="58">
        <v>410</v>
      </c>
      <c r="F235" s="58">
        <v>0.1</v>
      </c>
      <c r="G235" s="58" t="s">
        <v>66</v>
      </c>
      <c r="H235" s="58" t="s">
        <v>66</v>
      </c>
      <c r="L235" s="58">
        <v>1.2762020275016972</v>
      </c>
      <c r="M235" s="58">
        <v>0</v>
      </c>
      <c r="N235" s="58">
        <v>1.274859677764514</v>
      </c>
      <c r="O235" s="58">
        <v>0</v>
      </c>
    </row>
    <row r="236" spans="2:15" x14ac:dyDescent="0.25">
      <c r="B236" s="58" t="s">
        <v>964</v>
      </c>
      <c r="C236" s="58" t="s">
        <v>956</v>
      </c>
      <c r="D236" s="58">
        <v>410</v>
      </c>
      <c r="E236" s="58">
        <v>1300</v>
      </c>
      <c r="F236" s="58">
        <v>0.1</v>
      </c>
      <c r="G236" s="58" t="s">
        <v>66</v>
      </c>
      <c r="H236" s="58" t="s">
        <v>66</v>
      </c>
      <c r="L236" s="58">
        <v>1.3657911635387561</v>
      </c>
      <c r="M236" s="58">
        <v>0</v>
      </c>
      <c r="N236" s="58">
        <v>1.3650662113307444</v>
      </c>
      <c r="O236" s="58">
        <v>0</v>
      </c>
    </row>
    <row r="237" spans="2:15" x14ac:dyDescent="0.25">
      <c r="B237" s="58" t="s">
        <v>965</v>
      </c>
      <c r="C237" s="58" t="s">
        <v>956</v>
      </c>
      <c r="D237" s="58">
        <v>-200</v>
      </c>
      <c r="E237" s="58">
        <v>-100</v>
      </c>
      <c r="F237" s="58">
        <v>1</v>
      </c>
      <c r="G237" s="58" t="s">
        <v>66</v>
      </c>
      <c r="H237" s="58" t="s">
        <v>66</v>
      </c>
      <c r="L237" s="58">
        <v>1.8762048033102068</v>
      </c>
      <c r="M237" s="58">
        <v>0</v>
      </c>
      <c r="N237" s="58">
        <v>1.8710072400239874</v>
      </c>
      <c r="O237" s="58">
        <v>0</v>
      </c>
    </row>
    <row r="238" spans="2:15" x14ac:dyDescent="0.25">
      <c r="B238" s="58" t="s">
        <v>966</v>
      </c>
      <c r="C238" s="58" t="s">
        <v>956</v>
      </c>
      <c r="D238" s="58">
        <v>-100</v>
      </c>
      <c r="E238" s="58">
        <v>410</v>
      </c>
      <c r="F238" s="58">
        <v>1</v>
      </c>
      <c r="G238" s="58" t="s">
        <v>66</v>
      </c>
      <c r="H238" s="58" t="s">
        <v>66</v>
      </c>
      <c r="L238" s="58">
        <v>1.4031980850999797</v>
      </c>
      <c r="M238" s="58">
        <v>0</v>
      </c>
      <c r="N238" s="58">
        <v>1.3983086919524745</v>
      </c>
      <c r="O238" s="58">
        <v>0</v>
      </c>
    </row>
    <row r="239" spans="2:15" x14ac:dyDescent="0.25">
      <c r="B239" s="58" t="s">
        <v>967</v>
      </c>
      <c r="C239" s="58" t="s">
        <v>956</v>
      </c>
      <c r="D239" s="58">
        <v>410</v>
      </c>
      <c r="E239" s="58">
        <v>1300</v>
      </c>
      <c r="F239" s="58">
        <v>1</v>
      </c>
      <c r="G239" s="58" t="s">
        <v>66</v>
      </c>
      <c r="H239" s="58" t="s">
        <v>66</v>
      </c>
      <c r="L239" s="58">
        <v>1.4836861951408653</v>
      </c>
      <c r="M239" s="58">
        <v>0</v>
      </c>
      <c r="N239" s="58">
        <v>1.4810151117786992</v>
      </c>
      <c r="O239" s="58">
        <v>0</v>
      </c>
    </row>
    <row r="240" spans="2:15" x14ac:dyDescent="0.25">
      <c r="B240" s="58" t="s">
        <v>968</v>
      </c>
      <c r="C240" s="58" t="s">
        <v>969</v>
      </c>
      <c r="D240" s="58">
        <v>32</v>
      </c>
      <c r="E240" s="58">
        <v>482</v>
      </c>
      <c r="F240" s="58">
        <v>0.1</v>
      </c>
      <c r="G240" s="58" t="s">
        <v>69</v>
      </c>
      <c r="H240" s="58" t="s">
        <v>69</v>
      </c>
      <c r="L240" s="58">
        <v>4.7943939774606665</v>
      </c>
      <c r="M240" s="58">
        <v>0</v>
      </c>
      <c r="N240" s="58">
        <v>4.7927665404347737</v>
      </c>
      <c r="O240" s="58">
        <v>0</v>
      </c>
    </row>
    <row r="241" spans="2:15" x14ac:dyDescent="0.25">
      <c r="B241" s="58" t="s">
        <v>970</v>
      </c>
      <c r="C241" s="58" t="s">
        <v>969</v>
      </c>
      <c r="D241" s="58">
        <v>482</v>
      </c>
      <c r="E241" s="58">
        <v>3200</v>
      </c>
      <c r="F241" s="58">
        <v>0.1</v>
      </c>
      <c r="G241" s="58" t="s">
        <v>69</v>
      </c>
      <c r="H241" s="58" t="s">
        <v>69</v>
      </c>
      <c r="L241" s="58">
        <v>3.5823485726104485</v>
      </c>
      <c r="M241" s="58">
        <v>0</v>
      </c>
      <c r="N241" s="58">
        <v>3.5805091608931368</v>
      </c>
      <c r="O241" s="58">
        <v>0</v>
      </c>
    </row>
    <row r="242" spans="2:15" x14ac:dyDescent="0.25">
      <c r="B242" s="58" t="s">
        <v>971</v>
      </c>
      <c r="C242" s="58" t="s">
        <v>969</v>
      </c>
      <c r="D242" s="58">
        <v>32</v>
      </c>
      <c r="E242" s="58">
        <v>482</v>
      </c>
      <c r="F242" s="58">
        <v>1</v>
      </c>
      <c r="G242" s="58" t="s">
        <v>69</v>
      </c>
      <c r="H242" s="58" t="s">
        <v>69</v>
      </c>
      <c r="L242" s="58">
        <v>4.8335309155017425</v>
      </c>
      <c r="M242" s="58">
        <v>0</v>
      </c>
      <c r="N242" s="58">
        <v>4.8270706552847464</v>
      </c>
      <c r="O242" s="58">
        <v>0</v>
      </c>
    </row>
    <row r="243" spans="2:15" x14ac:dyDescent="0.25">
      <c r="B243" s="58" t="s">
        <v>972</v>
      </c>
      <c r="C243" s="58" t="s">
        <v>969</v>
      </c>
      <c r="D243" s="58">
        <v>482</v>
      </c>
      <c r="E243" s="58">
        <v>3200</v>
      </c>
      <c r="F243" s="58">
        <v>1</v>
      </c>
      <c r="G243" s="58" t="s">
        <v>69</v>
      </c>
      <c r="H243" s="58" t="s">
        <v>69</v>
      </c>
      <c r="L243" s="58">
        <v>3.6335585352402746</v>
      </c>
      <c r="M243" s="58">
        <v>0</v>
      </c>
      <c r="N243" s="58">
        <v>3.6262991949423689</v>
      </c>
      <c r="O243" s="58">
        <v>0</v>
      </c>
    </row>
    <row r="244" spans="2:15" x14ac:dyDescent="0.25">
      <c r="B244" s="58" t="s">
        <v>973</v>
      </c>
      <c r="C244" s="58" t="s">
        <v>969</v>
      </c>
      <c r="D244" s="58">
        <v>0</v>
      </c>
      <c r="E244" s="58">
        <v>250</v>
      </c>
      <c r="F244" s="58">
        <v>0.1</v>
      </c>
      <c r="G244" s="58" t="s">
        <v>66</v>
      </c>
      <c r="H244" s="58" t="s">
        <v>66</v>
      </c>
      <c r="L244" s="58">
        <v>2.6783637652207988</v>
      </c>
      <c r="M244" s="58">
        <v>0</v>
      </c>
      <c r="N244" s="58">
        <v>2.6774646351404869</v>
      </c>
      <c r="O244" s="58">
        <v>0</v>
      </c>
    </row>
    <row r="245" spans="2:15" x14ac:dyDescent="0.25">
      <c r="B245" s="58" t="s">
        <v>974</v>
      </c>
      <c r="C245" s="58" t="s">
        <v>969</v>
      </c>
      <c r="D245" s="58">
        <v>250</v>
      </c>
      <c r="E245" s="58">
        <v>1760</v>
      </c>
      <c r="F245" s="58">
        <v>0.1</v>
      </c>
      <c r="G245" s="58" t="s">
        <v>66</v>
      </c>
      <c r="H245" s="58" t="s">
        <v>66</v>
      </c>
      <c r="L245" s="58">
        <v>1.9965044722603167</v>
      </c>
      <c r="M245" s="58">
        <v>0</v>
      </c>
      <c r="N245" s="58">
        <v>1.9954858086582683</v>
      </c>
      <c r="O245" s="58">
        <v>0</v>
      </c>
    </row>
    <row r="246" spans="2:15" x14ac:dyDescent="0.25">
      <c r="B246" s="58" t="s">
        <v>975</v>
      </c>
      <c r="C246" s="58" t="s">
        <v>969</v>
      </c>
      <c r="D246" s="58">
        <v>0</v>
      </c>
      <c r="E246" s="58">
        <v>250</v>
      </c>
      <c r="F246" s="58">
        <v>1</v>
      </c>
      <c r="G246" s="58" t="s">
        <v>66</v>
      </c>
      <c r="H246" s="58" t="s">
        <v>66</v>
      </c>
      <c r="L246" s="58">
        <v>2.7419115992509666</v>
      </c>
      <c r="M246" s="58">
        <v>0</v>
      </c>
      <c r="N246" s="58">
        <v>2.7383967704531025</v>
      </c>
      <c r="O246" s="58">
        <v>0</v>
      </c>
    </row>
    <row r="247" spans="2:15" x14ac:dyDescent="0.25">
      <c r="B247" s="58" t="s">
        <v>976</v>
      </c>
      <c r="C247" s="58" t="s">
        <v>969</v>
      </c>
      <c r="D247" s="58">
        <v>250</v>
      </c>
      <c r="E247" s="58">
        <v>1760</v>
      </c>
      <c r="F247" s="58">
        <v>1</v>
      </c>
      <c r="G247" s="58" t="s">
        <v>66</v>
      </c>
      <c r="H247" s="58" t="s">
        <v>66</v>
      </c>
      <c r="L247" s="58">
        <v>2.0804397596066444</v>
      </c>
      <c r="M247" s="58">
        <v>0</v>
      </c>
      <c r="N247" s="58">
        <v>2.076526814793525</v>
      </c>
      <c r="O247" s="58">
        <v>0</v>
      </c>
    </row>
    <row r="248" spans="2:15" x14ac:dyDescent="0.25">
      <c r="B248" s="58" t="s">
        <v>977</v>
      </c>
      <c r="C248" s="58" t="s">
        <v>978</v>
      </c>
      <c r="D248" s="58">
        <v>32</v>
      </c>
      <c r="E248" s="58">
        <v>482</v>
      </c>
      <c r="F248" s="58">
        <v>0.1</v>
      </c>
      <c r="G248" s="58" t="s">
        <v>69</v>
      </c>
      <c r="H248" s="58" t="s">
        <v>69</v>
      </c>
      <c r="L248" s="58">
        <v>4.7943578181951425</v>
      </c>
      <c r="M248" s="58">
        <v>0</v>
      </c>
      <c r="N248" s="58">
        <v>4.7927665404347737</v>
      </c>
      <c r="O248" s="58">
        <v>0</v>
      </c>
    </row>
    <row r="249" spans="2:15" x14ac:dyDescent="0.25">
      <c r="B249" s="58" t="s">
        <v>979</v>
      </c>
      <c r="C249" s="58" t="s">
        <v>978</v>
      </c>
      <c r="D249" s="58">
        <v>482</v>
      </c>
      <c r="E249" s="58">
        <v>3200</v>
      </c>
      <c r="F249" s="58">
        <v>0.1</v>
      </c>
      <c r="G249" s="58" t="s">
        <v>69</v>
      </c>
      <c r="H249" s="58" t="s">
        <v>69</v>
      </c>
      <c r="L249" s="58">
        <v>3.5846263627460297</v>
      </c>
      <c r="M249" s="58">
        <v>0</v>
      </c>
      <c r="N249" s="58">
        <v>3.5827881204516387</v>
      </c>
      <c r="O249" s="58">
        <v>0</v>
      </c>
    </row>
    <row r="250" spans="2:15" x14ac:dyDescent="0.25">
      <c r="B250" s="58" t="s">
        <v>980</v>
      </c>
      <c r="C250" s="58" t="s">
        <v>978</v>
      </c>
      <c r="D250" s="58">
        <v>32</v>
      </c>
      <c r="E250" s="58">
        <v>482</v>
      </c>
      <c r="F250" s="58">
        <v>1</v>
      </c>
      <c r="G250" s="58" t="s">
        <v>69</v>
      </c>
      <c r="H250" s="58" t="s">
        <v>69</v>
      </c>
      <c r="L250" s="58">
        <v>4.8333874479729246</v>
      </c>
      <c r="M250" s="58">
        <v>0</v>
      </c>
      <c r="N250" s="58">
        <v>4.8270706552847464</v>
      </c>
      <c r="O250" s="58">
        <v>0</v>
      </c>
    </row>
    <row r="251" spans="2:15" x14ac:dyDescent="0.25">
      <c r="B251" s="58" t="s">
        <v>981</v>
      </c>
      <c r="C251" s="58" t="s">
        <v>978</v>
      </c>
      <c r="D251" s="58">
        <v>482</v>
      </c>
      <c r="E251" s="58">
        <v>3200</v>
      </c>
      <c r="F251" s="58">
        <v>1</v>
      </c>
      <c r="G251" s="58" t="s">
        <v>69</v>
      </c>
      <c r="H251" s="58" t="s">
        <v>69</v>
      </c>
      <c r="L251" s="58">
        <v>3.635804243056433</v>
      </c>
      <c r="M251" s="58">
        <v>0</v>
      </c>
      <c r="N251" s="58">
        <v>3.628549395564209</v>
      </c>
      <c r="O251" s="58">
        <v>0</v>
      </c>
    </row>
    <row r="252" spans="2:15" x14ac:dyDescent="0.25">
      <c r="B252" s="58" t="s">
        <v>982</v>
      </c>
      <c r="C252" s="58" t="s">
        <v>978</v>
      </c>
      <c r="D252" s="58">
        <v>0</v>
      </c>
      <c r="E252" s="58">
        <v>250</v>
      </c>
      <c r="F252" s="58">
        <v>0.1</v>
      </c>
      <c r="G252" s="58" t="s">
        <v>66</v>
      </c>
      <c r="H252" s="58" t="s">
        <v>66</v>
      </c>
      <c r="L252" s="58">
        <v>2.6783437878316114</v>
      </c>
      <c r="M252" s="58">
        <v>0</v>
      </c>
      <c r="N252" s="58">
        <v>2.6774646351404869</v>
      </c>
      <c r="O252" s="58">
        <v>0</v>
      </c>
    </row>
    <row r="253" spans="2:15" x14ac:dyDescent="0.25">
      <c r="B253" s="58" t="s">
        <v>983</v>
      </c>
      <c r="C253" s="58" t="s">
        <v>978</v>
      </c>
      <c r="D253" s="58">
        <v>250</v>
      </c>
      <c r="E253" s="58">
        <v>1760</v>
      </c>
      <c r="F253" s="58">
        <v>0.1</v>
      </c>
      <c r="G253" s="58" t="s">
        <v>66</v>
      </c>
      <c r="H253" s="58" t="s">
        <v>66</v>
      </c>
      <c r="L253" s="58">
        <v>2.0005886565121673</v>
      </c>
      <c r="M253" s="58">
        <v>0</v>
      </c>
      <c r="N253" s="58">
        <v>1.999572073561305</v>
      </c>
      <c r="O253" s="58">
        <v>0</v>
      </c>
    </row>
    <row r="254" spans="2:15" x14ac:dyDescent="0.25">
      <c r="B254" s="58" t="s">
        <v>984</v>
      </c>
      <c r="C254" s="58" t="s">
        <v>978</v>
      </c>
      <c r="D254" s="58">
        <v>0</v>
      </c>
      <c r="E254" s="58">
        <v>250</v>
      </c>
      <c r="F254" s="58">
        <v>1</v>
      </c>
      <c r="G254" s="58" t="s">
        <v>66</v>
      </c>
      <c r="H254" s="58" t="s">
        <v>66</v>
      </c>
      <c r="L254" s="58">
        <v>2.7418335408957257</v>
      </c>
      <c r="M254" s="58">
        <v>0</v>
      </c>
      <c r="N254" s="58">
        <v>2.7383967704531025</v>
      </c>
      <c r="O254" s="58">
        <v>0</v>
      </c>
    </row>
    <row r="255" spans="2:15" x14ac:dyDescent="0.25">
      <c r="B255" s="58" t="s">
        <v>985</v>
      </c>
      <c r="C255" s="58" t="s">
        <v>978</v>
      </c>
      <c r="D255" s="58">
        <v>250</v>
      </c>
      <c r="E255" s="58">
        <v>1760</v>
      </c>
      <c r="F255" s="58">
        <v>1</v>
      </c>
      <c r="G255" s="58" t="s">
        <v>66</v>
      </c>
      <c r="H255" s="58" t="s">
        <v>66</v>
      </c>
      <c r="L255" s="58">
        <v>2.0843594839091137</v>
      </c>
      <c r="M255" s="58">
        <v>0</v>
      </c>
      <c r="N255" s="58">
        <v>2.080453911377576</v>
      </c>
      <c r="O255" s="58">
        <v>0</v>
      </c>
    </row>
    <row r="256" spans="2:15" x14ac:dyDescent="0.25">
      <c r="B256" s="58" t="s">
        <v>986</v>
      </c>
      <c r="C256" s="58" t="s">
        <v>987</v>
      </c>
      <c r="D256" s="58">
        <v>-418</v>
      </c>
      <c r="E256" s="58">
        <v>-238</v>
      </c>
      <c r="F256" s="58">
        <v>0.1</v>
      </c>
      <c r="G256" s="58" t="s">
        <v>69</v>
      </c>
      <c r="H256" s="58" t="s">
        <v>69</v>
      </c>
      <c r="L256" s="58">
        <v>3.962410302210162</v>
      </c>
      <c r="M256" s="58">
        <v>0</v>
      </c>
      <c r="N256" s="58">
        <v>3.9602440143331101</v>
      </c>
      <c r="O256" s="58">
        <v>0</v>
      </c>
    </row>
    <row r="257" spans="2:15" x14ac:dyDescent="0.25">
      <c r="B257" s="58" t="s">
        <v>988</v>
      </c>
      <c r="C257" s="58" t="s">
        <v>987</v>
      </c>
      <c r="D257" s="58">
        <v>-238</v>
      </c>
      <c r="E257" s="58">
        <v>752</v>
      </c>
      <c r="F257" s="58">
        <v>0.1</v>
      </c>
      <c r="G257" s="58" t="s">
        <v>69</v>
      </c>
      <c r="H257" s="58" t="s">
        <v>69</v>
      </c>
      <c r="L257" s="58">
        <v>1.9193133175985395</v>
      </c>
      <c r="M257" s="58">
        <v>0</v>
      </c>
      <c r="N257" s="58">
        <v>1.9156064313945078</v>
      </c>
      <c r="O257" s="58">
        <v>0</v>
      </c>
    </row>
    <row r="258" spans="2:15" x14ac:dyDescent="0.25">
      <c r="B258" s="58" t="s">
        <v>989</v>
      </c>
      <c r="C258" s="58" t="s">
        <v>987</v>
      </c>
      <c r="D258" s="58">
        <v>-418</v>
      </c>
      <c r="E258" s="58">
        <v>-238</v>
      </c>
      <c r="F258" s="58">
        <v>1</v>
      </c>
      <c r="G258" s="58" t="s">
        <v>69</v>
      </c>
      <c r="H258" s="58" t="s">
        <v>69</v>
      </c>
      <c r="L258" s="58">
        <v>4.0102597986989856</v>
      </c>
      <c r="M258" s="58">
        <v>0</v>
      </c>
      <c r="N258" s="58">
        <v>4.0016912241027827</v>
      </c>
      <c r="O258" s="58">
        <v>0</v>
      </c>
    </row>
    <row r="259" spans="2:15" x14ac:dyDescent="0.25">
      <c r="B259" s="58" t="s">
        <v>990</v>
      </c>
      <c r="C259" s="58" t="s">
        <v>987</v>
      </c>
      <c r="D259" s="58">
        <v>-238</v>
      </c>
      <c r="E259" s="58">
        <v>752</v>
      </c>
      <c r="F259" s="58">
        <v>1</v>
      </c>
      <c r="G259" s="58" t="s">
        <v>69</v>
      </c>
      <c r="H259" s="58" t="s">
        <v>69</v>
      </c>
      <c r="L259" s="58">
        <v>2.0140532377383784</v>
      </c>
      <c r="M259" s="58">
        <v>0</v>
      </c>
      <c r="N259" s="58">
        <v>1.9998869968075699</v>
      </c>
      <c r="O259" s="58">
        <v>0</v>
      </c>
    </row>
    <row r="260" spans="2:15" x14ac:dyDescent="0.25">
      <c r="B260" s="58" t="s">
        <v>991</v>
      </c>
      <c r="C260" s="58" t="s">
        <v>987</v>
      </c>
      <c r="D260" s="58">
        <v>-250</v>
      </c>
      <c r="E260" s="58">
        <v>-150</v>
      </c>
      <c r="F260" s="58">
        <v>0.1</v>
      </c>
      <c r="G260" s="58" t="s">
        <v>66</v>
      </c>
      <c r="H260" s="58" t="s">
        <v>66</v>
      </c>
      <c r="L260" s="58">
        <v>2.2146411807423396</v>
      </c>
      <c r="M260" s="58">
        <v>0</v>
      </c>
      <c r="N260" s="58">
        <v>2.2134449201139152</v>
      </c>
      <c r="O260" s="58">
        <v>0</v>
      </c>
    </row>
    <row r="261" spans="2:15" x14ac:dyDescent="0.25">
      <c r="B261" s="58" t="s">
        <v>992</v>
      </c>
      <c r="C261" s="58" t="s">
        <v>987</v>
      </c>
      <c r="D261" s="58">
        <v>-150</v>
      </c>
      <c r="E261" s="58">
        <v>400</v>
      </c>
      <c r="F261" s="58">
        <v>0.1</v>
      </c>
      <c r="G261" s="58" t="s">
        <v>66</v>
      </c>
      <c r="H261" s="58" t="s">
        <v>66</v>
      </c>
      <c r="L261" s="58">
        <v>1.0694359707857342</v>
      </c>
      <c r="M261" s="58">
        <v>0</v>
      </c>
      <c r="N261" s="58">
        <v>1.0673826686417918</v>
      </c>
      <c r="O261" s="58">
        <v>0</v>
      </c>
    </row>
    <row r="262" spans="2:15" x14ac:dyDescent="0.25">
      <c r="B262" s="58" t="s">
        <v>993</v>
      </c>
      <c r="C262" s="58" t="s">
        <v>987</v>
      </c>
      <c r="D262" s="58">
        <v>-250</v>
      </c>
      <c r="E262" s="58">
        <v>-150</v>
      </c>
      <c r="F262" s="58">
        <v>1</v>
      </c>
      <c r="G262" s="58" t="s">
        <v>66</v>
      </c>
      <c r="H262" s="58" t="s">
        <v>66</v>
      </c>
      <c r="L262" s="58">
        <v>2.2914028442473859</v>
      </c>
      <c r="M262" s="58">
        <v>0</v>
      </c>
      <c r="N262" s="58">
        <v>2.286774675034271</v>
      </c>
      <c r="O262" s="58">
        <v>0</v>
      </c>
    </row>
    <row r="263" spans="2:15" x14ac:dyDescent="0.25">
      <c r="B263" s="58" t="s">
        <v>994</v>
      </c>
      <c r="C263" s="58" t="s">
        <v>987</v>
      </c>
      <c r="D263" s="58">
        <v>-150</v>
      </c>
      <c r="E263" s="58">
        <v>400</v>
      </c>
      <c r="F263" s="58">
        <v>1</v>
      </c>
      <c r="G263" s="58" t="s">
        <v>66</v>
      </c>
      <c r="H263" s="58" t="s">
        <v>66</v>
      </c>
      <c r="L263" s="58">
        <v>1.2193670072997236</v>
      </c>
      <c r="M263" s="58">
        <v>0</v>
      </c>
      <c r="N263" s="58">
        <v>1.2121492322799503</v>
      </c>
      <c r="O263" s="58">
        <v>0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1"/>
  <sheetViews>
    <sheetView workbookViewId="0">
      <selection activeCell="B12" sqref="B12"/>
    </sheetView>
  </sheetViews>
  <sheetFormatPr defaultRowHeight="15" x14ac:dyDescent="0.25"/>
  <cols>
    <col min="1" max="1" width="22.28515625" customWidth="1"/>
    <col min="2" max="2" width="133.7109375" customWidth="1"/>
  </cols>
  <sheetData>
    <row r="1" spans="1:2" x14ac:dyDescent="0.25">
      <c r="A1" t="s">
        <v>70</v>
      </c>
      <c r="B1" t="s">
        <v>686</v>
      </c>
    </row>
    <row r="2" spans="1:2" x14ac:dyDescent="0.25">
      <c r="A2" s="146">
        <v>42340</v>
      </c>
      <c r="B2" t="s">
        <v>758</v>
      </c>
    </row>
    <row r="3" spans="1:2" x14ac:dyDescent="0.25">
      <c r="A3" s="146">
        <v>42783</v>
      </c>
      <c r="B3" t="s">
        <v>695</v>
      </c>
    </row>
    <row r="4" spans="1:2" x14ac:dyDescent="0.25">
      <c r="A4" s="146">
        <v>43198</v>
      </c>
      <c r="B4" t="s">
        <v>696</v>
      </c>
    </row>
    <row r="5" spans="1:2" x14ac:dyDescent="0.25">
      <c r="A5" s="146">
        <v>43600</v>
      </c>
      <c r="B5" t="s">
        <v>757</v>
      </c>
    </row>
    <row r="6" spans="1:2" x14ac:dyDescent="0.25">
      <c r="A6" s="146">
        <v>43615</v>
      </c>
      <c r="B6" t="s">
        <v>759</v>
      </c>
    </row>
    <row r="7" spans="1:2" x14ac:dyDescent="0.25">
      <c r="A7" s="146">
        <v>43620</v>
      </c>
      <c r="B7" t="s">
        <v>761</v>
      </c>
    </row>
    <row r="8" spans="1:2" x14ac:dyDescent="0.25">
      <c r="A8" s="146">
        <v>43620</v>
      </c>
      <c r="B8" t="s">
        <v>762</v>
      </c>
    </row>
    <row r="9" spans="1:2" x14ac:dyDescent="0.25">
      <c r="A9" s="146">
        <v>43649</v>
      </c>
      <c r="B9" t="s">
        <v>995</v>
      </c>
    </row>
    <row r="10" spans="1:2" x14ac:dyDescent="0.25">
      <c r="A10" s="146">
        <v>43700</v>
      </c>
      <c r="B10" t="s">
        <v>997</v>
      </c>
    </row>
    <row r="11" spans="1:2" x14ac:dyDescent="0.25">
      <c r="A11" s="146">
        <v>43721</v>
      </c>
      <c r="B11" t="s">
        <v>998</v>
      </c>
    </row>
  </sheetData>
  <sheetProtection algorithmName="SHA-512" hashValue="tEuGMKlU644hUa3tixd4WXOz15zHO1DnMRlnfwxiL4wRpoWq00tbU39/r0ir15aclqAHXJUrDQTJaTFiE0asMQ==" saltValue="m+vH6IUOgswKTlsHre/iVQ==" spinCount="100000" sheet="1" objects="1" scenarios="1" selectLockedCells="1" selectUnlockedCells="1"/>
  <pageMargins left="0.7" right="0.7" top="0.75" bottom="0.75" header="0.3" footer="0.3"/>
  <customProperties>
    <customPr name="%startcell%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06659C9D26643AA540CBD094E0397" ma:contentTypeVersion="14" ma:contentTypeDescription="Create a new document." ma:contentTypeScope="" ma:versionID="5018c6155e8e4379c85041cfa1560781">
  <xsd:schema xmlns:xsd="http://www.w3.org/2001/XMLSchema" xmlns:xs="http://www.w3.org/2001/XMLSchema" xmlns:p="http://schemas.microsoft.com/office/2006/metadata/properties" xmlns:ns2="a7c4c7f9-987c-475d-a26a-521e5d0f4dc5" xmlns:ns3="1ed8a9e0-df63-4c43-b0d4-c670c11769ef" targetNamespace="http://schemas.microsoft.com/office/2006/metadata/properties" ma:root="true" ma:fieldsID="e78bda9f13f2b71844c90a831e5f907d" ns2:_="" ns3:_="">
    <xsd:import namespace="a7c4c7f9-987c-475d-a26a-521e5d0f4dc5"/>
    <xsd:import namespace="1ed8a9e0-df63-4c43-b0d4-c670c1176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4c7f9-987c-475d-a26a-521e5d0f4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f72c3d0-7fd0-4fbd-ab6b-9c2f7dd1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8a9e0-df63-4c43-b0d4-c670c11769e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0d5f31d-8b80-432c-9f59-750b76e5ea61}" ma:internalName="TaxCatchAll" ma:showField="CatchAllData" ma:web="1ed8a9e0-df63-4c43-b0d4-c670c1176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8a9e0-df63-4c43-b0d4-c670c11769ef" xsi:nil="true"/>
    <lcf76f155ced4ddcb4097134ff3c332f xmlns="a7c4c7f9-987c-475d-a26a-521e5d0f4dc5">
      <Terms xmlns="http://schemas.microsoft.com/office/infopath/2007/PartnerControls"/>
    </lcf76f155ced4ddcb4097134ff3c332f>
    <MediaLengthInSeconds xmlns="a7c4c7f9-987c-475d-a26a-521e5d0f4dc5" xsi:nil="true"/>
  </documentManagement>
</p:properties>
</file>

<file path=customXml/itemProps1.xml><?xml version="1.0" encoding="utf-8"?>
<ds:datastoreItem xmlns:ds="http://schemas.openxmlformats.org/officeDocument/2006/customXml" ds:itemID="{BDD63D8E-F806-4E1A-9F37-534EDCD62263}"/>
</file>

<file path=customXml/itemProps2.xml><?xml version="1.0" encoding="utf-8"?>
<ds:datastoreItem xmlns:ds="http://schemas.openxmlformats.org/officeDocument/2006/customXml" ds:itemID="{EE4DB0DF-74B4-4892-B0B2-604B386CC4A7}"/>
</file>

<file path=customXml/itemProps3.xml><?xml version="1.0" encoding="utf-8"?>
<ds:datastoreItem xmlns:ds="http://schemas.openxmlformats.org/officeDocument/2006/customXml" ds:itemID="{61BAA070-3654-4EC8-A977-18854F334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Worksheet</vt:lpstr>
      <vt:lpstr>Unc. Calculator</vt:lpstr>
      <vt:lpstr>Standard1</vt:lpstr>
      <vt:lpstr>Standard2</vt:lpstr>
      <vt:lpstr>Standard3</vt:lpstr>
      <vt:lpstr>Standard4</vt:lpstr>
      <vt:lpstr>Standard5</vt:lpstr>
      <vt:lpstr>Standard6</vt:lpstr>
      <vt:lpstr>Software Validation</vt:lpstr>
      <vt:lpstr>Locator</vt:lpstr>
      <vt:lpstr>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2021-12-16T17:36:53Z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0x010100D7106659C9D26643AA540CBD094E0397</vt:lpwstr>
  </property>
  <property fmtid="{D5CDD505-2E9C-101B-9397-08002B2CF9AE}" pid="3" name="Order">
    <vt:r8>10246100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