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\"/>
    </mc:Choice>
  </mc:AlternateContent>
  <xr:revisionPtr revIDLastSave="0" documentId="8_{FCE581B2-7BDD-4F49-BDB5-6AD1DAE86F99}" xr6:coauthVersionLast="47" xr6:coauthVersionMax="47" xr10:uidLastSave="{00000000-0000-0000-0000-000000000000}"/>
  <bookViews>
    <workbookView xWindow="1470" yWindow="-13620" windowWidth="21840" windowHeight="13020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Tables!$R$3:$T$15</definedName>
    <definedName name="ExternalData_5" localSheetId="7" hidden="1">Tables!$V$3:$X$14</definedName>
    <definedName name="ExternalData_6" localSheetId="7" hidden="1">Tables!$Z$3:$AB$15</definedName>
    <definedName name="Image">INDIRECT('Logo Page'!$A$1)</definedName>
    <definedName name="Locator">Worksheet!$LCG$524277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9" l="1"/>
  <c r="B22" i="1"/>
  <c r="B18" i="1"/>
  <c r="I7" i="1"/>
  <c r="D3" i="29"/>
  <c r="D4" i="29"/>
  <c r="H4" i="29"/>
  <c r="I4" i="29"/>
  <c r="J4" i="29"/>
  <c r="K4" i="29"/>
  <c r="L4" i="29"/>
  <c r="D5" i="29"/>
  <c r="H5" i="29"/>
  <c r="I5" i="29"/>
  <c r="J5" i="29"/>
  <c r="K5" i="29"/>
  <c r="L5" i="29"/>
  <c r="A41" i="29"/>
  <c r="A42" i="29"/>
  <c r="A43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35" i="29"/>
  <c r="A11" i="29"/>
  <c r="A12" i="29"/>
  <c r="A13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A5" i="29"/>
  <c r="P7" i="29"/>
  <c r="A7" i="29" s="1"/>
  <c r="P8" i="29"/>
  <c r="A8" i="29" s="1"/>
  <c r="P9" i="29"/>
  <c r="A9" i="29" s="1"/>
  <c r="P11" i="29"/>
  <c r="P12" i="29"/>
  <c r="P13" i="29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P3" i="29"/>
  <c r="A3" i="29" s="1"/>
  <c r="P37" i="29"/>
  <c r="A37" i="29" s="1"/>
  <c r="P38" i="29"/>
  <c r="A38" i="29" s="1"/>
  <c r="P39" i="29"/>
  <c r="A39" i="29" s="1"/>
  <c r="P41" i="29"/>
  <c r="P42" i="29"/>
  <c r="P43" i="29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33" i="29" l="1"/>
  <c r="A1" i="1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29" i="2" a="1"/>
  <c r="A29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N598" i="4"/>
  <c r="M598" i="4"/>
  <c r="L598" i="4"/>
  <c r="N597" i="4"/>
  <c r="M597" i="4"/>
  <c r="L597" i="4"/>
  <c r="N596" i="4"/>
  <c r="M596" i="4"/>
  <c r="L596" i="4"/>
  <c r="N595" i="4"/>
  <c r="M595" i="4"/>
  <c r="L595" i="4"/>
  <c r="N594" i="4"/>
  <c r="M594" i="4"/>
  <c r="L594" i="4"/>
  <c r="N593" i="4"/>
  <c r="M593" i="4"/>
  <c r="L593" i="4"/>
  <c r="N592" i="4"/>
  <c r="M592" i="4"/>
  <c r="L592" i="4"/>
  <c r="N591" i="4"/>
  <c r="M591" i="4"/>
  <c r="L591" i="4"/>
  <c r="N590" i="4"/>
  <c r="M590" i="4"/>
  <c r="L590" i="4"/>
  <c r="N589" i="4"/>
  <c r="M589" i="4"/>
  <c r="L589" i="4"/>
  <c r="N588" i="4"/>
  <c r="M588" i="4"/>
  <c r="L588" i="4"/>
  <c r="N587" i="4"/>
  <c r="M587" i="4"/>
  <c r="L587" i="4"/>
  <c r="N586" i="4"/>
  <c r="M586" i="4"/>
  <c r="L586" i="4"/>
  <c r="N585" i="4"/>
  <c r="M585" i="4"/>
  <c r="L585" i="4"/>
  <c r="N584" i="4"/>
  <c r="M584" i="4"/>
  <c r="L584" i="4"/>
  <c r="N583" i="4"/>
  <c r="M583" i="4"/>
  <c r="L583" i="4"/>
  <c r="N582" i="4"/>
  <c r="M582" i="4"/>
  <c r="L582" i="4"/>
  <c r="N581" i="4"/>
  <c r="M581" i="4"/>
  <c r="L581" i="4"/>
  <c r="N580" i="4"/>
  <c r="M580" i="4"/>
  <c r="L580" i="4"/>
  <c r="N579" i="4"/>
  <c r="M579" i="4"/>
  <c r="L579" i="4"/>
  <c r="N578" i="4"/>
  <c r="M578" i="4"/>
  <c r="L578" i="4"/>
  <c r="N577" i="4"/>
  <c r="M577" i="4"/>
  <c r="L577" i="4"/>
  <c r="N576" i="4"/>
  <c r="M576" i="4"/>
  <c r="L576" i="4"/>
  <c r="N575" i="4"/>
  <c r="M575" i="4"/>
  <c r="L575" i="4"/>
  <c r="N574" i="4"/>
  <c r="M574" i="4"/>
  <c r="L574" i="4"/>
  <c r="N573" i="4"/>
  <c r="M573" i="4"/>
  <c r="L573" i="4"/>
  <c r="N572" i="4"/>
  <c r="M572" i="4"/>
  <c r="L572" i="4"/>
  <c r="N571" i="4"/>
  <c r="M571" i="4"/>
  <c r="L571" i="4"/>
  <c r="N570" i="4"/>
  <c r="M570" i="4"/>
  <c r="L570" i="4"/>
  <c r="N569" i="4"/>
  <c r="M569" i="4"/>
  <c r="L569" i="4"/>
  <c r="N568" i="4"/>
  <c r="M568" i="4"/>
  <c r="L568" i="4"/>
  <c r="N567" i="4"/>
  <c r="M567" i="4"/>
  <c r="L567" i="4"/>
  <c r="N566" i="4"/>
  <c r="M566" i="4"/>
  <c r="L566" i="4"/>
  <c r="N565" i="4"/>
  <c r="M565" i="4"/>
  <c r="L565" i="4"/>
  <c r="N564" i="4"/>
  <c r="M564" i="4"/>
  <c r="L564" i="4"/>
  <c r="N563" i="4"/>
  <c r="M563" i="4"/>
  <c r="L563" i="4"/>
  <c r="N562" i="4"/>
  <c r="M562" i="4"/>
  <c r="L562" i="4"/>
  <c r="N561" i="4"/>
  <c r="M561" i="4"/>
  <c r="L561" i="4"/>
  <c r="N560" i="4"/>
  <c r="M560" i="4"/>
  <c r="L560" i="4"/>
  <c r="N559" i="4"/>
  <c r="M559" i="4"/>
  <c r="L559" i="4"/>
  <c r="N558" i="4"/>
  <c r="M558" i="4"/>
  <c r="L558" i="4"/>
  <c r="N557" i="4"/>
  <c r="M557" i="4"/>
  <c r="L557" i="4"/>
  <c r="N556" i="4"/>
  <c r="M556" i="4"/>
  <c r="L556" i="4"/>
  <c r="N555" i="4"/>
  <c r="M555" i="4"/>
  <c r="L555" i="4"/>
  <c r="N554" i="4"/>
  <c r="M554" i="4"/>
  <c r="L554" i="4"/>
  <c r="N553" i="4"/>
  <c r="M553" i="4"/>
  <c r="L553" i="4"/>
  <c r="N552" i="4"/>
  <c r="M552" i="4"/>
  <c r="L552" i="4"/>
  <c r="N551" i="4"/>
  <c r="M551" i="4"/>
  <c r="L551" i="4"/>
  <c r="N550" i="4"/>
  <c r="M550" i="4"/>
  <c r="L550" i="4"/>
  <c r="N549" i="4"/>
  <c r="M549" i="4"/>
  <c r="L549" i="4"/>
  <c r="N548" i="4"/>
  <c r="M548" i="4"/>
  <c r="L548" i="4"/>
  <c r="N547" i="4"/>
  <c r="M547" i="4"/>
  <c r="L547" i="4"/>
  <c r="N546" i="4"/>
  <c r="M546" i="4"/>
  <c r="L546" i="4"/>
  <c r="N545" i="4"/>
  <c r="M545" i="4"/>
  <c r="L545" i="4"/>
  <c r="N544" i="4"/>
  <c r="M544" i="4"/>
  <c r="L544" i="4"/>
  <c r="N543" i="4"/>
  <c r="M543" i="4"/>
  <c r="L543" i="4"/>
  <c r="N542" i="4"/>
  <c r="M542" i="4"/>
  <c r="L542" i="4"/>
  <c r="N541" i="4"/>
  <c r="M541" i="4"/>
  <c r="L541" i="4"/>
  <c r="N540" i="4"/>
  <c r="M540" i="4"/>
  <c r="L540" i="4"/>
  <c r="N539" i="4"/>
  <c r="M539" i="4"/>
  <c r="L539" i="4"/>
  <c r="N538" i="4"/>
  <c r="M538" i="4"/>
  <c r="L538" i="4"/>
  <c r="N537" i="4"/>
  <c r="M537" i="4"/>
  <c r="L537" i="4"/>
  <c r="N536" i="4"/>
  <c r="M536" i="4"/>
  <c r="L536" i="4"/>
  <c r="N535" i="4"/>
  <c r="M535" i="4"/>
  <c r="L535" i="4"/>
  <c r="N534" i="4"/>
  <c r="M534" i="4"/>
  <c r="L534" i="4"/>
  <c r="N533" i="4"/>
  <c r="M533" i="4"/>
  <c r="L533" i="4"/>
  <c r="N532" i="4"/>
  <c r="M532" i="4"/>
  <c r="L532" i="4"/>
  <c r="N531" i="4"/>
  <c r="M531" i="4"/>
  <c r="L531" i="4"/>
  <c r="N530" i="4"/>
  <c r="M530" i="4"/>
  <c r="L530" i="4"/>
  <c r="N529" i="4"/>
  <c r="M529" i="4"/>
  <c r="L529" i="4"/>
  <c r="N528" i="4"/>
  <c r="M528" i="4"/>
  <c r="L528" i="4"/>
  <c r="N527" i="4"/>
  <c r="M527" i="4"/>
  <c r="L527" i="4"/>
  <c r="N526" i="4"/>
  <c r="M526" i="4"/>
  <c r="L526" i="4"/>
  <c r="N525" i="4"/>
  <c r="M525" i="4"/>
  <c r="L525" i="4"/>
  <c r="N524" i="4"/>
  <c r="M524" i="4"/>
  <c r="L524" i="4"/>
  <c r="N523" i="4"/>
  <c r="M523" i="4"/>
  <c r="L523" i="4"/>
  <c r="N522" i="4"/>
  <c r="M522" i="4"/>
  <c r="L522" i="4"/>
  <c r="N521" i="4"/>
  <c r="M521" i="4"/>
  <c r="L521" i="4"/>
  <c r="N520" i="4"/>
  <c r="M520" i="4"/>
  <c r="L520" i="4"/>
  <c r="N519" i="4"/>
  <c r="M519" i="4"/>
  <c r="L519" i="4"/>
  <c r="N518" i="4"/>
  <c r="M518" i="4"/>
  <c r="L518" i="4"/>
  <c r="N517" i="4"/>
  <c r="M517" i="4"/>
  <c r="L517" i="4"/>
  <c r="N516" i="4"/>
  <c r="M516" i="4"/>
  <c r="L516" i="4"/>
  <c r="N515" i="4"/>
  <c r="M515" i="4"/>
  <c r="L515" i="4"/>
  <c r="N514" i="4"/>
  <c r="M514" i="4"/>
  <c r="L514" i="4"/>
  <c r="N513" i="4"/>
  <c r="M513" i="4"/>
  <c r="L513" i="4"/>
  <c r="N512" i="4"/>
  <c r="M512" i="4"/>
  <c r="L512" i="4"/>
  <c r="N511" i="4"/>
  <c r="M511" i="4"/>
  <c r="L511" i="4"/>
  <c r="N510" i="4"/>
  <c r="M510" i="4"/>
  <c r="L510" i="4"/>
  <c r="N509" i="4"/>
  <c r="M509" i="4"/>
  <c r="L509" i="4"/>
  <c r="N508" i="4"/>
  <c r="M508" i="4"/>
  <c r="L508" i="4"/>
  <c r="N507" i="4"/>
  <c r="M507" i="4"/>
  <c r="L507" i="4"/>
  <c r="N506" i="4"/>
  <c r="M506" i="4"/>
  <c r="L506" i="4"/>
  <c r="N505" i="4"/>
  <c r="M505" i="4"/>
  <c r="L505" i="4"/>
  <c r="N504" i="4"/>
  <c r="M504" i="4"/>
  <c r="L504" i="4"/>
  <c r="N503" i="4"/>
  <c r="M503" i="4"/>
  <c r="L503" i="4"/>
  <c r="N502" i="4"/>
  <c r="M502" i="4"/>
  <c r="L502" i="4"/>
  <c r="N501" i="4"/>
  <c r="M501" i="4"/>
  <c r="L501" i="4"/>
  <c r="N500" i="4"/>
  <c r="M500" i="4"/>
  <c r="L500" i="4"/>
  <c r="N499" i="4"/>
  <c r="M499" i="4"/>
  <c r="L499" i="4"/>
  <c r="N498" i="4"/>
  <c r="M498" i="4"/>
  <c r="L498" i="4"/>
  <c r="N497" i="4"/>
  <c r="M497" i="4"/>
  <c r="L497" i="4"/>
  <c r="N496" i="4"/>
  <c r="M496" i="4"/>
  <c r="L496" i="4"/>
  <c r="N495" i="4"/>
  <c r="M495" i="4"/>
  <c r="L495" i="4"/>
  <c r="N494" i="4"/>
  <c r="M494" i="4"/>
  <c r="L494" i="4"/>
  <c r="N493" i="4"/>
  <c r="M493" i="4"/>
  <c r="L493" i="4"/>
  <c r="N492" i="4"/>
  <c r="M492" i="4"/>
  <c r="L492" i="4"/>
  <c r="N491" i="4"/>
  <c r="M491" i="4"/>
  <c r="L491" i="4"/>
  <c r="N490" i="4"/>
  <c r="M490" i="4"/>
  <c r="L490" i="4"/>
  <c r="N489" i="4"/>
  <c r="M489" i="4"/>
  <c r="L489" i="4"/>
  <c r="N488" i="4"/>
  <c r="M488" i="4"/>
  <c r="L488" i="4"/>
  <c r="N487" i="4"/>
  <c r="M487" i="4"/>
  <c r="L487" i="4"/>
  <c r="N486" i="4"/>
  <c r="M486" i="4"/>
  <c r="L486" i="4"/>
  <c r="N485" i="4"/>
  <c r="M485" i="4"/>
  <c r="L485" i="4"/>
  <c r="N484" i="4"/>
  <c r="M484" i="4"/>
  <c r="L484" i="4"/>
  <c r="N483" i="4"/>
  <c r="M483" i="4"/>
  <c r="L483" i="4"/>
  <c r="N482" i="4"/>
  <c r="M482" i="4"/>
  <c r="L482" i="4"/>
  <c r="N481" i="4"/>
  <c r="M481" i="4"/>
  <c r="L481" i="4"/>
  <c r="N480" i="4"/>
  <c r="M480" i="4"/>
  <c r="L480" i="4"/>
  <c r="N479" i="4"/>
  <c r="M479" i="4"/>
  <c r="L479" i="4"/>
  <c r="N478" i="4"/>
  <c r="M478" i="4"/>
  <c r="L478" i="4"/>
  <c r="N477" i="4"/>
  <c r="M477" i="4"/>
  <c r="L477" i="4"/>
  <c r="N476" i="4"/>
  <c r="M476" i="4"/>
  <c r="L476" i="4"/>
  <c r="N475" i="4"/>
  <c r="M475" i="4"/>
  <c r="L475" i="4"/>
  <c r="N474" i="4"/>
  <c r="M474" i="4"/>
  <c r="L474" i="4"/>
  <c r="N473" i="4"/>
  <c r="M473" i="4"/>
  <c r="L473" i="4"/>
  <c r="N472" i="4"/>
  <c r="M472" i="4"/>
  <c r="L472" i="4"/>
  <c r="N471" i="4"/>
  <c r="M471" i="4"/>
  <c r="L471" i="4"/>
  <c r="N470" i="4"/>
  <c r="M470" i="4"/>
  <c r="L470" i="4"/>
  <c r="N469" i="4"/>
  <c r="M469" i="4"/>
  <c r="L469" i="4"/>
  <c r="N468" i="4"/>
  <c r="M468" i="4"/>
  <c r="L468" i="4"/>
  <c r="N467" i="4"/>
  <c r="M467" i="4"/>
  <c r="L467" i="4"/>
  <c r="N466" i="4"/>
  <c r="M466" i="4"/>
  <c r="L466" i="4"/>
  <c r="N465" i="4"/>
  <c r="M465" i="4"/>
  <c r="L465" i="4"/>
  <c r="N464" i="4"/>
  <c r="M464" i="4"/>
  <c r="L464" i="4"/>
  <c r="N463" i="4"/>
  <c r="M463" i="4"/>
  <c r="L463" i="4"/>
  <c r="N462" i="4"/>
  <c r="M462" i="4"/>
  <c r="L462" i="4"/>
  <c r="N461" i="4"/>
  <c r="M461" i="4"/>
  <c r="L461" i="4"/>
  <c r="N460" i="4"/>
  <c r="M460" i="4"/>
  <c r="L460" i="4"/>
  <c r="N459" i="4"/>
  <c r="M459" i="4"/>
  <c r="L459" i="4"/>
  <c r="N458" i="4"/>
  <c r="M458" i="4"/>
  <c r="L458" i="4"/>
  <c r="N457" i="4"/>
  <c r="M457" i="4"/>
  <c r="L457" i="4"/>
  <c r="N456" i="4"/>
  <c r="M456" i="4"/>
  <c r="L456" i="4"/>
  <c r="N455" i="4"/>
  <c r="M455" i="4"/>
  <c r="L455" i="4"/>
  <c r="N454" i="4"/>
  <c r="M454" i="4"/>
  <c r="L454" i="4"/>
  <c r="N453" i="4"/>
  <c r="M453" i="4"/>
  <c r="L453" i="4"/>
  <c r="N452" i="4"/>
  <c r="M452" i="4"/>
  <c r="L452" i="4"/>
  <c r="N451" i="4"/>
  <c r="M451" i="4"/>
  <c r="L451" i="4"/>
  <c r="N450" i="4"/>
  <c r="M450" i="4"/>
  <c r="L450" i="4"/>
  <c r="N449" i="4"/>
  <c r="M449" i="4"/>
  <c r="L449" i="4"/>
  <c r="N448" i="4"/>
  <c r="M448" i="4"/>
  <c r="L448" i="4"/>
  <c r="N447" i="4"/>
  <c r="M447" i="4"/>
  <c r="L447" i="4"/>
  <c r="N446" i="4"/>
  <c r="M446" i="4"/>
  <c r="L446" i="4"/>
  <c r="N445" i="4"/>
  <c r="M445" i="4"/>
  <c r="L445" i="4"/>
  <c r="N444" i="4"/>
  <c r="M444" i="4"/>
  <c r="L444" i="4"/>
  <c r="N443" i="4"/>
  <c r="M443" i="4"/>
  <c r="L443" i="4"/>
  <c r="N442" i="4"/>
  <c r="M442" i="4"/>
  <c r="L442" i="4"/>
  <c r="N441" i="4"/>
  <c r="M441" i="4"/>
  <c r="L441" i="4"/>
  <c r="N440" i="4"/>
  <c r="M440" i="4"/>
  <c r="L440" i="4"/>
  <c r="N439" i="4"/>
  <c r="M439" i="4"/>
  <c r="L439" i="4"/>
  <c r="N438" i="4"/>
  <c r="M438" i="4"/>
  <c r="L438" i="4"/>
  <c r="N437" i="4"/>
  <c r="M437" i="4"/>
  <c r="L437" i="4"/>
  <c r="N436" i="4"/>
  <c r="M436" i="4"/>
  <c r="L436" i="4"/>
  <c r="N435" i="4"/>
  <c r="M435" i="4"/>
  <c r="L435" i="4"/>
  <c r="N434" i="4"/>
  <c r="M434" i="4"/>
  <c r="L434" i="4"/>
  <c r="N433" i="4"/>
  <c r="M433" i="4"/>
  <c r="L433" i="4"/>
  <c r="N432" i="4"/>
  <c r="M432" i="4"/>
  <c r="L432" i="4"/>
  <c r="N431" i="4"/>
  <c r="M431" i="4"/>
  <c r="L431" i="4"/>
  <c r="N430" i="4"/>
  <c r="M430" i="4"/>
  <c r="L430" i="4"/>
  <c r="N429" i="4"/>
  <c r="M429" i="4"/>
  <c r="L429" i="4"/>
  <c r="N428" i="4"/>
  <c r="M428" i="4"/>
  <c r="L428" i="4"/>
  <c r="N427" i="4"/>
  <c r="M427" i="4"/>
  <c r="L427" i="4"/>
  <c r="N426" i="4"/>
  <c r="M426" i="4"/>
  <c r="L426" i="4"/>
  <c r="N425" i="4"/>
  <c r="M425" i="4"/>
  <c r="L425" i="4"/>
  <c r="N424" i="4"/>
  <c r="M424" i="4"/>
  <c r="L424" i="4"/>
  <c r="N423" i="4"/>
  <c r="M423" i="4"/>
  <c r="L423" i="4"/>
  <c r="N422" i="4"/>
  <c r="M422" i="4"/>
  <c r="L422" i="4"/>
  <c r="N421" i="4"/>
  <c r="M421" i="4"/>
  <c r="L421" i="4"/>
  <c r="N420" i="4"/>
  <c r="M420" i="4"/>
  <c r="L420" i="4"/>
  <c r="N419" i="4"/>
  <c r="M419" i="4"/>
  <c r="L419" i="4"/>
  <c r="N418" i="4"/>
  <c r="M418" i="4"/>
  <c r="L418" i="4"/>
  <c r="N417" i="4"/>
  <c r="M417" i="4"/>
  <c r="L417" i="4"/>
  <c r="N416" i="4"/>
  <c r="M416" i="4"/>
  <c r="L416" i="4"/>
  <c r="N415" i="4"/>
  <c r="M415" i="4"/>
  <c r="L415" i="4"/>
  <c r="N414" i="4"/>
  <c r="M414" i="4"/>
  <c r="L414" i="4"/>
  <c r="N413" i="4"/>
  <c r="M413" i="4"/>
  <c r="L413" i="4"/>
  <c r="N412" i="4"/>
  <c r="M412" i="4"/>
  <c r="L412" i="4"/>
  <c r="N411" i="4"/>
  <c r="M411" i="4"/>
  <c r="L411" i="4"/>
  <c r="N410" i="4"/>
  <c r="M410" i="4"/>
  <c r="L410" i="4"/>
  <c r="N409" i="4"/>
  <c r="M409" i="4"/>
  <c r="L409" i="4"/>
  <c r="N408" i="4"/>
  <c r="M408" i="4"/>
  <c r="L408" i="4"/>
  <c r="N407" i="4"/>
  <c r="M407" i="4"/>
  <c r="L407" i="4"/>
  <c r="N406" i="4"/>
  <c r="M406" i="4"/>
  <c r="L406" i="4"/>
  <c r="N405" i="4"/>
  <c r="M405" i="4"/>
  <c r="L405" i="4"/>
  <c r="N404" i="4"/>
  <c r="M404" i="4"/>
  <c r="L404" i="4"/>
  <c r="N403" i="4"/>
  <c r="M403" i="4"/>
  <c r="L403" i="4"/>
  <c r="N402" i="4"/>
  <c r="M402" i="4"/>
  <c r="L402" i="4"/>
  <c r="N401" i="4"/>
  <c r="M401" i="4"/>
  <c r="L401" i="4"/>
  <c r="N400" i="4"/>
  <c r="M400" i="4"/>
  <c r="L400" i="4"/>
  <c r="N399" i="4"/>
  <c r="M399" i="4"/>
  <c r="L399" i="4"/>
  <c r="N398" i="4"/>
  <c r="M398" i="4"/>
  <c r="L398" i="4"/>
  <c r="N397" i="4"/>
  <c r="M397" i="4"/>
  <c r="L397" i="4"/>
  <c r="N396" i="4"/>
  <c r="M396" i="4"/>
  <c r="L396" i="4"/>
  <c r="N395" i="4"/>
  <c r="M395" i="4"/>
  <c r="L395" i="4"/>
  <c r="N394" i="4"/>
  <c r="M394" i="4"/>
  <c r="L394" i="4"/>
  <c r="N393" i="4"/>
  <c r="M393" i="4"/>
  <c r="L393" i="4"/>
  <c r="N392" i="4"/>
  <c r="M392" i="4"/>
  <c r="L392" i="4"/>
  <c r="N391" i="4"/>
  <c r="M391" i="4"/>
  <c r="L391" i="4"/>
  <c r="N390" i="4"/>
  <c r="M390" i="4"/>
  <c r="L390" i="4"/>
  <c r="N389" i="4"/>
  <c r="M389" i="4"/>
  <c r="L389" i="4"/>
  <c r="N388" i="4"/>
  <c r="M388" i="4"/>
  <c r="L388" i="4"/>
  <c r="N387" i="4"/>
  <c r="M387" i="4"/>
  <c r="L387" i="4"/>
  <c r="N386" i="4"/>
  <c r="M386" i="4"/>
  <c r="L386" i="4"/>
  <c r="N385" i="4"/>
  <c r="M385" i="4"/>
  <c r="L385" i="4"/>
  <c r="N384" i="4"/>
  <c r="M384" i="4"/>
  <c r="L384" i="4"/>
  <c r="N383" i="4"/>
  <c r="M383" i="4"/>
  <c r="L383" i="4"/>
  <c r="N382" i="4"/>
  <c r="M382" i="4"/>
  <c r="L382" i="4"/>
  <c r="N381" i="4"/>
  <c r="M381" i="4"/>
  <c r="L381" i="4"/>
  <c r="N380" i="4"/>
  <c r="M380" i="4"/>
  <c r="L380" i="4"/>
  <c r="N379" i="4"/>
  <c r="M379" i="4"/>
  <c r="L379" i="4"/>
  <c r="N378" i="4"/>
  <c r="M378" i="4"/>
  <c r="L378" i="4"/>
  <c r="N377" i="4"/>
  <c r="M377" i="4"/>
  <c r="L377" i="4"/>
  <c r="N376" i="4"/>
  <c r="M376" i="4"/>
  <c r="L376" i="4"/>
  <c r="N375" i="4"/>
  <c r="M375" i="4"/>
  <c r="L375" i="4"/>
  <c r="N374" i="4"/>
  <c r="M374" i="4"/>
  <c r="L374" i="4"/>
  <c r="N373" i="4"/>
  <c r="M373" i="4"/>
  <c r="L373" i="4"/>
  <c r="N372" i="4"/>
  <c r="M372" i="4"/>
  <c r="L372" i="4"/>
  <c r="N371" i="4"/>
  <c r="M371" i="4"/>
  <c r="L371" i="4"/>
  <c r="N370" i="4"/>
  <c r="M370" i="4"/>
  <c r="L370" i="4"/>
  <c r="N369" i="4"/>
  <c r="M369" i="4"/>
  <c r="L369" i="4"/>
  <c r="N368" i="4"/>
  <c r="M368" i="4"/>
  <c r="L368" i="4"/>
  <c r="N367" i="4"/>
  <c r="M367" i="4"/>
  <c r="L367" i="4"/>
  <c r="N366" i="4"/>
  <c r="M366" i="4"/>
  <c r="L366" i="4"/>
  <c r="N365" i="4"/>
  <c r="M365" i="4"/>
  <c r="L365" i="4"/>
  <c r="N364" i="4"/>
  <c r="M364" i="4"/>
  <c r="L364" i="4"/>
  <c r="N363" i="4"/>
  <c r="M363" i="4"/>
  <c r="L363" i="4"/>
  <c r="N362" i="4"/>
  <c r="M362" i="4"/>
  <c r="L362" i="4"/>
  <c r="N361" i="4"/>
  <c r="M361" i="4"/>
  <c r="L361" i="4"/>
  <c r="N360" i="4"/>
  <c r="M360" i="4"/>
  <c r="L360" i="4"/>
  <c r="N359" i="4"/>
  <c r="M359" i="4"/>
  <c r="L359" i="4"/>
  <c r="N358" i="4"/>
  <c r="M358" i="4"/>
  <c r="L358" i="4"/>
  <c r="N357" i="4"/>
  <c r="M357" i="4"/>
  <c r="L357" i="4"/>
  <c r="N356" i="4"/>
  <c r="M356" i="4"/>
  <c r="L356" i="4"/>
  <c r="N355" i="4"/>
  <c r="M355" i="4"/>
  <c r="L355" i="4"/>
  <c r="N354" i="4"/>
  <c r="M354" i="4"/>
  <c r="L354" i="4"/>
  <c r="N353" i="4"/>
  <c r="M353" i="4"/>
  <c r="L353" i="4"/>
  <c r="N352" i="4"/>
  <c r="M352" i="4"/>
  <c r="L352" i="4"/>
  <c r="N351" i="4"/>
  <c r="M351" i="4"/>
  <c r="L351" i="4"/>
  <c r="N350" i="4"/>
  <c r="M350" i="4"/>
  <c r="L350" i="4"/>
  <c r="N349" i="4"/>
  <c r="M349" i="4"/>
  <c r="L349" i="4"/>
  <c r="N348" i="4"/>
  <c r="M348" i="4"/>
  <c r="L348" i="4"/>
  <c r="N347" i="4"/>
  <c r="M347" i="4"/>
  <c r="L347" i="4"/>
  <c r="N346" i="4"/>
  <c r="M346" i="4"/>
  <c r="L346" i="4"/>
  <c r="N345" i="4"/>
  <c r="M345" i="4"/>
  <c r="L345" i="4"/>
  <c r="N344" i="4"/>
  <c r="M344" i="4"/>
  <c r="L344" i="4"/>
  <c r="N343" i="4"/>
  <c r="M343" i="4"/>
  <c r="L343" i="4"/>
  <c r="N342" i="4"/>
  <c r="M342" i="4"/>
  <c r="L342" i="4"/>
  <c r="N341" i="4"/>
  <c r="M341" i="4"/>
  <c r="L341" i="4"/>
  <c r="N340" i="4"/>
  <c r="M340" i="4"/>
  <c r="L340" i="4"/>
  <c r="N339" i="4"/>
  <c r="M339" i="4"/>
  <c r="L339" i="4"/>
  <c r="N338" i="4"/>
  <c r="M338" i="4"/>
  <c r="L338" i="4"/>
  <c r="N337" i="4"/>
  <c r="M337" i="4"/>
  <c r="L337" i="4"/>
  <c r="N336" i="4"/>
  <c r="M336" i="4"/>
  <c r="L336" i="4"/>
  <c r="N335" i="4"/>
  <c r="M335" i="4"/>
  <c r="L335" i="4"/>
  <c r="N334" i="4"/>
  <c r="M334" i="4"/>
  <c r="L334" i="4"/>
  <c r="N333" i="4"/>
  <c r="M333" i="4"/>
  <c r="L333" i="4"/>
  <c r="N332" i="4"/>
  <c r="M332" i="4"/>
  <c r="L332" i="4"/>
  <c r="N331" i="4"/>
  <c r="M331" i="4"/>
  <c r="L331" i="4"/>
  <c r="N330" i="4"/>
  <c r="M330" i="4"/>
  <c r="L330" i="4"/>
  <c r="N329" i="4"/>
  <c r="M329" i="4"/>
  <c r="L329" i="4"/>
  <c r="N328" i="4"/>
  <c r="M328" i="4"/>
  <c r="L328" i="4"/>
  <c r="N327" i="4"/>
  <c r="M327" i="4"/>
  <c r="L327" i="4"/>
  <c r="N326" i="4"/>
  <c r="M326" i="4"/>
  <c r="L326" i="4"/>
  <c r="N325" i="4"/>
  <c r="M325" i="4"/>
  <c r="L325" i="4"/>
  <c r="N324" i="4"/>
  <c r="M324" i="4"/>
  <c r="L324" i="4"/>
  <c r="N323" i="4"/>
  <c r="M323" i="4"/>
  <c r="L323" i="4"/>
  <c r="N322" i="4"/>
  <c r="M322" i="4"/>
  <c r="L322" i="4"/>
  <c r="N321" i="4"/>
  <c r="M321" i="4"/>
  <c r="L321" i="4"/>
  <c r="N320" i="4"/>
  <c r="M320" i="4"/>
  <c r="L320" i="4"/>
  <c r="N319" i="4"/>
  <c r="M319" i="4"/>
  <c r="L319" i="4"/>
  <c r="N318" i="4"/>
  <c r="M318" i="4"/>
  <c r="L318" i="4"/>
  <c r="N317" i="4"/>
  <c r="M317" i="4"/>
  <c r="L317" i="4"/>
  <c r="N316" i="4"/>
  <c r="M316" i="4"/>
  <c r="L316" i="4"/>
  <c r="N315" i="4"/>
  <c r="M315" i="4"/>
  <c r="L315" i="4"/>
  <c r="N314" i="4"/>
  <c r="M314" i="4"/>
  <c r="L314" i="4"/>
  <c r="N313" i="4"/>
  <c r="M313" i="4"/>
  <c r="L313" i="4"/>
  <c r="N312" i="4"/>
  <c r="M312" i="4"/>
  <c r="L312" i="4"/>
  <c r="N311" i="4"/>
  <c r="M311" i="4"/>
  <c r="L311" i="4"/>
  <c r="N310" i="4"/>
  <c r="M310" i="4"/>
  <c r="L310" i="4"/>
  <c r="N309" i="4"/>
  <c r="M309" i="4"/>
  <c r="L309" i="4"/>
  <c r="N308" i="4"/>
  <c r="M308" i="4"/>
  <c r="L308" i="4"/>
  <c r="N307" i="4"/>
  <c r="M307" i="4"/>
  <c r="L307" i="4"/>
  <c r="N306" i="4"/>
  <c r="M306" i="4"/>
  <c r="L306" i="4"/>
  <c r="N305" i="4"/>
  <c r="M305" i="4"/>
  <c r="L305" i="4"/>
  <c r="N304" i="4"/>
  <c r="M304" i="4"/>
  <c r="L304" i="4"/>
  <c r="N303" i="4"/>
  <c r="M303" i="4"/>
  <c r="L303" i="4"/>
  <c r="N302" i="4"/>
  <c r="M302" i="4"/>
  <c r="L302" i="4"/>
  <c r="N301" i="4"/>
  <c r="M301" i="4"/>
  <c r="L301" i="4"/>
  <c r="N300" i="4"/>
  <c r="M300" i="4"/>
  <c r="L300" i="4"/>
  <c r="N299" i="4"/>
  <c r="M299" i="4"/>
  <c r="L299" i="4"/>
  <c r="N298" i="4"/>
  <c r="M298" i="4"/>
  <c r="L298" i="4"/>
  <c r="N297" i="4"/>
  <c r="M297" i="4"/>
  <c r="L297" i="4"/>
  <c r="N296" i="4"/>
  <c r="M296" i="4"/>
  <c r="L296" i="4"/>
  <c r="N295" i="4"/>
  <c r="M295" i="4"/>
  <c r="L295" i="4"/>
  <c r="N294" i="4"/>
  <c r="M294" i="4"/>
  <c r="L294" i="4"/>
  <c r="N293" i="4"/>
  <c r="M293" i="4"/>
  <c r="L293" i="4"/>
  <c r="N292" i="4"/>
  <c r="M292" i="4"/>
  <c r="L292" i="4"/>
  <c r="N291" i="4"/>
  <c r="M291" i="4"/>
  <c r="L291" i="4"/>
  <c r="N290" i="4"/>
  <c r="M290" i="4"/>
  <c r="L290" i="4"/>
  <c r="N289" i="4"/>
  <c r="M289" i="4"/>
  <c r="L289" i="4"/>
  <c r="N288" i="4"/>
  <c r="M288" i="4"/>
  <c r="L288" i="4"/>
  <c r="N287" i="4"/>
  <c r="M287" i="4"/>
  <c r="L287" i="4"/>
  <c r="N286" i="4"/>
  <c r="M286" i="4"/>
  <c r="L286" i="4"/>
  <c r="N285" i="4"/>
  <c r="M285" i="4"/>
  <c r="L285" i="4"/>
  <c r="N284" i="4"/>
  <c r="M284" i="4"/>
  <c r="L284" i="4"/>
  <c r="N283" i="4"/>
  <c r="M283" i="4"/>
  <c r="L283" i="4"/>
  <c r="N282" i="4"/>
  <c r="M282" i="4"/>
  <c r="L282" i="4"/>
  <c r="N281" i="4"/>
  <c r="M281" i="4"/>
  <c r="L281" i="4"/>
  <c r="N280" i="4"/>
  <c r="M280" i="4"/>
  <c r="L280" i="4"/>
  <c r="N279" i="4"/>
  <c r="M279" i="4"/>
  <c r="L279" i="4"/>
  <c r="N278" i="4"/>
  <c r="M278" i="4"/>
  <c r="L278" i="4"/>
  <c r="N277" i="4"/>
  <c r="M277" i="4"/>
  <c r="L277" i="4"/>
  <c r="N276" i="4"/>
  <c r="M276" i="4"/>
  <c r="L276" i="4"/>
  <c r="N275" i="4"/>
  <c r="M275" i="4"/>
  <c r="L275" i="4"/>
  <c r="N274" i="4"/>
  <c r="M274" i="4"/>
  <c r="L274" i="4"/>
  <c r="N273" i="4"/>
  <c r="M273" i="4"/>
  <c r="L273" i="4"/>
  <c r="N272" i="4"/>
  <c r="M272" i="4"/>
  <c r="L272" i="4"/>
  <c r="N271" i="4"/>
  <c r="M271" i="4"/>
  <c r="L271" i="4"/>
  <c r="N270" i="4"/>
  <c r="M270" i="4"/>
  <c r="L270" i="4"/>
  <c r="N269" i="4"/>
  <c r="M269" i="4"/>
  <c r="L269" i="4"/>
  <c r="N268" i="4"/>
  <c r="M268" i="4"/>
  <c r="L268" i="4"/>
  <c r="N267" i="4"/>
  <c r="M267" i="4"/>
  <c r="L267" i="4"/>
  <c r="N266" i="4"/>
  <c r="M266" i="4"/>
  <c r="L266" i="4"/>
  <c r="N265" i="4"/>
  <c r="M265" i="4"/>
  <c r="L265" i="4"/>
  <c r="N264" i="4"/>
  <c r="M264" i="4"/>
  <c r="L264" i="4"/>
  <c r="N263" i="4"/>
  <c r="M263" i="4"/>
  <c r="L263" i="4"/>
  <c r="N262" i="4"/>
  <c r="M262" i="4"/>
  <c r="L262" i="4"/>
  <c r="N261" i="4"/>
  <c r="M261" i="4"/>
  <c r="L261" i="4"/>
  <c r="N260" i="4"/>
  <c r="M260" i="4"/>
  <c r="L260" i="4"/>
  <c r="N259" i="4"/>
  <c r="M259" i="4"/>
  <c r="L259" i="4"/>
  <c r="N258" i="4"/>
  <c r="M258" i="4"/>
  <c r="L258" i="4"/>
  <c r="N257" i="4"/>
  <c r="M257" i="4"/>
  <c r="L257" i="4"/>
  <c r="N256" i="4"/>
  <c r="M256" i="4"/>
  <c r="L256" i="4"/>
  <c r="N255" i="4"/>
  <c r="M255" i="4"/>
  <c r="L255" i="4"/>
  <c r="N254" i="4"/>
  <c r="M254" i="4"/>
  <c r="L254" i="4"/>
  <c r="N253" i="4"/>
  <c r="M253" i="4"/>
  <c r="L253" i="4"/>
  <c r="N252" i="4"/>
  <c r="M252" i="4"/>
  <c r="L252" i="4"/>
  <c r="N251" i="4"/>
  <c r="M251" i="4"/>
  <c r="L251" i="4"/>
  <c r="N250" i="4"/>
  <c r="M250" i="4"/>
  <c r="L250" i="4"/>
  <c r="N249" i="4"/>
  <c r="M249" i="4"/>
  <c r="L249" i="4"/>
  <c r="N248" i="4"/>
  <c r="M248" i="4"/>
  <c r="L248" i="4"/>
  <c r="N247" i="4"/>
  <c r="M247" i="4"/>
  <c r="L247" i="4"/>
  <c r="N246" i="4"/>
  <c r="M246" i="4"/>
  <c r="L246" i="4"/>
  <c r="N245" i="4"/>
  <c r="M245" i="4"/>
  <c r="L245" i="4"/>
  <c r="N244" i="4"/>
  <c r="M244" i="4"/>
  <c r="L244" i="4"/>
  <c r="N243" i="4"/>
  <c r="M243" i="4"/>
  <c r="L243" i="4"/>
  <c r="N242" i="4"/>
  <c r="M242" i="4"/>
  <c r="L242" i="4"/>
  <c r="N241" i="4"/>
  <c r="M241" i="4"/>
  <c r="L241" i="4"/>
  <c r="N240" i="4"/>
  <c r="M240" i="4"/>
  <c r="L240" i="4"/>
  <c r="N239" i="4"/>
  <c r="M239" i="4"/>
  <c r="L239" i="4"/>
  <c r="N238" i="4"/>
  <c r="M238" i="4"/>
  <c r="L238" i="4"/>
  <c r="N237" i="4"/>
  <c r="M237" i="4"/>
  <c r="L237" i="4"/>
  <c r="N236" i="4"/>
  <c r="M236" i="4"/>
  <c r="L236" i="4"/>
  <c r="N235" i="4"/>
  <c r="M235" i="4"/>
  <c r="L235" i="4"/>
  <c r="N234" i="4"/>
  <c r="M234" i="4"/>
  <c r="L234" i="4"/>
  <c r="N233" i="4"/>
  <c r="M233" i="4"/>
  <c r="L233" i="4"/>
  <c r="N232" i="4"/>
  <c r="M232" i="4"/>
  <c r="L232" i="4"/>
  <c r="N231" i="4"/>
  <c r="M231" i="4"/>
  <c r="L231" i="4"/>
  <c r="N230" i="4"/>
  <c r="M230" i="4"/>
  <c r="L230" i="4"/>
  <c r="N229" i="4"/>
  <c r="M229" i="4"/>
  <c r="L229" i="4"/>
  <c r="N228" i="4"/>
  <c r="M228" i="4"/>
  <c r="L228" i="4"/>
  <c r="N227" i="4"/>
  <c r="M227" i="4"/>
  <c r="L227" i="4"/>
  <c r="N226" i="4"/>
  <c r="M226" i="4"/>
  <c r="L226" i="4"/>
  <c r="N225" i="4"/>
  <c r="M225" i="4"/>
  <c r="L225" i="4"/>
  <c r="N224" i="4"/>
  <c r="M224" i="4"/>
  <c r="L224" i="4"/>
  <c r="N223" i="4"/>
  <c r="M223" i="4"/>
  <c r="L223" i="4"/>
  <c r="N222" i="4"/>
  <c r="M222" i="4"/>
  <c r="L222" i="4"/>
  <c r="N221" i="4"/>
  <c r="M221" i="4"/>
  <c r="L221" i="4"/>
  <c r="N220" i="4"/>
  <c r="M220" i="4"/>
  <c r="L220" i="4"/>
  <c r="N219" i="4"/>
  <c r="M219" i="4"/>
  <c r="L219" i="4"/>
  <c r="N218" i="4"/>
  <c r="M218" i="4"/>
  <c r="L218" i="4"/>
  <c r="N217" i="4"/>
  <c r="M217" i="4"/>
  <c r="L217" i="4"/>
  <c r="N216" i="4"/>
  <c r="M216" i="4"/>
  <c r="L216" i="4"/>
  <c r="N215" i="4"/>
  <c r="M215" i="4"/>
  <c r="L215" i="4"/>
  <c r="N214" i="4"/>
  <c r="M214" i="4"/>
  <c r="L214" i="4"/>
  <c r="N213" i="4"/>
  <c r="M213" i="4"/>
  <c r="L213" i="4"/>
  <c r="N212" i="4"/>
  <c r="M212" i="4"/>
  <c r="L212" i="4"/>
  <c r="N211" i="4"/>
  <c r="M211" i="4"/>
  <c r="L211" i="4"/>
  <c r="N210" i="4"/>
  <c r="M210" i="4"/>
  <c r="L210" i="4"/>
  <c r="N209" i="4"/>
  <c r="M209" i="4"/>
  <c r="L209" i="4"/>
  <c r="N208" i="4"/>
  <c r="M208" i="4"/>
  <c r="L208" i="4"/>
  <c r="N207" i="4"/>
  <c r="M207" i="4"/>
  <c r="L207" i="4"/>
  <c r="N206" i="4"/>
  <c r="M206" i="4"/>
  <c r="L206" i="4"/>
  <c r="N205" i="4"/>
  <c r="M205" i="4"/>
  <c r="L205" i="4"/>
  <c r="N204" i="4"/>
  <c r="M204" i="4"/>
  <c r="L204" i="4"/>
  <c r="N203" i="4"/>
  <c r="M203" i="4"/>
  <c r="L203" i="4"/>
  <c r="N202" i="4"/>
  <c r="M202" i="4"/>
  <c r="L202" i="4"/>
  <c r="N201" i="4"/>
  <c r="M201" i="4"/>
  <c r="L201" i="4"/>
  <c r="N200" i="4"/>
  <c r="M200" i="4"/>
  <c r="L200" i="4"/>
  <c r="N199" i="4"/>
  <c r="M199" i="4"/>
  <c r="L199" i="4"/>
  <c r="N198" i="4"/>
  <c r="M198" i="4"/>
  <c r="L198" i="4"/>
  <c r="N197" i="4"/>
  <c r="M197" i="4"/>
  <c r="L197" i="4"/>
  <c r="N196" i="4"/>
  <c r="M196" i="4"/>
  <c r="L196" i="4"/>
  <c r="N195" i="4"/>
  <c r="M195" i="4"/>
  <c r="L195" i="4"/>
  <c r="N194" i="4"/>
  <c r="M194" i="4"/>
  <c r="L194" i="4"/>
  <c r="N193" i="4"/>
  <c r="M193" i="4"/>
  <c r="L193" i="4"/>
  <c r="N192" i="4"/>
  <c r="M192" i="4"/>
  <c r="L192" i="4"/>
  <c r="N191" i="4"/>
  <c r="M191" i="4"/>
  <c r="L191" i="4"/>
  <c r="N190" i="4"/>
  <c r="M190" i="4"/>
  <c r="L190" i="4"/>
  <c r="N189" i="4"/>
  <c r="M189" i="4"/>
  <c r="L189" i="4"/>
  <c r="N188" i="4"/>
  <c r="M188" i="4"/>
  <c r="L188" i="4"/>
  <c r="N187" i="4"/>
  <c r="M187" i="4"/>
  <c r="L187" i="4"/>
  <c r="N186" i="4"/>
  <c r="M186" i="4"/>
  <c r="L186" i="4"/>
  <c r="N185" i="4"/>
  <c r="M185" i="4"/>
  <c r="L185" i="4"/>
  <c r="N184" i="4"/>
  <c r="M184" i="4"/>
  <c r="L184" i="4"/>
  <c r="N183" i="4"/>
  <c r="M183" i="4"/>
  <c r="L183" i="4"/>
  <c r="N182" i="4"/>
  <c r="M182" i="4"/>
  <c r="L182" i="4"/>
  <c r="N181" i="4"/>
  <c r="M181" i="4"/>
  <c r="L181" i="4"/>
  <c r="N180" i="4"/>
  <c r="M180" i="4"/>
  <c r="L180" i="4"/>
  <c r="N179" i="4"/>
  <c r="M179" i="4"/>
  <c r="L179" i="4"/>
  <c r="N178" i="4"/>
  <c r="M178" i="4"/>
  <c r="L178" i="4"/>
  <c r="N177" i="4"/>
  <c r="M177" i="4"/>
  <c r="L177" i="4"/>
  <c r="N176" i="4"/>
  <c r="M176" i="4"/>
  <c r="L176" i="4"/>
  <c r="N175" i="4"/>
  <c r="M175" i="4"/>
  <c r="L175" i="4"/>
  <c r="N174" i="4"/>
  <c r="M174" i="4"/>
  <c r="L174" i="4"/>
  <c r="N173" i="4"/>
  <c r="M173" i="4"/>
  <c r="L173" i="4"/>
  <c r="N172" i="4"/>
  <c r="M172" i="4"/>
  <c r="L172" i="4"/>
  <c r="N171" i="4"/>
  <c r="M171" i="4"/>
  <c r="L171" i="4"/>
  <c r="N170" i="4"/>
  <c r="M170" i="4"/>
  <c r="L170" i="4"/>
  <c r="N169" i="4"/>
  <c r="M169" i="4"/>
  <c r="L169" i="4"/>
  <c r="N168" i="4"/>
  <c r="M168" i="4"/>
  <c r="L168" i="4"/>
  <c r="N167" i="4"/>
  <c r="M167" i="4"/>
  <c r="L167" i="4"/>
  <c r="N166" i="4"/>
  <c r="M166" i="4"/>
  <c r="L166" i="4"/>
  <c r="N165" i="4"/>
  <c r="M165" i="4"/>
  <c r="L165" i="4"/>
  <c r="N164" i="4"/>
  <c r="M164" i="4"/>
  <c r="L164" i="4"/>
  <c r="N163" i="4"/>
  <c r="M163" i="4"/>
  <c r="L163" i="4"/>
  <c r="N162" i="4"/>
  <c r="M162" i="4"/>
  <c r="L162" i="4"/>
  <c r="N161" i="4"/>
  <c r="M161" i="4"/>
  <c r="L161" i="4"/>
  <c r="N160" i="4"/>
  <c r="M160" i="4"/>
  <c r="L160" i="4"/>
  <c r="N159" i="4"/>
  <c r="M159" i="4"/>
  <c r="L159" i="4"/>
  <c r="N158" i="4"/>
  <c r="M158" i="4"/>
  <c r="L158" i="4"/>
  <c r="N157" i="4"/>
  <c r="M157" i="4"/>
  <c r="L157" i="4"/>
  <c r="N156" i="4"/>
  <c r="M156" i="4"/>
  <c r="L156" i="4"/>
  <c r="N155" i="4"/>
  <c r="M155" i="4"/>
  <c r="L155" i="4"/>
  <c r="N154" i="4"/>
  <c r="M154" i="4"/>
  <c r="L154" i="4"/>
  <c r="N153" i="4"/>
  <c r="M153" i="4"/>
  <c r="L153" i="4"/>
  <c r="N152" i="4"/>
  <c r="M152" i="4"/>
  <c r="L152" i="4"/>
  <c r="N151" i="4"/>
  <c r="M151" i="4"/>
  <c r="L151" i="4"/>
  <c r="N150" i="4"/>
  <c r="M150" i="4"/>
  <c r="L150" i="4"/>
  <c r="N149" i="4"/>
  <c r="M149" i="4"/>
  <c r="L149" i="4"/>
  <c r="N148" i="4"/>
  <c r="M148" i="4"/>
  <c r="L148" i="4"/>
  <c r="N147" i="4"/>
  <c r="M147" i="4"/>
  <c r="L147" i="4"/>
  <c r="N146" i="4"/>
  <c r="M146" i="4"/>
  <c r="L146" i="4"/>
  <c r="N145" i="4"/>
  <c r="M145" i="4"/>
  <c r="L145" i="4"/>
  <c r="N144" i="4"/>
  <c r="M144" i="4"/>
  <c r="L144" i="4"/>
  <c r="N143" i="4"/>
  <c r="M143" i="4"/>
  <c r="L143" i="4"/>
  <c r="N142" i="4"/>
  <c r="M142" i="4"/>
  <c r="L142" i="4"/>
  <c r="N141" i="4"/>
  <c r="M141" i="4"/>
  <c r="L141" i="4"/>
  <c r="N140" i="4"/>
  <c r="M140" i="4"/>
  <c r="L140" i="4"/>
  <c r="N139" i="4"/>
  <c r="M139" i="4"/>
  <c r="L139" i="4"/>
  <c r="N138" i="4"/>
  <c r="M138" i="4"/>
  <c r="L138" i="4"/>
  <c r="N137" i="4"/>
  <c r="M137" i="4"/>
  <c r="L137" i="4"/>
  <c r="N136" i="4"/>
  <c r="M136" i="4"/>
  <c r="L136" i="4"/>
  <c r="N135" i="4"/>
  <c r="M135" i="4"/>
  <c r="L135" i="4"/>
  <c r="N134" i="4"/>
  <c r="M134" i="4"/>
  <c r="L134" i="4"/>
  <c r="N133" i="4"/>
  <c r="M133" i="4"/>
  <c r="L133" i="4"/>
  <c r="N132" i="4"/>
  <c r="M132" i="4"/>
  <c r="L132" i="4"/>
  <c r="N131" i="4"/>
  <c r="M131" i="4"/>
  <c r="L131" i="4"/>
  <c r="N130" i="4"/>
  <c r="M130" i="4"/>
  <c r="L130" i="4"/>
  <c r="N129" i="4"/>
  <c r="M129" i="4"/>
  <c r="L129" i="4"/>
  <c r="N128" i="4"/>
  <c r="M128" i="4"/>
  <c r="L128" i="4"/>
  <c r="N127" i="4"/>
  <c r="M127" i="4"/>
  <c r="L127" i="4"/>
  <c r="N126" i="4"/>
  <c r="M126" i="4"/>
  <c r="L126" i="4"/>
  <c r="N125" i="4"/>
  <c r="M125" i="4"/>
  <c r="L125" i="4"/>
  <c r="N124" i="4"/>
  <c r="M124" i="4"/>
  <c r="L124" i="4"/>
  <c r="N123" i="4"/>
  <c r="M123" i="4"/>
  <c r="L123" i="4"/>
  <c r="N122" i="4"/>
  <c r="M122" i="4"/>
  <c r="L122" i="4"/>
  <c r="N121" i="4"/>
  <c r="M121" i="4"/>
  <c r="L121" i="4"/>
  <c r="N120" i="4"/>
  <c r="M120" i="4"/>
  <c r="L120" i="4"/>
  <c r="N119" i="4"/>
  <c r="M119" i="4"/>
  <c r="L119" i="4"/>
  <c r="N118" i="4"/>
  <c r="M118" i="4"/>
  <c r="L118" i="4"/>
  <c r="N117" i="4"/>
  <c r="M117" i="4"/>
  <c r="L117" i="4"/>
  <c r="N116" i="4"/>
  <c r="M116" i="4"/>
  <c r="L116" i="4"/>
  <c r="N115" i="4"/>
  <c r="M115" i="4"/>
  <c r="L115" i="4"/>
  <c r="N114" i="4"/>
  <c r="M114" i="4"/>
  <c r="L114" i="4"/>
  <c r="N113" i="4"/>
  <c r="M113" i="4"/>
  <c r="L113" i="4"/>
  <c r="N112" i="4"/>
  <c r="M112" i="4"/>
  <c r="L112" i="4"/>
  <c r="N111" i="4"/>
  <c r="M111" i="4"/>
  <c r="L111" i="4"/>
  <c r="N110" i="4"/>
  <c r="M110" i="4"/>
  <c r="L110" i="4"/>
  <c r="N109" i="4"/>
  <c r="M109" i="4"/>
  <c r="L109" i="4"/>
  <c r="N108" i="4"/>
  <c r="M108" i="4"/>
  <c r="L108" i="4"/>
  <c r="N107" i="4"/>
  <c r="M107" i="4"/>
  <c r="L107" i="4"/>
  <c r="N106" i="4"/>
  <c r="M106" i="4"/>
  <c r="L106" i="4"/>
  <c r="N105" i="4"/>
  <c r="M105" i="4"/>
  <c r="L105" i="4"/>
  <c r="N104" i="4"/>
  <c r="M104" i="4"/>
  <c r="L104" i="4"/>
  <c r="N103" i="4"/>
  <c r="M103" i="4"/>
  <c r="L103" i="4"/>
  <c r="N102" i="4"/>
  <c r="M102" i="4"/>
  <c r="L102" i="4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N2" i="4"/>
  <c r="M2" i="4"/>
  <c r="L2" i="4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P39" i="1"/>
  <c r="I54" i="29" s="1"/>
  <c r="H39" i="1"/>
  <c r="B39" i="1"/>
  <c r="A39" i="1" s="1"/>
  <c r="AN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B28" i="1"/>
  <c r="AD27" i="1"/>
  <c r="AE27" i="1" s="1"/>
  <c r="AC27" i="1"/>
  <c r="AB27" i="1"/>
  <c r="AA27" i="1"/>
  <c r="H27" i="1"/>
  <c r="B27" i="1"/>
  <c r="AD26" i="1"/>
  <c r="AE26" i="1" s="1"/>
  <c r="AC26" i="1"/>
  <c r="AB26" i="1"/>
  <c r="AA26" i="1"/>
  <c r="B26" i="1"/>
  <c r="AD25" i="1"/>
  <c r="AC25" i="1"/>
  <c r="AB25" i="1"/>
  <c r="AA25" i="1"/>
  <c r="AB24" i="1"/>
  <c r="AA24" i="1"/>
  <c r="H24" i="1"/>
  <c r="B24" i="1"/>
  <c r="AB23" i="1"/>
  <c r="AA23" i="1"/>
  <c r="AD23" i="1" s="1"/>
  <c r="H23" i="1"/>
  <c r="B23" i="1"/>
  <c r="AB22" i="1"/>
  <c r="AA22" i="1"/>
  <c r="AG20" i="1"/>
  <c r="AF20" i="1"/>
  <c r="AB20" i="1"/>
  <c r="AA20" i="1"/>
  <c r="H20" i="1"/>
  <c r="B20" i="1"/>
  <c r="AG19" i="1"/>
  <c r="AF19" i="1"/>
  <c r="AB19" i="1"/>
  <c r="AA19" i="1"/>
  <c r="H19" i="1"/>
  <c r="B19" i="1"/>
  <c r="AG18" i="1"/>
  <c r="AF18" i="1"/>
  <c r="AB18" i="1"/>
  <c r="AA18" i="1"/>
  <c r="J11" i="1"/>
  <c r="C17" i="7" s="1"/>
  <c r="B13" i="7"/>
  <c r="K6" i="1"/>
  <c r="K5" i="1"/>
  <c r="K4" i="1"/>
  <c r="AC23" i="1" l="1"/>
  <c r="H8" i="29" s="1"/>
  <c r="AE23" i="1"/>
  <c r="J8" i="29" s="1"/>
  <c r="I8" i="29"/>
  <c r="AK38" i="1"/>
  <c r="AL38" i="1"/>
  <c r="I38" i="1" s="1"/>
  <c r="AM38" i="1"/>
  <c r="AJ38" i="1"/>
  <c r="Y38" i="1"/>
  <c r="Z38" i="1"/>
  <c r="AI38" i="1"/>
  <c r="R38" i="1" s="1"/>
  <c r="AL31" i="1"/>
  <c r="AM31" i="1"/>
  <c r="Y31" i="1"/>
  <c r="AK31" i="1"/>
  <c r="Z31" i="1"/>
  <c r="AI31" i="1"/>
  <c r="AJ31" i="1"/>
  <c r="AM40" i="1"/>
  <c r="AJ40" i="1"/>
  <c r="Z40" i="1"/>
  <c r="AL40" i="1"/>
  <c r="I40" i="1" s="1"/>
  <c r="AI40" i="1"/>
  <c r="R40" i="1" s="1"/>
  <c r="Y40" i="1"/>
  <c r="AK40" i="1"/>
  <c r="Y27" i="1"/>
  <c r="Z27" i="1"/>
  <c r="AI27" i="1"/>
  <c r="AJ27" i="1"/>
  <c r="AL27" i="1"/>
  <c r="AK27" i="1"/>
  <c r="AM27" i="1"/>
  <c r="AM24" i="1"/>
  <c r="AL24" i="1"/>
  <c r="Z24" i="1"/>
  <c r="AI24" i="1"/>
  <c r="Y24" i="1"/>
  <c r="AJ24" i="1"/>
  <c r="AK24" i="1"/>
  <c r="O34" i="1"/>
  <c r="H49" i="29" s="1"/>
  <c r="AI34" i="1"/>
  <c r="AK34" i="1"/>
  <c r="AJ34" i="1"/>
  <c r="AL34" i="1"/>
  <c r="Y34" i="1"/>
  <c r="AM34" i="1"/>
  <c r="Z34" i="1"/>
  <c r="AK22" i="1"/>
  <c r="AL22" i="1"/>
  <c r="AM22" i="1"/>
  <c r="Y22" i="1"/>
  <c r="Z22" i="1"/>
  <c r="AJ22" i="1"/>
  <c r="AI22" i="1"/>
  <c r="Q43" i="1"/>
  <c r="Y43" i="1"/>
  <c r="AI43" i="1"/>
  <c r="Z43" i="1"/>
  <c r="AJ43" i="1"/>
  <c r="AK43" i="1"/>
  <c r="AL43" i="1"/>
  <c r="AM43" i="1"/>
  <c r="AI42" i="1"/>
  <c r="AJ42" i="1"/>
  <c r="AK42" i="1"/>
  <c r="AL42" i="1"/>
  <c r="I42" i="1" s="1"/>
  <c r="AM42" i="1"/>
  <c r="Z42" i="1"/>
  <c r="Y42" i="1"/>
  <c r="AI32" i="1"/>
  <c r="AJ32" i="1"/>
  <c r="AM32" i="1"/>
  <c r="AK32" i="1"/>
  <c r="AL32" i="1"/>
  <c r="Y32" i="1"/>
  <c r="Z32" i="1"/>
  <c r="Z18" i="1"/>
  <c r="X18" i="1" s="1"/>
  <c r="V18" i="1" s="1"/>
  <c r="L3" i="29" s="1"/>
  <c r="Y18" i="1"/>
  <c r="A36" i="1"/>
  <c r="AN36" i="1" s="1"/>
  <c r="Y36" i="1"/>
  <c r="Z36" i="1"/>
  <c r="AI36" i="1"/>
  <c r="AJ36" i="1"/>
  <c r="AK36" i="1"/>
  <c r="AL36" i="1"/>
  <c r="AM36" i="1"/>
  <c r="AK30" i="1"/>
  <c r="AI30" i="1"/>
  <c r="R30" i="1" s="1"/>
  <c r="Y30" i="1"/>
  <c r="AJ30" i="1"/>
  <c r="Z30" i="1"/>
  <c r="AL30" i="1"/>
  <c r="I30" i="1" s="1"/>
  <c r="AM30" i="1"/>
  <c r="O39" i="1"/>
  <c r="AL39" i="1"/>
  <c r="Y39" i="1"/>
  <c r="AI39" i="1"/>
  <c r="AJ39" i="1"/>
  <c r="AK39" i="1"/>
  <c r="S39" i="1" s="1"/>
  <c r="AM39" i="1"/>
  <c r="Z39" i="1"/>
  <c r="AI23" i="1"/>
  <c r="AL23" i="1"/>
  <c r="Y23" i="1"/>
  <c r="AJ23" i="1"/>
  <c r="AK23" i="1"/>
  <c r="AM23" i="1"/>
  <c r="Z23" i="1"/>
  <c r="AI35" i="1"/>
  <c r="Y35" i="1"/>
  <c r="AJ35" i="1"/>
  <c r="Z35" i="1"/>
  <c r="AK35" i="1"/>
  <c r="AL35" i="1"/>
  <c r="I35" i="1" s="1"/>
  <c r="AM35" i="1"/>
  <c r="AI26" i="1"/>
  <c r="Z26" i="1"/>
  <c r="AJ26" i="1"/>
  <c r="AK26" i="1"/>
  <c r="AL26" i="1"/>
  <c r="AM26" i="1"/>
  <c r="Y26" i="1"/>
  <c r="AJ28" i="1"/>
  <c r="AK28" i="1"/>
  <c r="AL28" i="1"/>
  <c r="Y28" i="1"/>
  <c r="AM28" i="1"/>
  <c r="Z28" i="1"/>
  <c r="AI28" i="1"/>
  <c r="Z20" i="1"/>
  <c r="Y20" i="1"/>
  <c r="AJ44" i="1"/>
  <c r="AK44" i="1"/>
  <c r="AL44" i="1"/>
  <c r="I44" i="1" s="1"/>
  <c r="Y44" i="1"/>
  <c r="AI44" i="1"/>
  <c r="AM44" i="1"/>
  <c r="Z44" i="1"/>
  <c r="Z19" i="1"/>
  <c r="Y19" i="1"/>
  <c r="P27" i="1"/>
  <c r="I42" i="29" s="1"/>
  <c r="A23" i="1"/>
  <c r="AN23" i="1" s="1"/>
  <c r="P23" i="1"/>
  <c r="I38" i="29" s="1"/>
  <c r="A26" i="1"/>
  <c r="AN26" i="1" s="1"/>
  <c r="P20" i="1"/>
  <c r="I35" i="29" s="1"/>
  <c r="AL20" i="1"/>
  <c r="AJ20" i="1"/>
  <c r="AI20" i="1"/>
  <c r="AM20" i="1"/>
  <c r="AK20" i="1"/>
  <c r="AK19" i="1"/>
  <c r="AL19" i="1"/>
  <c r="AJ19" i="1"/>
  <c r="AI19" i="1"/>
  <c r="AM19" i="1"/>
  <c r="AK18" i="1"/>
  <c r="AJ18" i="1"/>
  <c r="AL18" i="1"/>
  <c r="AI18" i="1"/>
  <c r="AM18" i="1"/>
  <c r="A19" i="1"/>
  <c r="AN19" i="1" s="1"/>
  <c r="H54" i="29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N44" i="1" s="1"/>
  <c r="L59" i="29"/>
  <c r="Q44" i="1"/>
  <c r="A22" i="1"/>
  <c r="AN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A40" i="1"/>
  <c r="AN40" i="1" s="1"/>
  <c r="L55" i="29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K40" i="14"/>
  <c r="K48" i="14"/>
  <c r="K57" i="14"/>
  <c r="K144" i="14"/>
  <c r="K158" i="14"/>
  <c r="K164" i="14"/>
  <c r="AD19" i="1"/>
  <c r="AE19" i="1" s="1"/>
  <c r="A24" i="1"/>
  <c r="AN24" i="1" s="1"/>
  <c r="Q27" i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N30" i="1" s="1"/>
  <c r="Q32" i="1"/>
  <c r="Q35" i="1"/>
  <c r="K12" i="14"/>
  <c r="K173" i="14"/>
  <c r="K182" i="14"/>
  <c r="K188" i="14"/>
  <c r="F161" i="15" s="1" a="1"/>
  <c r="F161" i="15" s="1"/>
  <c r="O19" i="1"/>
  <c r="AD20" i="1"/>
  <c r="AE20" i="1" s="1"/>
  <c r="A31" i="1"/>
  <c r="AN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N28" i="1" s="1"/>
  <c r="A38" i="1"/>
  <c r="AN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N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N20" i="1" s="1"/>
  <c r="A27" i="1"/>
  <c r="AN27" i="1" s="1"/>
  <c r="A34" i="1"/>
  <c r="AN34" i="1" s="1"/>
  <c r="Q36" i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N32" i="1" s="1"/>
  <c r="A35" i="1"/>
  <c r="AN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Q42" i="1"/>
  <c r="P30" i="1"/>
  <c r="I45" i="29" s="1"/>
  <c r="O42" i="1"/>
  <c r="A18" i="1"/>
  <c r="AN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O40" i="1"/>
  <c r="A42" i="1"/>
  <c r="AN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I27" i="1" l="1"/>
  <c r="Q26" i="1"/>
  <c r="J41" i="29" s="1"/>
  <c r="Q23" i="1"/>
  <c r="J38" i="29" s="1"/>
  <c r="X20" i="1"/>
  <c r="I43" i="1"/>
  <c r="I26" i="1"/>
  <c r="I31" i="1"/>
  <c r="R44" i="1"/>
  <c r="I32" i="1"/>
  <c r="I36" i="1"/>
  <c r="I39" i="1"/>
  <c r="I34" i="1"/>
  <c r="I23" i="1"/>
  <c r="I28" i="1"/>
  <c r="I20" i="1"/>
  <c r="I19" i="1"/>
  <c r="AE18" i="1"/>
  <c r="I3" i="29"/>
  <c r="W18" i="1"/>
  <c r="U18" i="1" s="1"/>
  <c r="L33" i="29" s="1"/>
  <c r="W20" i="1"/>
  <c r="R43" i="1"/>
  <c r="R39" i="1"/>
  <c r="T31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T44" i="1"/>
  <c r="W34" i="1"/>
  <c r="X34" i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X43" i="1"/>
  <c r="W38" i="1"/>
  <c r="X38" i="1"/>
  <c r="V38" i="1" s="1"/>
  <c r="J54" i="29"/>
  <c r="T39" i="1"/>
  <c r="W35" i="1"/>
  <c r="U35" i="1" s="1"/>
  <c r="X35" i="1"/>
  <c r="V35" i="1" s="1"/>
  <c r="W27" i="1"/>
  <c r="U27" i="1" s="1"/>
  <c r="L42" i="29" s="1"/>
  <c r="X27" i="1"/>
  <c r="V27" i="1" s="1"/>
  <c r="J51" i="29"/>
  <c r="T36" i="1"/>
  <c r="J57" i="29"/>
  <c r="T42" i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J55" i="29"/>
  <c r="T40" i="1"/>
  <c r="W28" i="1"/>
  <c r="U28" i="1" s="1"/>
  <c r="L43" i="29" s="1"/>
  <c r="X28" i="1"/>
  <c r="V28" i="1" s="1"/>
  <c r="W42" i="1"/>
  <c r="X42" i="1"/>
  <c r="V42" i="1" s="1"/>
  <c r="R42" i="1"/>
  <c r="J53" i="29"/>
  <c r="T38" i="1"/>
  <c r="W30" i="1"/>
  <c r="X30" i="1"/>
  <c r="J58" i="29"/>
  <c r="T43" i="1"/>
  <c r="J49" i="29"/>
  <c r="T34" i="1"/>
  <c r="J50" i="29"/>
  <c r="T35" i="1"/>
  <c r="W44" i="1"/>
  <c r="U44" i="1" s="1"/>
  <c r="X44" i="1"/>
  <c r="V44" i="1" s="1"/>
  <c r="J45" i="29"/>
  <c r="T30" i="1"/>
  <c r="J47" i="29"/>
  <c r="T32" i="1"/>
  <c r="W39" i="1"/>
  <c r="X39" i="1"/>
  <c r="R34" i="1"/>
  <c r="R31" i="1"/>
  <c r="Q20" i="1"/>
  <c r="J35" i="29" s="1"/>
  <c r="W19" i="1"/>
  <c r="U19" i="1" s="1"/>
  <c r="L34" i="29" s="1"/>
  <c r="X19" i="1"/>
  <c r="V19" i="1" s="1"/>
  <c r="J42" i="29"/>
  <c r="T27" i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V40" i="1"/>
  <c r="H43" i="29"/>
  <c r="J46" i="29"/>
  <c r="U39" i="1"/>
  <c r="V39" i="1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V43" i="1"/>
  <c r="U43" i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U42" i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U38" i="1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U34" i="1"/>
  <c r="V34" i="1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U30" i="1"/>
  <c r="V30" i="1"/>
  <c r="Q22" i="1"/>
  <c r="F86" i="15" a="1"/>
  <c r="F86" i="15" s="1"/>
  <c r="T23" i="1" l="1"/>
  <c r="J9" i="29"/>
  <c r="T26" i="1"/>
  <c r="T20" i="1"/>
  <c r="J3" i="29"/>
  <c r="I18" i="1"/>
  <c r="K35" i="29"/>
  <c r="J39" i="29"/>
  <c r="T24" i="1"/>
  <c r="J43" i="29"/>
  <c r="T28" i="1"/>
  <c r="J37" i="29"/>
  <c r="T22" i="1"/>
  <c r="J34" i="29"/>
  <c r="T19" i="1"/>
  <c r="J33" i="29"/>
  <c r="T18" i="1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tc={2419DEDA-C466-4F00-AC4F-E9601058E085}</author>
  </authors>
  <commentList>
    <comment ref="R1" authorId="0" shapeId="0" xr:uid="{2419DEDA-C466-4F00-AC4F-E9601058E085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values are imported from the MUG Table.  Just indicate LOW, MID, or HIGH in column O, there, and click Refresh All.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<sst xmlns="http://schemas.openxmlformats.org/spreadsheetml/2006/main" count="3845" uniqueCount="1361">
  <si>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</si>
  <si>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</si>
  <si>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</si>
  <si>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</si>
  <si>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</si>
  <si>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</si>
  <si>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</si>
  <si>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</si>
  <si>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</si>
  <si>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</si>
  <si>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</si>
  <si>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</si>
  <si>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</si>
  <si>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</si>
  <si>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</si>
  <si>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</si>
  <si>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</si>
  <si>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</si>
  <si>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</si>
  <si>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</si>
  <si>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</si>
  <si>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</si>
  <si>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</si>
  <si>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</si>
  <si>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</si>
  <si>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</si>
  <si>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</si>
  <si>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</si>
  <si>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</si>
  <si>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</si>
  <si>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</si>
  <si>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</si>
  <si>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</si>
  <si>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</si>
  <si>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</si>
  <si>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</si>
  <si>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</si>
  <si>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</si>
  <si>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</si>
  <si>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</si>
  <si>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</si>
  <si>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</si>
  <si>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</si>
  <si>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</si>
  <si>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</si>
  <si>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</si>
  <si>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</si>
  <si>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</si>
  <si>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</si>
  <si>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</si>
  <si>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</si>
  <si>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</si>
  <si>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</si>
  <si>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</si>
  <si>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</si>
  <si>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</si>
  <si>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</si>
  <si>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</si>
  <si>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</si>
  <si>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</si>
  <si>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</si>
  <si>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</si>
  <si>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</si>
  <si>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</si>
  <si>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</si>
  <si>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</si>
  <si>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</si>
  <si>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</si>
  <si>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</si>
  <si>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</si>
  <si>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</si>
  <si>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</si>
  <si>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</si>
  <si>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</si>
  <si>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</si>
  <si>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</si>
  <si>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</si>
  <si>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</si>
  <si>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</si>
  <si>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</si>
  <si>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Repeat2</t>
  </si>
  <si>
    <t>Error2</t>
  </si>
  <si>
    <t>Error3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</si>
  <si>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</si>
  <si>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</si>
  <si>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</si>
  <si>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</si>
  <si>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</si>
  <si>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</si>
  <si>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</si>
  <si>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</si>
  <si>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</si>
  <si>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</si>
  <si>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</si>
  <si>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</si>
  <si>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</si>
  <si>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</si>
  <si>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</si>
  <si>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</si>
  <si>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</si>
  <si>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</si>
  <si>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</si>
  <si>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</si>
  <si>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</si>
  <si>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</si>
  <si>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</si>
  <si>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</si>
  <si>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</si>
  <si>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</si>
  <si>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</si>
  <si>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</si>
  <si>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</si>
  <si>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</si>
  <si>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</si>
  <si>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</si>
  <si>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</si>
  <si>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</si>
  <si>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</si>
  <si>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</si>
  <si>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</si>
  <si>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</si>
  <si>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</si>
  <si>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</si>
  <si>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</si>
  <si>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</si>
  <si>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</si>
  <si>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</si>
  <si>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</si>
  <si>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</si>
  <si>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</si>
  <si>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</si>
  <si>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</si>
  <si>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</si>
  <si>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</si>
  <si>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</si>
  <si>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</si>
  <si>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</si>
  <si>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</si>
  <si>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</si>
  <si>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</si>
  <si>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</si>
  <si>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</si>
  <si>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</si>
  <si>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</si>
  <si>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</si>
  <si>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</si>
  <si>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</si>
  <si>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</si>
  <si>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</si>
  <si>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</si>
  <si>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</si>
  <si>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</si>
  <si>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</si>
  <si>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</si>
  <si>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</si>
  <si>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</si>
  <si>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</si>
  <si>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</si>
  <si>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</si>
  <si>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</si>
  <si>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</si>
  <si>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</si>
  <si>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</si>
  <si>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</si>
  <si>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Torque Wrench, TW2 0.5 to 4 in oz  R 0.01</t>
  </si>
  <si>
    <t>Torque</t>
  </si>
  <si>
    <t>in oz</t>
  </si>
  <si>
    <t>Torque Wrench, TW2 0.5 to 4 in oz  R 0.025</t>
  </si>
  <si>
    <t>Torque Wrench, TW2 0.5 to 4 in oz  R 0.05</t>
  </si>
  <si>
    <t>Torque Wrench, TW2 0.5 to 4 in oz  R 0.1</t>
  </si>
  <si>
    <t>Torque Wrench, TW2 0.5 to 4 in oz  R 0.25</t>
  </si>
  <si>
    <t>Torque Wrench, BMX 40OZ 4 to 40 in oz  R 0.01</t>
  </si>
  <si>
    <t>Torque Wrench, BMX 40OZ 4 to 40 in oz  R 0.025</t>
  </si>
  <si>
    <t>Torque Wrench, BMX 40OZ 4 to 40 in oz  R 0.05</t>
  </si>
  <si>
    <t>Torque Wrench, BMX 40OZ 4 to 40 in oz  R 0.1</t>
  </si>
  <si>
    <t>Torque Wrench, BMX 40OZ 4 to 40 in oz  R 0.25</t>
  </si>
  <si>
    <t>Torque Wrench, BMX 40OZ 4 to 40 in oz  R 0.5</t>
  </si>
  <si>
    <t>Torque Wrench, BMX 10I 16 to 160 in oz  R 0.01</t>
  </si>
  <si>
    <t>in lb</t>
  </si>
  <si>
    <t>Torque Wrench, BMX 10I 16 to 160 in oz  R 0.025</t>
  </si>
  <si>
    <t>Torque Wrench, BMX 10I 16 to 160 in oz  R 0.05</t>
  </si>
  <si>
    <t>Torque Wrench, BMX 10I 16 to 160 in oz  R 0.1</t>
  </si>
  <si>
    <t>Torque Wrench, BMX 10I 16 to 160 in oz  R 0.25</t>
  </si>
  <si>
    <t>Torque Wrench, BMX 10I 16 to 160 in oz  R 0.5</t>
  </si>
  <si>
    <t>Torque Wrench, BMX 10I 1 to 10 in lb  R 0.01</t>
  </si>
  <si>
    <t>Torque Wrench, BMX 10I 1 to 10 in lb  R 0.025</t>
  </si>
  <si>
    <t>Torque Wrench, BMX 10I 1 to 10 in lb  R 0.05</t>
  </si>
  <si>
    <t>Torque Wrench, BMX 10I 1 to 10 in lb  R 0.1</t>
  </si>
  <si>
    <t>Torque Wrench, BMX 10I 1 to 10 in lb  R 0.25</t>
  </si>
  <si>
    <t>Torque Wrench, BMX 10I 1 to 10 in lb  R 0.5</t>
  </si>
  <si>
    <t>Torque Wrench, BMX 50I 5 to 50 in lb  R 0.01</t>
  </si>
  <si>
    <t>Torque Wrench, BMX 50I 5 to 50 in lb  R 0.025</t>
  </si>
  <si>
    <t>Torque Wrench, BMX 50I 5 to 50 in lb  R 0.05</t>
  </si>
  <si>
    <t>Torque Wrench, BMX 50I 5 to 50 in lb  R 0.1</t>
  </si>
  <si>
    <t>Torque Wrench, BMX 50I 5 to 50 in lb  R 0.25</t>
  </si>
  <si>
    <t>Torque Wrench, BMX 50I 5 to 50 in lb  R 0.5</t>
  </si>
  <si>
    <t>Torque Wrench, CDI-1 5 to 50 in lb  R 0.01</t>
  </si>
  <si>
    <t>Torque Wrench, CDI-1 5 to 50 in lb  R 0.025</t>
  </si>
  <si>
    <t>Torque Wrench, CDI-1 5 to 50 in lb  R 0.05</t>
  </si>
  <si>
    <t>Torque Wrench, CDI-1 5 to 50 in lb  R 0.1</t>
  </si>
  <si>
    <t>Torque Wrench, CDI-1 5 to 50 in lb  R 0.25</t>
  </si>
  <si>
    <t>Torque Wrench, CDI-1 5 to 50 in lb  R 0.5</t>
  </si>
  <si>
    <t>Torque Wrench, BMX 250I 25 to 250 in lb  R 0.01</t>
  </si>
  <si>
    <t>Torque Wrench, BMX 250I 25 to 250 in lb  R 0.025</t>
  </si>
  <si>
    <t>Torque Wrench, BMX 250I 25 to 250 in lb  R 0.05</t>
  </si>
  <si>
    <t>Torque Wrench, BMX 250I 25 to 250 in lb  R 0.1</t>
  </si>
  <si>
    <t>Torque Wrench, BMX 250I 25 to 250 in lb  R 0.25</t>
  </si>
  <si>
    <t>Torque Wrench, BMX 250I 25 to 250 in lb  R 0.5</t>
  </si>
  <si>
    <t>Torque Wrench, CDI-2 40 to 400 in lb  R 0.01</t>
  </si>
  <si>
    <t>Torque Wrench, CDI-2 40 to 400 in lb  R 0.025</t>
  </si>
  <si>
    <t>Torque Wrench, CDI-2 40 to 400 in lb  R 0.05</t>
  </si>
  <si>
    <t>Torque Wrench, CDI-2 40 to 400 in lb  R 0.1</t>
  </si>
  <si>
    <t>Torque Wrench, CDI-2 40 to 400 in lb  R 0.25</t>
  </si>
  <si>
    <t>Torque Wrench, CDI-2 40 to 400 in lb  R 0.5</t>
  </si>
  <si>
    <t>Torque Wrench, CDI-2 40 to 400 in lb  R 1</t>
  </si>
  <si>
    <t>Torque Wrench, CDI-3 100 to 1000 in lb  R 0.01</t>
  </si>
  <si>
    <t>Torque Wrench, CDI-3 100 to 1000 in lb  R 0.025</t>
  </si>
  <si>
    <t>Torque Wrench, CDI-3 100 to 1000 in lb  R 0.05</t>
  </si>
  <si>
    <t>Torque Wrench, CDI-3 100 to 1000 in lb  R 0.1</t>
  </si>
  <si>
    <t>Torque Wrench, CDI-3 100 to 1000 in lb  R 0.25</t>
  </si>
  <si>
    <t>Torque Wrench, CDI-3 100 to 1000 in lb  R 0.5</t>
  </si>
  <si>
    <t>Torque Wrench, CDI-3 100 to 1000 in lb  R 1</t>
  </si>
  <si>
    <t>Torque Wrench, CDI-4 300 to 3000 in lb  R 0.01</t>
  </si>
  <si>
    <t>Torque Wrench, CDI-4 300 to 3000 in lb  R 0.025</t>
  </si>
  <si>
    <t>Torque Wrench, CDI-4 300 to 3000 in lb  R 0.05</t>
  </si>
  <si>
    <t>Torque Wrench, CDI-4 300 to 3000 in lb  R 0.1</t>
  </si>
  <si>
    <t>Torque Wrench, CDI-4 300 to 3000 in lb  R 0.25</t>
  </si>
  <si>
    <t>Torque Wrench, CDI-4 300 to 3000 in lb  R 0.5</t>
  </si>
  <si>
    <t>Torque Wrench, CDI-4 300 to 3000 in lb  R 1</t>
  </si>
  <si>
    <t>Torque Wrench, CDI-4 25 to 250 ft lb  R 0.01</t>
  </si>
  <si>
    <t>ft lb</t>
  </si>
  <si>
    <t>Torque Wrench, CDI-4 25 to 250 ft lb  R 0.025</t>
  </si>
  <si>
    <t>Torque Wrench, CDI-4 25 to 250 ft lb  R 0.05</t>
  </si>
  <si>
    <t>Torque Wrench, CDI-4 25 to 250 ft lb  R 0.1</t>
  </si>
  <si>
    <t>Torque Wrench, CDI-4 25 to 250 ft lb  R 0.25</t>
  </si>
  <si>
    <t>Torque Wrench, CDI-4 25 to 250 ft lb  R 0.5</t>
  </si>
  <si>
    <t>Torque Wrench, CDI-4 25 to 250 ft lb  R 1</t>
  </si>
  <si>
    <t>Torque Wrench, RTS 40 to 400 ft lb  R 0.01</t>
  </si>
  <si>
    <t>Torque Wrench, RTS 40 to 400 ft lb  R 0.025</t>
  </si>
  <si>
    <t>Torque Wrench, RTS 40 to 400 ft lb  R 0.05</t>
  </si>
  <si>
    <t>Torque Wrench, RTS 40 to 400 ft lb  R 0.1</t>
  </si>
  <si>
    <t>Torque Wrench, RTS 40 to 400 ft lb  R 0.25</t>
  </si>
  <si>
    <t>Torque Wrench, RTS 40 to 400 ft lb  R 0.5</t>
  </si>
  <si>
    <t>Torque Wrench, RTS 40 to 400 ft lb  R 1</t>
  </si>
  <si>
    <t>Air Gage   R 0.000005</t>
  </si>
  <si>
    <t>Air Gage</t>
  </si>
  <si>
    <t>µin</t>
  </si>
  <si>
    <t>Air Gage   R 0.00001</t>
  </si>
  <si>
    <t>Air Gage   R 0.00002</t>
  </si>
  <si>
    <t>Scale, Ultra Wts 0.5 to 380 g  R 0.00001</t>
  </si>
  <si>
    <t>mg</t>
  </si>
  <si>
    <t>Scale, Ultra Wts 0.5 to 380 g  R 0.0001</t>
  </si>
  <si>
    <t>Scale, Ultra Wts 0.5 to 380 g  R 0.001</t>
  </si>
  <si>
    <t>Scale, Ultra Wts 0.5 to 380 g  R 0.01</t>
  </si>
  <si>
    <t>Scale, Ultra Wts 0.5 to 380 g  R 0.1</t>
  </si>
  <si>
    <t>Scale, Ultra Wts 0.5 to 380 g  R 1</t>
  </si>
  <si>
    <t>Scale, F Wts 0 to 200 g  R 0.001</t>
  </si>
  <si>
    <t>Scale, F Wts 0 to 200 g  R 0.01</t>
  </si>
  <si>
    <t>Scale, F Wts 0 to 200 g  R 0.1</t>
  </si>
  <si>
    <t>Scale, F Wts 0 to 200 g  R 1</t>
  </si>
  <si>
    <t>Scale, F Wts 200 to 1000 g  R 0.001</t>
  </si>
  <si>
    <t>Scale, F Wts 200 to 1000 g  R 0.01</t>
  </si>
  <si>
    <t>Scale, F Wts 200 to 1000 g  R 0.1</t>
  </si>
  <si>
    <t>Scale, F Wts 200 to 1000 g  R 1</t>
  </si>
  <si>
    <t>Scale lbs 0 to 50 lbs  R 0.0002</t>
  </si>
  <si>
    <t>Scale lbs 0 to 50 lbs  R 0.0005</t>
  </si>
  <si>
    <t>Scale lbs 0 to 50 lbs  R 0.001</t>
  </si>
  <si>
    <t>Scale lbs 0 to 50 lbs  R 0.01</t>
  </si>
  <si>
    <t>Scale lbs 0 to 50 lbs  R 0.1</t>
  </si>
  <si>
    <t>Scale lbs 0 to 50 lbs  R 1</t>
  </si>
  <si>
    <t>Scale lbs 50 to 300 lbs  R 0.001</t>
  </si>
  <si>
    <t>Scale lbs 50 to 300 lbs  R 0.01</t>
  </si>
  <si>
    <t>Scale lbs 50 to 300 lbs  R 0.1</t>
  </si>
  <si>
    <t>Scale lbs 50 to 300 lbs  R 1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</si>
  <si>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</si>
  <si>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</si>
  <si>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</si>
  <si>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</si>
  <si>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</si>
  <si>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</si>
  <si>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</si>
  <si>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</si>
  <si>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</si>
  <si>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</si>
  <si>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</si>
  <si>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</si>
  <si>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</si>
  <si>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</si>
  <si>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</si>
  <si>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</si>
  <si>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</si>
  <si>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</si>
  <si>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</si>
  <si>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</si>
  <si>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</si>
  <si>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</si>
  <si>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</si>
  <si>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</si>
  <si>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</si>
  <si>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</si>
  <si>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</si>
  <si>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</si>
  <si>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</si>
  <si>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</si>
  <si>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</si>
  <si>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</si>
  <si>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</si>
  <si>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</si>
  <si>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</si>
  <si>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</si>
  <si>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</si>
  <si>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</si>
  <si>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</si>
  <si>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>Pressure Abs inHg 0 to 35.5  R 0.001</t>
  </si>
  <si>
    <t>Pressure Abs</t>
  </si>
  <si>
    <t>inHg</t>
  </si>
  <si>
    <t>Pressure Abs inHg 0 to 35.5  R 0.005</t>
  </si>
  <si>
    <t>Pressure Abs inHg 0 to 35.5  R 0.01</t>
  </si>
  <si>
    <t>Pressure Abs inHg 0 to 35.5  R 0.05</t>
  </si>
  <si>
    <t>Pressure Abs inHg 0 to 35.5  R 0.1</t>
  </si>
  <si>
    <t>Pressure Abs inHg 0 to 35.5  R 0.5</t>
  </si>
  <si>
    <t>Pressure Abs inHg 0 to 35.5  R 1</t>
  </si>
  <si>
    <t>Pressure Abs XP2i 28.5 to 100  R 0.01</t>
  </si>
  <si>
    <t>Pressure Abs XP2i 28.5 to 100  R 0.05</t>
  </si>
  <si>
    <t>Pressure Abs XP2i 28.5 to 100  R 0.1</t>
  </si>
  <si>
    <t>Pressure Abs XP2i 28.5 to 100  R 0.5</t>
  </si>
  <si>
    <t>Pressure Abs XP2i 28.5 to 100  R 1</t>
  </si>
  <si>
    <t>Pressure Additel 500 to 10,000  R 1</t>
  </si>
  <si>
    <t>Pressure</t>
  </si>
  <si>
    <t>psi</t>
  </si>
  <si>
    <t>Pressure Additel 500 to 10,000  R 5</t>
  </si>
  <si>
    <t>Pressure Additel 500 to 10,000  R 10</t>
  </si>
  <si>
    <t>Pressure Additel 500 to 10,000  R 25</t>
  </si>
  <si>
    <t>Pressure Additel 500 to 10,000  R 50</t>
  </si>
  <si>
    <t>Pressure Additel 500 to 10,000  R 100</t>
  </si>
  <si>
    <t>Pressure, oxy only 0 to 500  R 0.01</t>
  </si>
  <si>
    <t>Pressure, oxy only 0 to 500  R 0.05</t>
  </si>
  <si>
    <t>Pressure, oxy only 0 to 500  R 0.1</t>
  </si>
  <si>
    <t>Pressure, oxy only 0 to 500  R 0.5</t>
  </si>
  <si>
    <t>Pressure, oxy only 0 to 500  R 1</t>
  </si>
  <si>
    <t>Pressure, oxy only 0 to 500  R 2</t>
  </si>
  <si>
    <t>Pressure, oxy only 0 to 500  R 2.5</t>
  </si>
  <si>
    <t>Pressure, oxy only 0 to 500  R 5</t>
  </si>
  <si>
    <t>Pressure, oxy only 0 to 500  R 10</t>
  </si>
  <si>
    <t>Pressure M202 0 to 0.72 psi  R 0.001</t>
  </si>
  <si>
    <t>Pressure M202 0 to 0.72 psi  R 0.005</t>
  </si>
  <si>
    <t>Pressure M202 0 to 0.72 psi  R 0.01</t>
  </si>
  <si>
    <t>Pressure M202 0 to 0.72 psi  R 0.05</t>
  </si>
  <si>
    <t>Pressure M202 0 to 0.72 psi  R 0.1</t>
  </si>
  <si>
    <t>Vac M202 0 to 0.72 psi  R 0.001</t>
  </si>
  <si>
    <t>Vacuum</t>
  </si>
  <si>
    <t>Vac M202 0 to 0.72 psi  R 0.005</t>
  </si>
  <si>
    <t>Vac M202 0 to 0.72 psi  R 0.01</t>
  </si>
  <si>
    <t>Vac M202 0 to 0.72 psi  R 0.05</t>
  </si>
  <si>
    <t>Vac M202 0 to 0.72 psi  R 0.1</t>
  </si>
  <si>
    <t>Pressure M202 0.72 to 5 psi  R 0.001</t>
  </si>
  <si>
    <t>Pressure M202 0.72 to 5 psi  R 0.005</t>
  </si>
  <si>
    <t>Pressure M202 0.72 to 5 psi  R 0.01</t>
  </si>
  <si>
    <t>Pressure M202 0.72 to 5 psi  R 0.05</t>
  </si>
  <si>
    <t>Pressure M202 0.72 to 5 psi  R 0.1</t>
  </si>
  <si>
    <t>Pressure M202 0.72 to 5 psi  R 0.5</t>
  </si>
  <si>
    <t>Pressure inH2O, Crystal 0 to 45  R 0.01</t>
  </si>
  <si>
    <t>inH2O</t>
  </si>
  <si>
    <t>Pressure inH2O, Crystal 0 to 45  R 0.05</t>
  </si>
  <si>
    <t>Pressure inH2O, Crystal 0 to 45  R 0.1</t>
  </si>
  <si>
    <t>Pressure inH2O, Crystal 0 to 45  R 0.25</t>
  </si>
  <si>
    <t>Pressure inH2O, Crystal 0 to 45  R 0.5</t>
  </si>
  <si>
    <t>Pressure inH2O, Crystal 0 to 45  R 1</t>
  </si>
  <si>
    <t>Pressure Abs mmHg 0 to 900  R 0.01</t>
  </si>
  <si>
    <t>mmHg</t>
  </si>
  <si>
    <t>Pressure Abs mmHg 0 to 900  R 0.05</t>
  </si>
  <si>
    <t>Pressure Abs mmHg 0 to 900  R 0.1</t>
  </si>
  <si>
    <t>Pressure Abs mmHg 0 to 900  R 0.25</t>
  </si>
  <si>
    <t>Pressure Abs mmHg 0 to 900  R 0.5</t>
  </si>
  <si>
    <t>Pressure Abs mmHg 0 to 900  R 1</t>
  </si>
  <si>
    <t>Pressure Abs mmHg 0 to 900  R 10</t>
  </si>
  <si>
    <t>Pressure Abs psia 0 to 17.5  R 0.001</t>
  </si>
  <si>
    <t>psia</t>
  </si>
  <si>
    <t>Pressure Abs psia 0 to 17.5  R 0.01</t>
  </si>
  <si>
    <t>Pressure Abs psia 0 to 17.5  R 0.05</t>
  </si>
  <si>
    <t>Pressure Abs psia 0 to 17.5  R 0.1</t>
  </si>
  <si>
    <t>Pressure Abs psia 0 to 17.5  R 0.5</t>
  </si>
  <si>
    <t>Pressure Abs psia 0 to 17.5  R 1</t>
  </si>
  <si>
    <t>Pressure Abs hPa 0 to 1207  R 0.001</t>
  </si>
  <si>
    <t>hPa</t>
  </si>
  <si>
    <t>Pressure Abs hPa 0 to 1207  R 0.01</t>
  </si>
  <si>
    <t>Pressure Abs hPa 0 to 1207  R 0.05</t>
  </si>
  <si>
    <t>Pressure Abs hPa 0 to 1207  R 0.1</t>
  </si>
  <si>
    <t>Pressure Abs hPa 0 to 1207  R 0.5</t>
  </si>
  <si>
    <t>Pressure Abs hPa 0 to 1207  R 1</t>
  </si>
  <si>
    <t>Pressure Abs hPa 0 to 1207  R 10</t>
  </si>
  <si>
    <t>Pressure Abs ft alt 0 to 35000  R 1</t>
  </si>
  <si>
    <t>ft alt</t>
  </si>
  <si>
    <t>Pressure Abs ft alt 0 to 35000  R 5</t>
  </si>
  <si>
    <t>Pressure Abs ft alt 0 to 35000  R 10</t>
  </si>
  <si>
    <t>Pressure Abs ft alt 0 to 35000  R 25</t>
  </si>
  <si>
    <t>Pressure Abs ft alt 0 to 35000  R 50</t>
  </si>
  <si>
    <t>Pressure Abs ft alt 0 to 35000  R 100</t>
  </si>
  <si>
    <t>Pressure inH2O, D002 0 to 20  R 0.01</t>
  </si>
  <si>
    <t>Pressure inH2O, D002 0 to 20  R 0.05</t>
  </si>
  <si>
    <t>Pressure inH2O, D002 0 to 20  R 0.1</t>
  </si>
  <si>
    <t>Pressure inH2O, D002 0 to 20  R 0.25</t>
  </si>
  <si>
    <t>Pressure inH2O, D002 0 to 20  R 0.5</t>
  </si>
  <si>
    <t>Pressure inH2O, D002 0 to 20  R 1</t>
  </si>
  <si>
    <t>Pressure, Crystal 0 to 30  R 0.001</t>
  </si>
  <si>
    <t>Pressure, Crystal 0 to 30  R 0.005</t>
  </si>
  <si>
    <t>Pressure, Crystal 0 to 30  R 0.01</t>
  </si>
  <si>
    <t>Pressure, Crystal 0 to 30  R 0.05</t>
  </si>
  <si>
    <t>Pressure, Crystal 0 to 30  R 0.1</t>
  </si>
  <si>
    <t>Pressure, Crystal 0 to 30  R 0.5</t>
  </si>
  <si>
    <t>Pressure, Crystal 0 to 30  R 1</t>
  </si>
  <si>
    <t>Pressure, Crystal 0 to 30  R 2.5</t>
  </si>
  <si>
    <t>Pressure, Crystal 0 to 30  R 5</t>
  </si>
  <si>
    <t>Pressure, Crystal 0 to 830  R 0.01</t>
  </si>
  <si>
    <t>in H2O</t>
  </si>
  <si>
    <t>Pressure, Crystal 0 to 830  R 0.05</t>
  </si>
  <si>
    <t>Pressure, Crystal 0 to 830  R 0.1</t>
  </si>
  <si>
    <t>Pressure, Crystal 0 to 830  R 0.25</t>
  </si>
  <si>
    <t>Pressure, Crystal 0 to 830  R 0.5</t>
  </si>
  <si>
    <t>Pressure, Crystal 0 to 830  R 1</t>
  </si>
  <si>
    <t>Pressure, Crystal 0 to 830  R 2.5</t>
  </si>
  <si>
    <t>Pressure, Crystal 0 to 830  R 5</t>
  </si>
  <si>
    <t>Pressure, Crystal 0 to 830  R 10</t>
  </si>
  <si>
    <t xml:space="preserve">   R 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</si>
  <si>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</si>
  <si>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</si>
  <si>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</si>
  <si>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</si>
  <si>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</si>
  <si>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</si>
  <si>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</si>
  <si>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</si>
  <si>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</si>
  <si>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</si>
  <si>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</si>
  <si>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</si>
  <si>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</si>
  <si>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</si>
  <si>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</si>
  <si>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</si>
  <si>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</si>
  <si>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</si>
  <si>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</si>
  <si>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</si>
  <si>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</si>
  <si>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</si>
  <si>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</si>
  <si>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</si>
  <si>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</si>
  <si>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</si>
  <si>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</si>
  <si>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</si>
  <si>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</si>
  <si>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</si>
  <si>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</si>
  <si>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</si>
  <si>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</si>
  <si>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</si>
  <si>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</si>
  <si>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</si>
  <si>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</si>
  <si>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</si>
  <si>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</si>
  <si>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</si>
  <si>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</si>
  <si>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</si>
  <si>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</si>
  <si>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</si>
  <si>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</si>
  <si>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</si>
  <si>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</si>
  <si>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</si>
  <si>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</si>
  <si>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</si>
  <si>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</si>
  <si>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</si>
  <si>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</si>
  <si>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</si>
  <si>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</si>
  <si>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</si>
  <si>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</si>
  <si>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</si>
  <si>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</si>
  <si>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</si>
  <si>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</si>
  <si>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</si>
  <si>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</si>
  <si>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</si>
  <si>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</si>
  <si>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</si>
  <si>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</si>
  <si>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</si>
  <si>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</si>
  <si>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</si>
  <si>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</si>
  <si>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</si>
  <si>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</si>
  <si>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</si>
  <si>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</si>
  <si>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</si>
  <si>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</si>
  <si>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</si>
  <si>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</si>
  <si>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</si>
  <si>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</si>
  <si>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</si>
  <si>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</si>
  <si>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</si>
  <si>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</si>
  <si>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</si>
  <si>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</si>
  <si>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</si>
  <si>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</si>
  <si>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</si>
  <si>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</si>
  <si>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</si>
  <si>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</si>
  <si>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</si>
  <si>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</si>
  <si>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</si>
  <si>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</si>
  <si>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</si>
  <si>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</si>
  <si>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</si>
  <si>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</si>
  <si>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</si>
  <si>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</si>
  <si>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</si>
  <si>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</si>
  <si>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</si>
  <si>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</si>
  <si>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</si>
  <si>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</si>
  <si>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</si>
  <si>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</si>
  <si>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</si>
  <si>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</si>
  <si>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</si>
  <si>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</si>
  <si>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</si>
  <si>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</si>
  <si>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</si>
  <si>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</si>
  <si>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</si>
  <si>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</si>
  <si>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</si>
  <si>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</si>
  <si>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</si>
  <si>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</si>
  <si>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</si>
  <si>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</si>
  <si>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</si>
  <si>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</si>
  <si>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</si>
  <si>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</si>
  <si>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</si>
  <si>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</si>
  <si>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</si>
  <si>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</si>
  <si>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</si>
  <si>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</si>
  <si>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</si>
  <si>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</si>
  <si>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</si>
  <si>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</si>
  <si>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</si>
  <si>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</si>
  <si>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</si>
  <si>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</si>
  <si>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</si>
  <si>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</si>
  <si>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</si>
  <si>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</si>
  <si>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</si>
  <si>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</si>
  <si>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</si>
  <si>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</si>
  <si>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</si>
  <si>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</si>
  <si>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</si>
  <si>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</si>
  <si>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</si>
  <si>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</si>
  <si>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</si>
  <si>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</si>
  <si>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</si>
  <si>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</si>
  <si>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</si>
  <si>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</si>
  <si>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</si>
  <si>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</si>
  <si>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</si>
  <si>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</si>
  <si>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</si>
  <si>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</si>
  <si>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</si>
  <si>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</si>
  <si>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</si>
  <si>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</si>
  <si>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</si>
  <si>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</si>
  <si>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</si>
  <si>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</si>
  <si>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</si>
  <si>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</si>
  <si>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</si>
  <si>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</si>
  <si>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</si>
  <si>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</si>
  <si>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</si>
  <si>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</si>
  <si>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</si>
  <si>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</si>
  <si>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</si>
  <si>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</si>
  <si>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</si>
  <si>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</si>
  <si>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</si>
  <si>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</si>
  <si>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</si>
  <si>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</si>
  <si>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</si>
  <si>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</si>
  <si>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</si>
  <si>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</si>
  <si>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</si>
  <si>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</si>
  <si>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</si>
  <si>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</si>
  <si>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</si>
  <si>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</si>
  <si>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</si>
  <si>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</si>
  <si>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</si>
  <si>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</si>
  <si>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</si>
  <si>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</si>
  <si>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</si>
  <si>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</si>
  <si>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</si>
  <si>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</si>
  <si>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</si>
  <si>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</si>
  <si>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</si>
  <si>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</si>
  <si>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</si>
  <si>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</si>
  <si>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</si>
  <si>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</si>
  <si>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</si>
  <si>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</si>
  <si>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</si>
  <si>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</si>
  <si>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</si>
  <si>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</si>
  <si>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</si>
  <si>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</si>
  <si>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</si>
  <si>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</si>
  <si>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</si>
  <si>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</si>
  <si>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</si>
  <si>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</si>
  <si>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</si>
  <si>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</si>
  <si>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</si>
  <si>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</si>
  <si>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</si>
  <si>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</si>
  <si>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</si>
  <si>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</si>
  <si>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</si>
  <si>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</si>
  <si>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</si>
  <si>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</si>
  <si>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</si>
  <si>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</si>
  <si>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</si>
  <si>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</si>
  <si>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</si>
  <si>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</si>
  <si>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</si>
  <si>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</si>
  <si>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</si>
  <si>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</si>
  <si>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</si>
  <si>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</si>
  <si>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</si>
  <si>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</si>
  <si>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</si>
  <si>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</si>
  <si>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</si>
  <si>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</si>
  <si>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</si>
  <si>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</si>
  <si>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</si>
  <si>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</si>
  <si>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</si>
  <si>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</si>
  <si>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</si>
  <si>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</si>
  <si>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</si>
  <si>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</si>
  <si>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</si>
  <si>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</si>
  <si>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</si>
  <si>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</si>
  <si>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</si>
  <si>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</si>
  <si>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</si>
  <si>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</si>
  <si>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</si>
  <si>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</si>
  <si>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</si>
  <si>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</si>
  <si>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</si>
  <si>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</si>
  <si>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</si>
  <si>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</si>
  <si>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</si>
  <si>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</si>
  <si>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</si>
  <si>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</si>
  <si>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</si>
  <si>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</si>
  <si>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</si>
  <si>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</si>
  <si>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</si>
  <si>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</si>
  <si>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</si>
  <si>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</si>
  <si>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</si>
  <si>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</si>
  <si>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</si>
  <si>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</si>
  <si>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</si>
  <si>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</si>
  <si>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</si>
  <si>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</si>
  <si>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</si>
  <si>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</si>
  <si>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</si>
  <si>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</si>
  <si>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</si>
  <si>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</si>
  <si>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</si>
  <si>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</si>
  <si>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</si>
  <si>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</si>
  <si>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</si>
  <si>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</si>
  <si>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</si>
  <si>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</si>
  <si>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</si>
  <si>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</si>
  <si>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</si>
  <si>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</si>
  <si>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</si>
  <si>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</si>
  <si>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</si>
  <si>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</si>
  <si>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</si>
  <si>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</si>
  <si>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</si>
  <si>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</si>
  <si>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</si>
  <si>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</si>
  <si>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</si>
  <si>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</si>
  <si>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</si>
  <si>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</si>
  <si>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</si>
  <si>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</si>
  <si>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</si>
  <si>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</si>
  <si>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</si>
  <si>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</si>
  <si>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</si>
  <si>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</si>
  <si>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</si>
  <si>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</si>
  <si>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</si>
  <si>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</si>
  <si>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</si>
  <si>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</si>
  <si>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</si>
  <si>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</si>
  <si>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</si>
  <si>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</si>
  <si>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</si>
  <si>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</si>
  <si>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</si>
  <si>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</si>
  <si>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</si>
  <si>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</si>
  <si>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</si>
  <si>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</si>
  <si>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</si>
  <si>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</si>
  <si>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</si>
  <si>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</si>
  <si>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</si>
  <si>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</si>
  <si>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</si>
  <si>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</si>
  <si>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</si>
  <si>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</si>
  <si>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</si>
  <si>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</si>
  <si>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</si>
  <si>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</si>
  <si>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</si>
  <si>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</si>
  <si>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</si>
  <si>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</si>
  <si>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</si>
  <si>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</si>
  <si>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</si>
  <si>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</si>
  <si>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</si>
  <si>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</si>
  <si>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</si>
  <si>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</si>
  <si>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</si>
  <si>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</si>
  <si>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</si>
  <si>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</si>
  <si>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</si>
  <si>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</si>
  <si>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</si>
  <si>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</si>
  <si>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</si>
  <si>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</si>
  <si>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</si>
  <si>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</si>
  <si>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</si>
  <si>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</si>
  <si>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</si>
  <si>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</si>
  <si>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</si>
  <si>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</si>
  <si>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</si>
  <si>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</si>
  <si>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</si>
  <si>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</si>
  <si>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</si>
  <si>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</si>
  <si>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</si>
  <si>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</si>
  <si>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</si>
  <si>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</si>
  <si>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</si>
  <si>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</si>
  <si>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</si>
  <si>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</si>
  <si>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</si>
  <si>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</si>
  <si>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</si>
  <si>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</si>
  <si>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</si>
  <si>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</si>
  <si>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</si>
  <si>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</si>
  <si>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</si>
  <si>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</si>
  <si>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</si>
  <si>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</si>
  <si>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</si>
  <si>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</si>
  <si>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</si>
  <si>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</si>
  <si>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</si>
  <si>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</si>
  <si>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</si>
  <si>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</si>
  <si>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</si>
  <si>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</si>
  <si>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</si>
  <si>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</si>
  <si>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</si>
  <si>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</si>
  <si>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</si>
  <si>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</si>
  <si>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</si>
  <si>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</si>
  <si>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</si>
  <si>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</si>
  <si>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</si>
  <si>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</si>
  <si>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</si>
  <si>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</si>
  <si>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</si>
  <si>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</si>
  <si>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</si>
  <si>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</si>
  <si>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</si>
  <si>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</si>
  <si>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</si>
  <si>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</si>
  <si>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</si>
  <si>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</si>
  <si>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</si>
  <si>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</si>
  <si>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</si>
  <si>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</si>
  <si>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</si>
  <si>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</si>
  <si>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</si>
  <si>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</si>
  <si>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</si>
  <si>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</si>
  <si>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</si>
  <si>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</si>
  <si>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</si>
  <si>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</si>
  <si>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</si>
  <si>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</si>
  <si>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</si>
  <si>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</si>
  <si>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</si>
  <si>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</si>
  <si>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</si>
  <si>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</si>
  <si>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</si>
  <si>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</si>
  <si>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</si>
  <si>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</si>
  <si>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</si>
  <si>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</si>
  <si>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</si>
  <si>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</si>
  <si>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</si>
  <si>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</si>
  <si>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</si>
  <si>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</si>
  <si>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</si>
  <si>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</si>
  <si>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</si>
  <si>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</si>
  <si>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</si>
  <si>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</si>
  <si>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</si>
  <si>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</si>
  <si>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</si>
  <si>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</si>
  <si>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</si>
  <si>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</si>
  <si>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</si>
  <si>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</si>
  <si>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</si>
  <si>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</si>
  <si>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</si>
  <si>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</si>
  <si>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</si>
  <si>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</si>
  <si>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</si>
  <si>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</si>
  <si>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</si>
  <si>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</si>
  <si>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</si>
  <si>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</si>
  <si>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</si>
  <si>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</si>
  <si>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</si>
  <si>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</si>
  <si>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</si>
  <si>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</si>
  <si>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</si>
  <si>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</si>
  <si>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</si>
  <si>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</si>
  <si>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</si>
  <si>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</si>
  <si>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</si>
  <si>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</si>
  <si>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</si>
  <si>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</si>
  <si>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</si>
  <si>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</si>
  <si>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</si>
  <si>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</si>
  <si>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</si>
  <si>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</si>
  <si>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</si>
  <si>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</si>
  <si>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</si>
  <si>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</si>
  <si>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</si>
  <si>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</si>
  <si>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</si>
  <si>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</si>
  <si>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</si>
  <si>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</si>
  <si>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</si>
  <si>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</si>
  <si>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</si>
  <si>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</si>
  <si>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</si>
  <si>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</si>
  <si>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</si>
  <si>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</si>
  <si>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</si>
  <si>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</si>
  <si>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</si>
  <si>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</si>
  <si>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</si>
  <si>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</si>
  <si>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</si>
  <si>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</si>
  <si>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</si>
  <si>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</si>
  <si>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</si>
  <si>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</si>
  <si>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</si>
  <si>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</si>
  <si>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</si>
  <si>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</si>
  <si>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</si>
  <si>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</si>
  <si>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</si>
  <si>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</si>
  <si>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</si>
  <si>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</si>
  <si>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</si>
  <si>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</si>
  <si>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</si>
  <si>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</si>
  <si>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</si>
  <si>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</si>
  <si>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</si>
  <si>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</si>
  <si>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</si>
  <si>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</si>
  <si>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</si>
  <si>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</si>
  <si>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</si>
  <si>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</si>
  <si>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</si>
  <si>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</si>
  <si>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</si>
  <si>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</si>
  <si>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</si>
  <si>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</si>
  <si>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</si>
  <si>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</si>
  <si>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</si>
  <si>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</si>
  <si>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</si>
  <si>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</si>
  <si>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</si>
  <si>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</si>
  <si>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</si>
  <si>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</si>
  <si>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</si>
  <si>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</si>
  <si>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</si>
  <si>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</si>
  <si>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</si>
  <si>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</si>
  <si>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</si>
  <si>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</si>
  <si>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</si>
  <si>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</si>
  <si>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</si>
  <si>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</si>
  <si>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</si>
  <si>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</si>
  <si>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</si>
  <si>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</si>
  <si>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</si>
  <si>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</si>
  <si>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</si>
  <si>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</si>
  <si>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</si>
  <si>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</si>
  <si>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</si>
  <si>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</si>
  <si>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</si>
  <si>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</si>
  <si>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</si>
  <si>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</si>
  <si>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</si>
  <si>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</si>
  <si>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</si>
  <si>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</si>
  <si>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</si>
  <si>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</si>
  <si>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</si>
  <si>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</si>
  <si>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</si>
  <si>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</si>
  <si>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</si>
  <si>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</si>
  <si>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</si>
  <si>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</si>
  <si>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</si>
  <si>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</si>
  <si>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</si>
  <si>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</si>
  <si>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</si>
  <si>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</si>
  <si>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</si>
  <si>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</si>
  <si>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</si>
  <si>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</si>
  <si>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</si>
  <si>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</si>
  <si>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</si>
  <si>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</si>
  <si>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</si>
  <si>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</si>
  <si>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</si>
  <si>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</si>
  <si>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</si>
  <si>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</si>
  <si>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</si>
  <si>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</si>
  <si>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</si>
  <si>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</si>
  <si>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</si>
  <si>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</si>
  <si>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</si>
  <si>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</si>
  <si>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</si>
  <si>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</si>
  <si>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</si>
  <si>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</si>
  <si>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</si>
  <si>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</si>
  <si>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</si>
  <si>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</si>
  <si>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</si>
  <si>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</si>
  <si>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</si>
  <si>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</si>
  <si>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</si>
  <si>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</si>
  <si>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</si>
  <si>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</si>
  <si>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</si>
  <si>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</si>
  <si>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</si>
  <si>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</si>
  <si>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</si>
  <si>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</si>
  <si>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</si>
  <si>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</si>
  <si>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</si>
  <si>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</si>
  <si>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</si>
  <si>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</si>
  <si>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</si>
  <si>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</si>
  <si>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</si>
  <si>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</si>
  <si>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</si>
  <si>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</si>
  <si>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</si>
  <si>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</si>
  <si>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</si>
  <si>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</si>
  <si>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</si>
  <si>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</si>
  <si>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</si>
  <si>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</si>
  <si>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</si>
  <si>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</si>
  <si>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</si>
  <si>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</si>
  <si>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</si>
  <si>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</si>
  <si>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</si>
  <si>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</si>
  <si>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</si>
  <si>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</si>
  <si>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</si>
  <si>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</si>
  <si>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</si>
  <si>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</si>
  <si>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</si>
  <si>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</si>
  <si>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</si>
  <si>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</si>
  <si>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</si>
  <si>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</si>
  <si>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</si>
  <si>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</si>
  <si>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</si>
  <si>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</si>
  <si>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</si>
  <si>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</si>
  <si>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</si>
  <si>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</si>
  <si>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</si>
  <si>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</si>
  <si>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</si>
  <si>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</si>
  <si>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</si>
  <si>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</si>
  <si>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</si>
  <si>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</si>
  <si>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</si>
  <si>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</si>
  <si>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</si>
  <si>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</si>
  <si>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</si>
  <si>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</si>
  <si>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</si>
  <si>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</si>
  <si>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</si>
  <si>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</si>
  <si>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</si>
  <si>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</si>
  <si>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</si>
  <si>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</si>
  <si>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</si>
  <si>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</si>
  <si>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</si>
  <si>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</si>
  <si>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</si>
  <si>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</si>
  <si>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</si>
  <si>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</si>
  <si>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</si>
  <si>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</si>
  <si>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</si>
  <si>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</si>
  <si>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</si>
  <si>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</si>
  <si>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</si>
  <si>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</si>
  <si>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</si>
  <si>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</si>
  <si>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</si>
  <si>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</si>
  <si>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</si>
  <si>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</si>
  <si>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</si>
  <si>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</si>
  <si>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</si>
  <si>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</si>
  <si>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</si>
  <si>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</si>
  <si>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</si>
  <si>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</si>
  <si>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</si>
  <si>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</si>
  <si>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</si>
  <si>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</si>
  <si>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</si>
  <si>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</si>
  <si>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</si>
  <si>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</si>
  <si>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</si>
  <si>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</si>
  <si>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</si>
  <si>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</si>
  <si>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</si>
  <si>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</si>
  <si>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</si>
  <si>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</si>
  <si>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</si>
  <si>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</si>
  <si>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</si>
  <si>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</si>
  <si>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</si>
  <si>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</si>
  <si>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</si>
  <si>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</si>
  <si>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</si>
  <si>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</si>
  <si>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</si>
  <si>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</si>
  <si>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</si>
  <si>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</si>
  <si>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</si>
  <si>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</si>
  <si>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</si>
  <si>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</si>
  <si>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</si>
  <si>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</si>
  <si>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</si>
  <si>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</si>
  <si>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</si>
  <si>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</si>
  <si>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</si>
  <si>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</si>
  <si>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</si>
  <si>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</si>
  <si>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</si>
  <si>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</si>
  <si>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</si>
  <si>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</si>
  <si>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</si>
  <si>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</si>
  <si>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</si>
  <si>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</si>
  <si>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</si>
  <si>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</si>
  <si>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</si>
  <si>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</si>
  <si>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</si>
  <si>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</si>
  <si>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</si>
  <si>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</si>
  <si>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</si>
  <si>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</si>
  <si>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</si>
  <si>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</si>
  <si>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</si>
  <si>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</si>
  <si>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</si>
  <si>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</si>
  <si>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</si>
  <si>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</si>
  <si>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</si>
  <si>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</si>
  <si>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</si>
  <si>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</si>
  <si>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</si>
  <si>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</si>
  <si>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</si>
  <si>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</si>
  <si>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</si>
  <si>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</si>
  <si>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Column1</t>
  </si>
  <si>
    <t>Column2</t>
  </si>
  <si>
    <t>Threshold1</t>
  </si>
  <si>
    <t>Threshold2</t>
  </si>
  <si>
    <t>Less Than</t>
  </si>
  <si>
    <t>Between</t>
  </si>
  <si>
    <t>Greater Than or Equal To</t>
  </si>
  <si>
    <t>Range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</si>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</sst>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8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4" fillId="3" borderId="0" xfId="0" applyFont="1" applyFill="1"/>
    <xf numFmtId="0" fontId="0" fillId="4" borderId="0" xfId="0" applyFill="1"/>
    <xf numFmtId="0" fontId="0" fillId="4" borderId="0" xfId="0" quotePrefix="1" applyFill="1"/>
    <xf numFmtId="0" fontId="4" fillId="4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4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3" borderId="15" xfId="0" applyFont="1" applyFill="1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4" borderId="0" xfId="0" quotePrefix="1" applyNumberFormat="1" applyFill="1"/>
    <xf numFmtId="49" fontId="0" fillId="4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6" borderId="1" xfId="0" applyNumberFormat="1" applyFont="1" applyFill="1" applyBorder="1" applyProtection="1">
      <protection locked="0"/>
    </xf>
    <xf numFmtId="164" fontId="5" fillId="6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5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7" borderId="19" xfId="0" applyFont="1" applyFill="1" applyBorder="1"/>
    <xf numFmtId="0" fontId="30" fillId="7" borderId="20" xfId="0" applyFont="1" applyFill="1" applyBorder="1"/>
    <xf numFmtId="0" fontId="30" fillId="7" borderId="20" xfId="0" applyFont="1" applyFill="1" applyBorder="1" applyAlignment="1">
      <alignment horizontal="right"/>
    </xf>
    <xf numFmtId="0" fontId="30" fillId="7" borderId="21" xfId="0" applyFont="1" applyFill="1" applyBorder="1"/>
    <xf numFmtId="0" fontId="30" fillId="7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7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7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8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5" borderId="9" xfId="0" applyFill="1" applyBorder="1" applyAlignment="1" applyProtection="1">
      <alignment horizontal="center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jpeg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78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7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O238" totalsRowShown="0">
  <autoFilter ref="A1:O238" xr:uid="{4A15E5F9-4C87-4415-ADBD-F603320F386C}"/>
  <tableColumns count="15">
    <tableColumn id="1" xr3:uid="{3667316F-1E34-4694-9F19-75ADC2828B76}" name="Column1"/>
    <tableColumn id="2" xr3:uid="{DA918B42-8EC3-4975-972E-D43F3468AA40}" name="Column2"/>
    <tableColumn id="3" xr3:uid="{AB709F6F-3765-442E-AEBE-4E12126B6591}" name="Column3"/>
    <tableColumn id="4" xr3:uid="{707520E0-370C-4B70-B936-0D4815440239}" name="Column4"/>
    <tableColumn id="5" xr3:uid="{162041B5-E591-47E2-8153-6177AC4FD470}" name="Column5"/>
    <tableColumn id="6" xr3:uid="{55BA141B-51B3-4800-8A0D-70136CE3B38B}" name="Column6"/>
    <tableColumn id="7" xr3:uid="{2F99053A-1D60-4552-AE5B-B857E7B80ACA}" name="Column7"/>
    <tableColumn id="8" xr3:uid="{394A7361-3197-4146-B32C-60BC7589EA7F}" name="Column8"/>
    <tableColumn id="9" xr3:uid="{9AD68547-3CE1-4CFB-9417-C65F82030F7A}" name="Column9"/>
    <tableColumn id="10" xr3:uid="{C543FCDF-FC8B-4515-968A-1C137446B6F1}" name="Column10" dataDxfId="26"/>
    <tableColumn id="11" xr3:uid="{202EF37A-982E-422B-917B-1612E67F328E}" name="Column11"/>
    <tableColumn id="12" xr3:uid="{E36B2E00-3A67-4575-81FF-D60AD4E34379}" name="Column12">
      <calculatedColumnFormula>I2</calculatedColumnFormula>
    </tableColumn>
    <tableColumn id="13" xr3:uid="{C868F646-1E76-4E29-A0E5-1C249955231E}" name="Base">
      <calculatedColumnFormula>D2</calculatedColumnFormula>
    </tableColumn>
    <tableColumn id="14" xr3:uid="{BFD6AA18-8463-4AA9-8DED-7A55C7616991}" name="Mult">
      <calculatedColumnFormula>F2</calculatedColumnFormula>
    </tableColumn>
    <tableColumn id="15" xr3:uid="{7DF09BED-1A2E-4F79-B244-996F87634A87}" name="Rang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2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1"/>
    <tableColumn id="3" xr3:uid="{3C2AA4EE-2EA3-4E39-96BE-88D7CD62515A}" name="MID" dataDxfId="20"/>
    <tableColumn id="4" xr3:uid="{040AEA25-6926-41E6-8F6C-D2ACD028C50A}" name="HIGH" dataDxfId="1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T15" tableType="queryTable" totalsRowShown="0">
  <autoFilter ref="R3:T15" xr:uid="{FE995EC3-04B6-4384-84CB-3510FA163FB2}"/>
  <tableColumns count="3">
    <tableColumn id="1" xr3:uid="{41817F01-44D0-4615-8622-CDD6C476E4B3}" uniqueName="1" name="Scale" queryTableFieldId="1" dataDxfId="18"/>
    <tableColumn id="2" xr3:uid="{8A7969E7-36AF-4E10-9C81-88CFDE7D9524}" uniqueName="2" name="Base" queryTableFieldId="2"/>
    <tableColumn id="3" xr3:uid="{A10E0724-3C6D-496C-AF0C-790DA3764C5B}" uniqueName="3" name="Mult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V3:X14" tableType="queryTable" totalsRowShown="0">
  <autoFilter ref="V3:X14" xr:uid="{94CC9ACF-3514-4378-BEC5-718629E31C44}"/>
  <tableColumns count="3">
    <tableColumn id="1" xr3:uid="{0CF90CBB-44DA-4E51-B10D-5AB73F4EBFF8}" uniqueName="1" name="Scale" queryTableFieldId="1" dataDxfId="17"/>
    <tableColumn id="2" xr3:uid="{2BC5EAC6-57C8-412A-B872-72B586D2867B}" uniqueName="2" name="Base" queryTableFieldId="2"/>
    <tableColumn id="3" xr3:uid="{3077D839-A58B-4E3F-8942-976067A3E564}" uniqueName="3" name="Mult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Z3:AB15" tableType="queryTable" totalsRowShown="0">
  <autoFilter ref="Z3:AB15" xr:uid="{8B5C101A-4741-4FEB-A9A1-E153D6A425EA}"/>
  <tableColumns count="3">
    <tableColumn id="1" xr3:uid="{DDF1287E-45C0-4366-B5F8-8123CD29B01B}" uniqueName="1" name="Scale" queryTableFieldId="1" dataDxfId="16"/>
    <tableColumn id="2" xr3:uid="{F420E9A3-2A5A-45E3-B50D-486F47C64FC2}" uniqueName="2" name="Base" queryTableFieldId="2"/>
    <tableColumn id="3" xr3:uid="{30A939EE-BE76-4194-A06C-668BFA8EC66A}" uniqueName="3" name="Mult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" dT="2024-09-10T20:14:47.06" personId="{828D2A06-04FD-44C7-811C-12DFDCDF06A5}" id="{2419DEDA-C466-4F00-AC4F-E9601058E085}">
    <text>These values are imported from the MUG Table.  Just indicate LOW, MID, or HIGH in column O, there, and click Refresh All.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63"/>
  <sheetViews>
    <sheetView tabSelected="1" view="pageBreakPreview" zoomScaleNormal="100" zoomScaleSheetLayoutView="100" workbookViewId="0">
      <selection activeCell="F15" sqref="F15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11" t="b" cm="1">
        <f t="array" ref="A1">RegExMatch(D3,"^(56561-)?\d{6}(\.\d{2})?(-\d{2})?$")</f>
        <v>0</v>
      </c>
      <c r="B1" s="138" t="s">
        <v>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4" t="s">
        <v>1</v>
      </c>
      <c r="Q1" s="134"/>
      <c r="R1" s="134"/>
      <c r="S1" s="134"/>
      <c r="W1" t="s">
        <v>2</v>
      </c>
    </row>
    <row r="2" spans="1:32" ht="26.25" x14ac:dyDescent="0.4">
      <c r="A2" s="84"/>
      <c r="B2" s="139" t="s">
        <v>3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83" t="s">
        <v>4</v>
      </c>
      <c r="Q2" s="40"/>
      <c r="R2" s="40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7"/>
      <c r="E3" s="86"/>
      <c r="F3" s="102" t="s">
        <v>669</v>
      </c>
      <c r="G3" s="100"/>
      <c r="K3" s="4" t="s">
        <v>8</v>
      </c>
      <c r="L3" s="60" t="s">
        <v>9</v>
      </c>
      <c r="N3" s="140"/>
      <c r="O3" s="140"/>
      <c r="P3" s="67" t="s">
        <v>10</v>
      </c>
      <c r="U3" s="4" t="s">
        <v>11</v>
      </c>
      <c r="V3" s="61"/>
      <c r="W3" s="114"/>
      <c r="X3" s="114"/>
      <c r="Z3" s="114"/>
      <c r="AA3" s="52"/>
      <c r="AB3" s="52"/>
      <c r="AC3" s="52"/>
      <c r="AD3" s="52"/>
    </row>
    <row r="4" spans="1:32" ht="15.75" x14ac:dyDescent="0.25">
      <c r="C4" s="4" t="s">
        <v>12</v>
      </c>
      <c r="D4" s="103"/>
      <c r="E4" s="86"/>
      <c r="F4" s="101" t="s">
        <v>13</v>
      </c>
      <c r="G4" s="104"/>
      <c r="K4" s="105" t="str">
        <f>IFERROR(VLOOKUP($D$4,Table1[],2,FALSE),"")</f>
        <v/>
      </c>
      <c r="L4" s="19"/>
      <c r="N4" s="141"/>
      <c r="O4" s="141"/>
      <c r="P4" s="68" t="s">
        <v>14</v>
      </c>
      <c r="U4" s="4" t="s">
        <v>15</v>
      </c>
      <c r="V4" s="61"/>
      <c r="W4" s="114"/>
      <c r="X4" s="114"/>
      <c r="Z4" s="114"/>
      <c r="AA4" s="52"/>
      <c r="AB4" s="52"/>
      <c r="AC4" s="52"/>
      <c r="AD4" s="52"/>
      <c r="AE4" s="125"/>
    </row>
    <row r="5" spans="1:32" ht="15.75" x14ac:dyDescent="0.25">
      <c r="C5" s="4" t="s">
        <v>16</v>
      </c>
      <c r="D5" s="98"/>
      <c r="E5" s="86"/>
      <c r="F5" s="101" t="s">
        <v>17</v>
      </c>
      <c r="G5" s="104"/>
      <c r="K5" s="105" t="str">
        <f>IFERROR(VLOOKUP($D$4,Table1[],3,FALSE),"")</f>
        <v/>
      </c>
      <c r="M5" s="4" t="s">
        <v>18</v>
      </c>
      <c r="N5" s="60"/>
      <c r="P5" s="68" t="s">
        <v>19</v>
      </c>
      <c r="U5" s="4" t="s">
        <v>20</v>
      </c>
      <c r="V5" s="61"/>
      <c r="W5" s="114"/>
      <c r="X5" s="114"/>
      <c r="Z5" s="114"/>
      <c r="AA5" s="52"/>
      <c r="AB5" s="52"/>
      <c r="AC5" s="52"/>
      <c r="AD5" s="52"/>
    </row>
    <row r="6" spans="1:32" ht="15.75" x14ac:dyDescent="0.25">
      <c r="C6" s="4" t="s">
        <v>21</v>
      </c>
      <c r="D6" s="99"/>
      <c r="E6" s="86"/>
      <c r="F6" s="101" t="s">
        <v>668</v>
      </c>
      <c r="G6" s="104"/>
      <c r="I6" t="s">
        <v>424</v>
      </c>
      <c r="K6" s="105" t="str">
        <f>IFERROR(VLOOKUP($D$4,Table1[],4,FALSE),"")</f>
        <v/>
      </c>
      <c r="M6" s="4" t="s">
        <v>22</v>
      </c>
      <c r="N6" s="62"/>
      <c r="P6" s="68" t="s">
        <v>23</v>
      </c>
      <c r="U6" s="4" t="s">
        <v>24</v>
      </c>
      <c r="V6" s="61"/>
      <c r="W6" s="114"/>
      <c r="X6" s="114"/>
      <c r="Z6" s="114"/>
      <c r="AA6" s="52"/>
      <c r="AB6" s="52"/>
      <c r="AC6" s="52"/>
      <c r="AD6" s="52"/>
    </row>
    <row r="7" spans="1:32" ht="15.75" x14ac:dyDescent="0.25">
      <c r="C7" s="4" t="s">
        <v>25</v>
      </c>
      <c r="D7" s="89"/>
      <c r="F7" s="4" t="s">
        <v>26</v>
      </c>
      <c r="G7" s="61"/>
      <c r="I7" s="90" t="str">
        <f>D7 &amp; " " &amp; G7</f>
        <v xml:space="preserve"> </v>
      </c>
      <c r="M7" s="4" t="s">
        <v>27</v>
      </c>
      <c r="N7" s="62"/>
      <c r="P7" s="68" t="s">
        <v>28</v>
      </c>
      <c r="U7" s="4" t="s">
        <v>29</v>
      </c>
      <c r="V7" s="61"/>
      <c r="W7" s="114"/>
      <c r="X7" s="114"/>
      <c r="Z7" s="114"/>
      <c r="AA7" s="52"/>
      <c r="AB7" s="52"/>
      <c r="AC7" s="52"/>
      <c r="AD7" s="52"/>
    </row>
    <row r="8" spans="1:32" ht="15.75" x14ac:dyDescent="0.25">
      <c r="C8" s="4" t="s">
        <v>30</v>
      </c>
      <c r="D8" s="65"/>
      <c r="M8" s="4" t="s">
        <v>31</v>
      </c>
      <c r="N8" s="63"/>
      <c r="P8" s="68" t="s">
        <v>32</v>
      </c>
      <c r="U8" s="4" t="s">
        <v>33</v>
      </c>
      <c r="V8" s="61"/>
      <c r="W8" s="114"/>
      <c r="X8" s="114"/>
      <c r="Z8" s="114"/>
      <c r="AA8" s="52"/>
      <c r="AB8" s="52"/>
      <c r="AC8" s="52"/>
      <c r="AD8" s="52"/>
    </row>
    <row r="9" spans="1:32" ht="15.75" x14ac:dyDescent="0.25">
      <c r="C9" s="4" t="s">
        <v>34</v>
      </c>
      <c r="D9" s="60"/>
      <c r="H9" t="s">
        <v>35</v>
      </c>
      <c r="J9" s="60" t="s">
        <v>36</v>
      </c>
      <c r="M9" s="4" t="s">
        <v>37</v>
      </c>
      <c r="N9" s="64"/>
      <c r="P9" s="68" t="s">
        <v>38</v>
      </c>
      <c r="U9" s="4"/>
    </row>
    <row r="10" spans="1:32" x14ac:dyDescent="0.25">
      <c r="B10" s="131" t="s">
        <v>39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8"/>
      <c r="Q10" s="18"/>
      <c r="R10" s="18"/>
      <c r="U10" s="73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61" t="s">
        <v>36</v>
      </c>
      <c r="H11" s="4" t="s">
        <v>43</v>
      </c>
      <c r="I11" s="4"/>
      <c r="J11" t="str">
        <f>IF(D11="Yes","ASTM E-110-14","ASTM E18-24")</f>
        <v>ASTM E-110-14</v>
      </c>
      <c r="U11" s="4" t="s">
        <v>15</v>
      </c>
      <c r="V11" s="61"/>
      <c r="W11" s="114"/>
      <c r="X11" s="114"/>
      <c r="Z11" s="114"/>
      <c r="AA11" s="52"/>
      <c r="AB11" s="52"/>
      <c r="AC11" s="52"/>
      <c r="AD11" s="52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61"/>
      <c r="W12" s="114"/>
      <c r="X12" s="114"/>
      <c r="Z12" s="114"/>
      <c r="AA12" s="52"/>
      <c r="AB12" s="52"/>
      <c r="AC12" s="52"/>
      <c r="AD12" s="52"/>
    </row>
    <row r="13" spans="1:32" x14ac:dyDescent="0.25">
      <c r="B13" s="131" t="s">
        <v>39</v>
      </c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8"/>
      <c r="Q13" s="18"/>
      <c r="R13" s="18"/>
      <c r="U13" s="4" t="s">
        <v>24</v>
      </c>
      <c r="V13" s="61"/>
      <c r="W13" s="114"/>
      <c r="X13" s="114"/>
      <c r="Z13" s="114"/>
      <c r="AA13" s="52"/>
      <c r="AB13" s="52"/>
      <c r="AC13" s="52"/>
      <c r="AD13" s="52"/>
    </row>
    <row r="14" spans="1:32" ht="15.75" x14ac:dyDescent="0.25">
      <c r="B14" t="s">
        <v>48</v>
      </c>
      <c r="F14" s="59"/>
      <c r="G14" s="59"/>
      <c r="H14" s="59"/>
      <c r="I14" s="59"/>
      <c r="J14" s="59"/>
      <c r="K14" s="59"/>
      <c r="L14" s="59"/>
      <c r="M14" s="20"/>
      <c r="N14" s="20"/>
      <c r="O14" s="20"/>
      <c r="P14" s="5"/>
      <c r="Q14" s="5"/>
      <c r="R14" s="5"/>
      <c r="U14" s="4" t="s">
        <v>49</v>
      </c>
      <c r="V14" s="61"/>
      <c r="W14" s="114"/>
      <c r="X14" s="114"/>
      <c r="Z14" s="114"/>
      <c r="AA14" s="52"/>
      <c r="AB14" s="52"/>
      <c r="AC14" s="52"/>
      <c r="AD14" s="52"/>
    </row>
    <row r="15" spans="1:32" ht="15.75" x14ac:dyDescent="0.25">
      <c r="B15" t="s">
        <v>50</v>
      </c>
      <c r="F15" s="65"/>
      <c r="G15" s="65"/>
      <c r="H15" s="65"/>
      <c r="I15" s="65"/>
      <c r="J15" s="65"/>
      <c r="K15" s="65"/>
      <c r="L15" s="65"/>
      <c r="M15" s="77"/>
      <c r="N15" s="77"/>
      <c r="O15" s="77"/>
      <c r="P15" s="18"/>
      <c r="Q15" s="18"/>
      <c r="R15" s="18"/>
      <c r="U15" s="4" t="s">
        <v>33</v>
      </c>
      <c r="V15" s="61"/>
      <c r="W15" s="114"/>
      <c r="X15" s="114"/>
      <c r="Z15" s="114"/>
      <c r="AA15" s="52"/>
      <c r="AB15" s="52"/>
      <c r="AC15" s="52"/>
      <c r="AD15" s="52"/>
    </row>
    <row r="16" spans="1:32" x14ac:dyDescent="0.25">
      <c r="B16" s="133" t="s">
        <v>51</v>
      </c>
      <c r="C16" s="133"/>
      <c r="D16" s="133" t="s">
        <v>52</v>
      </c>
      <c r="E16" s="133"/>
      <c r="F16" s="51" t="s">
        <v>53</v>
      </c>
      <c r="G16" s="51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40" ht="15" customHeight="1" x14ac:dyDescent="0.25">
      <c r="B17" s="13" t="s">
        <v>64</v>
      </c>
      <c r="C17" s="13" t="s">
        <v>65</v>
      </c>
      <c r="F17" s="69" t="s">
        <v>66</v>
      </c>
      <c r="J17" s="69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29"/>
      <c r="T17" s="129"/>
      <c r="U17" s="28" t="s">
        <v>70</v>
      </c>
      <c r="V17" s="28" t="s">
        <v>71</v>
      </c>
      <c r="W17" s="28" t="s">
        <v>1343</v>
      </c>
      <c r="X17" s="28" t="s">
        <v>1344</v>
      </c>
      <c r="Y17" t="s">
        <v>1353</v>
      </c>
      <c r="Z17" s="28" t="s">
        <v>1354</v>
      </c>
      <c r="AA17" s="28" t="s">
        <v>72</v>
      </c>
      <c r="AB17" s="28" t="s">
        <v>73</v>
      </c>
      <c r="AC17" s="28" t="s">
        <v>74</v>
      </c>
      <c r="AD17" s="28" t="s">
        <v>75</v>
      </c>
      <c r="AE17" s="4" t="s">
        <v>76</v>
      </c>
      <c r="AF17" s="21" t="s">
        <v>77</v>
      </c>
      <c r="AG17" s="21" t="s">
        <v>78</v>
      </c>
      <c r="AI17" s="122" t="s">
        <v>79</v>
      </c>
      <c r="AJ17" s="15" t="s">
        <v>62</v>
      </c>
      <c r="AK17" s="15" t="s">
        <v>80</v>
      </c>
      <c r="AL17" s="15" t="s">
        <v>81</v>
      </c>
      <c r="AM17" s="15" t="s">
        <v>82</v>
      </c>
      <c r="AN17" s="15" t="s">
        <v>1350</v>
      </c>
    </row>
    <row r="18" spans="1:40" ht="16.5" customHeight="1" x14ac:dyDescent="0.3">
      <c r="A18" s="4" t="str">
        <f>IFERROR(VLOOKUP(B18,Thresholds[],2,FALSE),"")</f>
        <v/>
      </c>
      <c r="B18" s="126" t="str">
        <f>IF(F$14="","",F$14)</f>
        <v/>
      </c>
      <c r="C18" s="66"/>
      <c r="D18" s="132"/>
      <c r="E18" s="132"/>
      <c r="F18" s="71"/>
      <c r="G18" s="71"/>
      <c r="H18" s="87"/>
      <c r="I18" s="88" t="str">
        <f>IFERROR(IF(OR(AE18&lt;AL18,AE18&gt;AM18),"AF ERROR",IF(AC18&gt;AK18,"AF REPEAT","")),"")</f>
        <v/>
      </c>
      <c r="J18" s="72"/>
      <c r="K18" s="72"/>
      <c r="L18" s="72"/>
      <c r="M18" s="72"/>
      <c r="N18" s="72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4" t="str">
        <f t="shared" ref="S18:S20" si="1">IFERROR(IF(O18&gt;AK18,"OOT REPEATABILITY",""),"")</f>
        <v/>
      </c>
      <c r="T18" s="74" t="str">
        <f t="shared" ref="T18:T20" si="2">IFERROR(IF(OR(Q18&lt;AL18,Q18&gt;AM18),"OOT ERROR",""),"")</f>
        <v/>
      </c>
      <c r="U18" s="29" t="str">
        <f>IFERROR(ROUND(W18, 1-INT(LOG10(ABS(W18)))), "")</f>
        <v/>
      </c>
      <c r="V18" s="29" t="str">
        <f>IFERROR(ROUND(X18, 1-INT(LOG10(ABS(X18)))), "")</f>
        <v/>
      </c>
      <c r="W18" s="29" t="e">
        <f>MAX(Y18,2*SQRT(SUMSQ((STDEV(J18:N18)/SQRT(5))*2.87/2,Z18*0.5)))</f>
        <v>#DIV/0!</v>
      </c>
      <c r="X18" s="29" t="e">
        <f>MAX(Y18,2*SQRT(SUMSQ((STDEV(F18:G18)/SQRT(2))*2.87/2,Z18*0.5)))</f>
        <v>#DIV/0!</v>
      </c>
      <c r="Y18" t="e">
        <f>VLOOKUP(B18,UncLow[],2,FALSE)</f>
        <v>#N/A</v>
      </c>
      <c r="Z18" s="29" t="e">
        <f>VLOOKUP(B18,UncLow[],3,FALSE)</f>
        <v>#N/A</v>
      </c>
      <c r="AA18" s="53" t="str">
        <f>IF(F18&gt;0,MAX(F18:G18),"")</f>
        <v/>
      </c>
      <c r="AB18" s="29" t="str">
        <f>IF(F18&gt;0,MIN(F18:G18),"")</f>
        <v/>
      </c>
      <c r="AC18" s="53" t="str">
        <f>IF(F18&gt;0,AA18-AB18,"")</f>
        <v/>
      </c>
      <c r="AD18" s="53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TEXT(VLOOKUP(B18,Repeat[],2,FALSE),"0.0")</f>
        <v>#N/A</v>
      </c>
      <c r="AJ18" t="e">
        <f>TEXT(VLOOKUP(B18,Error[],2,FALSE),"±0.0")</f>
        <v>#N/A</v>
      </c>
      <c r="AK18" t="e">
        <f>VLOOKUP(B18,Repeat[],2,FALSE)</f>
        <v>#N/A</v>
      </c>
      <c r="AL18" t="e">
        <f>-VLOOKUP(B18,Error[],2,FALSE)</f>
        <v>#N/A</v>
      </c>
      <c r="AM18" t="e">
        <f>VLOOKUP(B18,Error[],2,FALSE)</f>
        <v>#N/A</v>
      </c>
      <c r="AN18" t="e">
        <f>IF(A18="no test", ISBLANK(C18), C18&lt;VLOOKUP(B18,Thresholds[],5,0))</f>
        <v>#N/A</v>
      </c>
    </row>
    <row r="19" spans="1:40" ht="16.5" customHeight="1" x14ac:dyDescent="0.3">
      <c r="A19" s="4" t="str">
        <f>IFERROR(VLOOKUP(B19,Thresholds[],3,FALSE),"")</f>
        <v/>
      </c>
      <c r="B19" s="126" t="str">
        <f>IF(F$14="","",F$14)</f>
        <v/>
      </c>
      <c r="C19" s="66"/>
      <c r="D19" s="132"/>
      <c r="E19" s="132"/>
      <c r="F19" s="71"/>
      <c r="G19" s="71"/>
      <c r="H19" s="87" t="str">
        <f>IF(AND(C19-C18&lt;5,C19&gt;0),"Too Close","")</f>
        <v/>
      </c>
      <c r="I19" s="88" t="str">
        <f t="shared" ref="I19:I20" si="3">IFERROR(IF(OR(AE19&lt;AL19,AE19&gt;AM19),"AF ERROR",IF(AC19&gt;AK19,"AF REPEAT","")),"")</f>
        <v/>
      </c>
      <c r="J19" s="72">
        <v>85</v>
      </c>
      <c r="K19" s="72">
        <v>84.9</v>
      </c>
      <c r="L19" s="72">
        <v>85</v>
      </c>
      <c r="M19" s="72">
        <v>85</v>
      </c>
      <c r="N19" s="72">
        <v>85.1</v>
      </c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4" t="str">
        <f t="shared" si="1"/>
        <v/>
      </c>
      <c r="T19" s="74" t="str">
        <f t="shared" si="2"/>
        <v/>
      </c>
      <c r="U19" s="29" t="str">
        <f t="shared" ref="U19:U44" si="4">IFERROR(ROUND(W19, 1-INT(LOG10(ABS(W19)))), "")</f>
        <v/>
      </c>
      <c r="V19" s="29" t="str">
        <f t="shared" ref="V19:V20" si="5">IFERROR(ROUND(X19, 1-INT(LOG10(ABS(X19)))), "")</f>
        <v/>
      </c>
      <c r="W19" s="29" t="e">
        <f t="shared" ref="W19:W20" si="6">MAX(Y19,2*SQRT(SUMSQ((STDEV(J19:N19)/SQRT(5))*2.87/2,Z19*0.5)))</f>
        <v>#N/A</v>
      </c>
      <c r="X19" s="29" t="e">
        <f t="shared" ref="X19:X20" si="7">MAX(Y19,2*SQRT(SUMSQ((STDEV(F19:G19)/SQRT(2))*2.87/2,Z19*0.5)))</f>
        <v>#DIV/0!</v>
      </c>
      <c r="Y19" t="e">
        <f>VLOOKUP(B19,UncMid[],2,FALSE)</f>
        <v>#N/A</v>
      </c>
      <c r="Z19" s="29" t="e">
        <f>VLOOKUP(B19,UncMid[],3,FALSE)</f>
        <v>#N/A</v>
      </c>
      <c r="AA19" s="53" t="str">
        <f t="shared" ref="AA19:AA44" si="8">IF(F19&gt;0,MAX(F19:G19),"")</f>
        <v/>
      </c>
      <c r="AB19" s="29" t="str">
        <f t="shared" ref="AB19:AB44" si="9">IF(F19&gt;0,MIN(F19:G19),"")</f>
        <v/>
      </c>
      <c r="AC19" s="53" t="str">
        <f t="shared" ref="AC19:AC44" si="10">IF(F19&gt;0,AA19-AB19,"")</f>
        <v/>
      </c>
      <c r="AD19" s="53" t="str">
        <f t="shared" ref="AD19:AD44" si="11">IF(F19&gt;0,AVERAGE(AA19,AB19),"")</f>
        <v/>
      </c>
      <c r="AE19" s="22" t="e">
        <f>AD19-C19</f>
        <v>#VALUE!</v>
      </c>
      <c r="AF19" s="3">
        <f>IF(J19&gt;0,MAX(J19:N19),"")</f>
        <v>85.1</v>
      </c>
      <c r="AG19" s="22">
        <f>IF(J19&gt;0,MIN(J19:N19),"")</f>
        <v>84.9</v>
      </c>
      <c r="AI19" s="3" t="e">
        <f>TEXT(VLOOKUP(B19,Repeat[],3,FALSE),"0.0")</f>
        <v>#N/A</v>
      </c>
      <c r="AJ19" t="e">
        <f>TEXT(VLOOKUP(B19,Error[],3,FALSE),"±0.0")</f>
        <v>#N/A</v>
      </c>
      <c r="AK19" t="e">
        <f>VLOOKUP(B19,Repeat[],3,FALSE)</f>
        <v>#N/A</v>
      </c>
      <c r="AL19" t="e">
        <f>-VLOOKUP(B19,Error[],3,FALSE)</f>
        <v>#N/A</v>
      </c>
      <c r="AM19" t="e">
        <f>VLOOKUP(B19,Error[],3,FALSE)</f>
        <v>#N/A</v>
      </c>
      <c r="AN19" t="e">
        <f>IF(A19="no test", ISBLANK(C19), AND(C19&gt;=VLOOKUP(B19,Thresholds[],5,0),C19&lt;VLOOKUP(B19,Thresholds[],6,0)))</f>
        <v>#N/A</v>
      </c>
    </row>
    <row r="20" spans="1:40" ht="16.5" customHeight="1" x14ac:dyDescent="0.3">
      <c r="A20" s="4" t="str">
        <f>IFERROR(VLOOKUP(B20,Thresholds[],4,FALSE),"")</f>
        <v/>
      </c>
      <c r="B20" s="126" t="str">
        <f>IF(F$14="","",F$14)</f>
        <v/>
      </c>
      <c r="C20" s="66"/>
      <c r="D20" s="132"/>
      <c r="E20" s="132"/>
      <c r="F20" s="71"/>
      <c r="G20" s="71"/>
      <c r="H20" s="87" t="str">
        <f>IF(AND(C20-C19&lt;5,C20&gt;0),"Too Close","")</f>
        <v/>
      </c>
      <c r="I20" s="88" t="str">
        <f t="shared" si="3"/>
        <v/>
      </c>
      <c r="J20" s="72"/>
      <c r="K20" s="72"/>
      <c r="L20" s="72"/>
      <c r="M20" s="72"/>
      <c r="N20" s="72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4" t="str">
        <f t="shared" si="1"/>
        <v/>
      </c>
      <c r="T20" s="74" t="str">
        <f t="shared" si="2"/>
        <v/>
      </c>
      <c r="U20" s="29" t="str">
        <f t="shared" si="4"/>
        <v/>
      </c>
      <c r="V20" s="29" t="str">
        <f t="shared" si="5"/>
        <v/>
      </c>
      <c r="W20" s="29" t="e">
        <f t="shared" si="6"/>
        <v>#DIV/0!</v>
      </c>
      <c r="X20" s="29" t="e">
        <f t="shared" si="7"/>
        <v>#DIV/0!</v>
      </c>
      <c r="Y20" t="e">
        <f>VLOOKUP(B20,UncHigh[],2,FALSE)</f>
        <v>#N/A</v>
      </c>
      <c r="Z20" s="29" t="e">
        <f>VLOOKUP(B20,UncHigh[],3,FALSE)</f>
        <v>#N/A</v>
      </c>
      <c r="AA20" s="53" t="str">
        <f t="shared" si="8"/>
        <v/>
      </c>
      <c r="AB20" s="29" t="str">
        <f t="shared" si="9"/>
        <v/>
      </c>
      <c r="AC20" s="53" t="str">
        <f t="shared" si="10"/>
        <v/>
      </c>
      <c r="AD20" s="53" t="str">
        <f t="shared" si="11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>TEXT(VLOOKUP(B20,Repeat[],4,FALSE),"0.0")</f>
        <v>#N/A</v>
      </c>
      <c r="AJ20" t="e">
        <f>TEXT(VLOOKUP(B20,Error[],4,FALSE),"±0.0")</f>
        <v>#N/A</v>
      </c>
      <c r="AK20" t="e">
        <f>VLOOKUP(B20,Repeat[],4,FALSE)</f>
        <v>#N/A</v>
      </c>
      <c r="AL20" t="e">
        <f>-VLOOKUP(B20,Error[],4,FALSE)</f>
        <v>#N/A</v>
      </c>
      <c r="AM20" t="e">
        <f>VLOOKUP(B20,Error[],4,FALSE)</f>
        <v>#N/A</v>
      </c>
      <c r="AN20" t="e">
        <f>IF(A20="no test", ISBLANK(C20), C20&gt;=VLOOKUP(B20,Thresholds[],6,0))</f>
        <v>#N/A</v>
      </c>
    </row>
    <row r="21" spans="1:40" ht="14.1" customHeight="1" x14ac:dyDescent="0.25">
      <c r="A21" s="112"/>
      <c r="B21" s="127"/>
      <c r="C21" s="113"/>
      <c r="D21" s="130"/>
      <c r="E21" s="130"/>
      <c r="F21" s="11"/>
      <c r="G21" s="11"/>
      <c r="H21" s="70"/>
      <c r="I21" s="88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9"/>
      <c r="V21" s="28"/>
      <c r="W21" s="28"/>
      <c r="X21" s="28"/>
      <c r="Z21" s="28"/>
      <c r="AA21" s="53"/>
      <c r="AB21" s="29"/>
      <c r="AC21" s="53"/>
      <c r="AD21" s="53"/>
      <c r="AE21" s="22"/>
      <c r="AF21" s="3"/>
      <c r="AG21" s="22"/>
    </row>
    <row r="22" spans="1:40" ht="16.5" customHeight="1" x14ac:dyDescent="0.3">
      <c r="A22" s="4" t="str">
        <f>IFERROR(VLOOKUP(B22,Thresholds[],2,FALSE),"")</f>
        <v/>
      </c>
      <c r="B22" s="126" t="str">
        <f>IF(G$14="","",G$14)</f>
        <v/>
      </c>
      <c r="C22" s="66"/>
      <c r="D22" s="132"/>
      <c r="E22" s="132"/>
      <c r="F22" s="71"/>
      <c r="G22" s="71"/>
      <c r="H22" s="87"/>
      <c r="I22" s="88" t="str">
        <f t="shared" ref="I22:I44" si="13">IFERROR(IF(OR(AE22&lt;AL22,AE22&gt;AM22),"AF ERROR",IF(AC22&gt;AK22,"AF REPEAT","")),"")</f>
        <v/>
      </c>
      <c r="J22" s="72"/>
      <c r="K22" s="72"/>
      <c r="L22" s="72"/>
      <c r="M22" s="72"/>
      <c r="N22" s="72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4">IFERROR(AI22&amp;"/"&amp;AJ22,"")</f>
        <v/>
      </c>
      <c r="S22" s="74" t="str">
        <f t="shared" ref="S22:S24" si="15">IFERROR(IF(O22&gt;AK22,"OOT REPEATABILITY",""),"")</f>
        <v/>
      </c>
      <c r="T22" s="74" t="str">
        <f t="shared" ref="T22:T24" si="16">IFERROR(IF(OR(Q22&lt;AL22,Q22&gt;AM22),"OOT ERROR",""),"")</f>
        <v/>
      </c>
      <c r="U22" s="29" t="str">
        <f t="shared" ref="U22" si="17">IFERROR(ROUND(W22, 1-INT(LOG10(ABS(W22)))), "")</f>
        <v/>
      </c>
      <c r="V22" s="29" t="str">
        <f t="shared" ref="V22:V44" si="18">IFERROR(ROUND(X22, 1-INT(LOG10(ABS(X22)))), "")</f>
        <v/>
      </c>
      <c r="W22" s="29" t="e">
        <f t="shared" ref="W22:W24" si="19">MAX(Y22,2*SQRT(SUMSQ((STDEV(J22:N22)/SQRT(5))*2.87/2,Z22*0.5)))</f>
        <v>#DIV/0!</v>
      </c>
      <c r="X22" s="29" t="e">
        <f t="shared" ref="X22:X24" si="20">MAX(Y22,2*SQRT(SUMSQ((STDEV(F22:G22)/SQRT(2))*2.87/2,Z22*0.5)))</f>
        <v>#DIV/0!</v>
      </c>
      <c r="Y22" t="e">
        <f>VLOOKUP(B22,UncLow[],2,FALSE)</f>
        <v>#N/A</v>
      </c>
      <c r="Z22" s="29" t="e">
        <f>VLOOKUP(B22,UncLow[],3,FALSE)</f>
        <v>#N/A</v>
      </c>
      <c r="AA22" s="53" t="str">
        <f t="shared" si="8"/>
        <v/>
      </c>
      <c r="AB22" s="29" t="str">
        <f t="shared" si="9"/>
        <v/>
      </c>
      <c r="AC22" s="53" t="str">
        <f t="shared" si="10"/>
        <v/>
      </c>
      <c r="AD22" s="53" t="str">
        <f t="shared" si="11"/>
        <v/>
      </c>
      <c r="AE22" s="22" t="e">
        <f t="shared" ref="AE22:AE44" si="21">AD22-C22</f>
        <v>#VALUE!</v>
      </c>
      <c r="AF22" s="3" t="str">
        <f t="shared" ref="AF22:AF24" si="22">IF(J22&gt;0,MAX(J22:N22),"")</f>
        <v/>
      </c>
      <c r="AG22" s="22" t="str">
        <f t="shared" ref="AG22:AG24" si="23">IF(J22&gt;0,MIN(J22:N22),"")</f>
        <v/>
      </c>
      <c r="AI22" s="3" t="e">
        <f>TEXT(VLOOKUP(B22,Repeat[],2,FALSE),"0.0")</f>
        <v>#N/A</v>
      </c>
      <c r="AJ22" t="e">
        <f>TEXT(VLOOKUP(B22,Error[],2,FALSE),"±0.0")</f>
        <v>#N/A</v>
      </c>
      <c r="AK22" t="e">
        <f>VLOOKUP(B22,Repeat[],2,FALSE)</f>
        <v>#N/A</v>
      </c>
      <c r="AL22" t="e">
        <f>-VLOOKUP(B22,Error[],2,FALSE)</f>
        <v>#N/A</v>
      </c>
      <c r="AM22" t="e">
        <f>VLOOKUP(B22,Error[],2,FALSE)</f>
        <v>#N/A</v>
      </c>
      <c r="AN22" t="e">
        <f>IF(A22="no test", ISBLANK(C22), C22&lt;VLOOKUP(B22,Thresholds[],5,0))</f>
        <v>#N/A</v>
      </c>
    </row>
    <row r="23" spans="1:40" ht="16.5" customHeight="1" x14ac:dyDescent="0.3">
      <c r="A23" s="4" t="str">
        <f>IFERROR(VLOOKUP(B23,Thresholds[],3,FALSE),"")</f>
        <v/>
      </c>
      <c r="B23" s="126" t="str">
        <f>IF(G$14="","",G$14)</f>
        <v/>
      </c>
      <c r="C23" s="66"/>
      <c r="D23" s="132"/>
      <c r="E23" s="132"/>
      <c r="F23" s="71"/>
      <c r="G23" s="71"/>
      <c r="H23" s="87" t="str">
        <f>IF(AND(C23-C22&lt;5,C23&gt;0),"Too Close","")</f>
        <v/>
      </c>
      <c r="I23" s="88" t="str">
        <f t="shared" si="13"/>
        <v/>
      </c>
      <c r="J23" s="72"/>
      <c r="K23" s="72"/>
      <c r="L23" s="72"/>
      <c r="M23" s="72"/>
      <c r="N23" s="72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4"/>
        <v/>
      </c>
      <c r="S23" s="74" t="str">
        <f t="shared" si="15"/>
        <v/>
      </c>
      <c r="T23" s="74" t="str">
        <f t="shared" si="16"/>
        <v/>
      </c>
      <c r="U23" s="29" t="str">
        <f t="shared" si="4"/>
        <v/>
      </c>
      <c r="V23" s="29" t="str">
        <f t="shared" si="18"/>
        <v/>
      </c>
      <c r="W23" s="29" t="e">
        <f t="shared" si="19"/>
        <v>#DIV/0!</v>
      </c>
      <c r="X23" s="29" t="e">
        <f t="shared" si="20"/>
        <v>#DIV/0!</v>
      </c>
      <c r="Y23" t="e">
        <f>VLOOKUP(B23,UncMid[],2,FALSE)</f>
        <v>#N/A</v>
      </c>
      <c r="Z23" s="29" t="e">
        <f>VLOOKUP(B23,UncMid[],3,FALSE)</f>
        <v>#N/A</v>
      </c>
      <c r="AA23" s="53" t="str">
        <f t="shared" si="8"/>
        <v/>
      </c>
      <c r="AB23" s="29" t="str">
        <f t="shared" si="9"/>
        <v/>
      </c>
      <c r="AC23" s="53" t="str">
        <f t="shared" si="10"/>
        <v/>
      </c>
      <c r="AD23" s="53" t="str">
        <f t="shared" si="11"/>
        <v/>
      </c>
      <c r="AE23" s="22" t="e">
        <f t="shared" si="21"/>
        <v>#VALUE!</v>
      </c>
      <c r="AF23" s="3" t="str">
        <f t="shared" si="22"/>
        <v/>
      </c>
      <c r="AG23" s="22" t="str">
        <f t="shared" si="23"/>
        <v/>
      </c>
      <c r="AI23" s="3" t="e">
        <f>TEXT(VLOOKUP(B23,Repeat[],3,FALSE),"0.0")</f>
        <v>#N/A</v>
      </c>
      <c r="AJ23" t="e">
        <f>TEXT(VLOOKUP(B23,Error[],3,FALSE),"±0.0")</f>
        <v>#N/A</v>
      </c>
      <c r="AK23" t="e">
        <f>VLOOKUP(B23,Repeat[],3,FALSE)</f>
        <v>#N/A</v>
      </c>
      <c r="AL23" t="e">
        <f>-VLOOKUP(B23,Error[],3,FALSE)</f>
        <v>#N/A</v>
      </c>
      <c r="AM23" t="e">
        <f>VLOOKUP(B23,Error[],3,FALSE)</f>
        <v>#N/A</v>
      </c>
      <c r="AN23" t="e">
        <f>IF(A23="no test", ISBLANK(C23), AND(C23&gt;=VLOOKUP(B23,Thresholds[],5,0),C23&lt;VLOOKUP(B23,Thresholds[],6,0)))</f>
        <v>#N/A</v>
      </c>
    </row>
    <row r="24" spans="1:40" ht="16.5" customHeight="1" x14ac:dyDescent="0.3">
      <c r="A24" s="4" t="str">
        <f>IFERROR(VLOOKUP(B24,Thresholds[],4,FALSE),"")</f>
        <v/>
      </c>
      <c r="B24" s="126" t="str">
        <f>IF(G$14="","",G$14)</f>
        <v/>
      </c>
      <c r="C24" s="66"/>
      <c r="D24" s="132"/>
      <c r="E24" s="132"/>
      <c r="F24" s="71"/>
      <c r="G24" s="71"/>
      <c r="H24" s="87" t="str">
        <f>IF(AND(C24-C23&lt;5,C24&gt;0),"Too Close","")</f>
        <v/>
      </c>
      <c r="I24" s="88" t="str">
        <f t="shared" si="13"/>
        <v/>
      </c>
      <c r="J24" s="72"/>
      <c r="K24" s="72"/>
      <c r="L24" s="72"/>
      <c r="M24" s="72"/>
      <c r="N24" s="72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4"/>
        <v/>
      </c>
      <c r="S24" s="74" t="str">
        <f t="shared" si="15"/>
        <v/>
      </c>
      <c r="T24" s="74" t="str">
        <f t="shared" si="16"/>
        <v/>
      </c>
      <c r="U24" s="29" t="str">
        <f t="shared" si="4"/>
        <v/>
      </c>
      <c r="V24" s="29" t="str">
        <f t="shared" si="18"/>
        <v/>
      </c>
      <c r="W24" s="29" t="e">
        <f t="shared" si="19"/>
        <v>#DIV/0!</v>
      </c>
      <c r="X24" s="29" t="e">
        <f t="shared" si="20"/>
        <v>#DIV/0!</v>
      </c>
      <c r="Y24" t="e">
        <f>VLOOKUP(B24,UncHigh[],2,FALSE)</f>
        <v>#N/A</v>
      </c>
      <c r="Z24" s="29" t="e">
        <f>VLOOKUP(B24,UncHigh[],3,FALSE)</f>
        <v>#N/A</v>
      </c>
      <c r="AA24" s="53" t="str">
        <f t="shared" si="8"/>
        <v/>
      </c>
      <c r="AB24" s="29" t="str">
        <f t="shared" si="9"/>
        <v/>
      </c>
      <c r="AC24" s="53" t="str">
        <f t="shared" si="10"/>
        <v/>
      </c>
      <c r="AD24" s="53" t="str">
        <f t="shared" si="11"/>
        <v/>
      </c>
      <c r="AE24" s="22" t="e">
        <f t="shared" si="21"/>
        <v>#VALUE!</v>
      </c>
      <c r="AF24" s="3" t="str">
        <f t="shared" si="22"/>
        <v/>
      </c>
      <c r="AG24" s="22" t="str">
        <f t="shared" si="23"/>
        <v/>
      </c>
      <c r="AI24" s="3" t="e">
        <f>TEXT(VLOOKUP(B24,Repeat[],4,FALSE),"0.0")</f>
        <v>#N/A</v>
      </c>
      <c r="AJ24" t="e">
        <f>TEXT(VLOOKUP(B24,Error[],4,FALSE),"±0.0")</f>
        <v>#N/A</v>
      </c>
      <c r="AK24" t="e">
        <f>VLOOKUP(B24,Repeat[],4,FALSE)</f>
        <v>#N/A</v>
      </c>
      <c r="AL24" t="e">
        <f>-VLOOKUP(B24,Error[],4,FALSE)</f>
        <v>#N/A</v>
      </c>
      <c r="AM24" t="e">
        <f>VLOOKUP(B24,Error[],4,FALSE)</f>
        <v>#N/A</v>
      </c>
      <c r="AN24" t="e">
        <f>IF(A24="no test", ISBLANK(C24), C24&gt;=VLOOKUP(B24,Thresholds[],6,0))</f>
        <v>#N/A</v>
      </c>
    </row>
    <row r="25" spans="1:40" ht="14.1" customHeight="1" x14ac:dyDescent="0.25">
      <c r="A25" s="4"/>
      <c r="B25" s="128"/>
      <c r="C25" s="113"/>
      <c r="D25" s="130"/>
      <c r="E25" s="130"/>
      <c r="F25" s="3"/>
      <c r="G25" s="3"/>
      <c r="H25" s="69"/>
      <c r="I25" s="88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9"/>
      <c r="V25" s="28"/>
      <c r="W25" s="28"/>
      <c r="X25" s="28"/>
      <c r="Z25" s="28"/>
      <c r="AA25" s="53" t="str">
        <f t="shared" si="8"/>
        <v/>
      </c>
      <c r="AB25" s="29" t="str">
        <f t="shared" si="9"/>
        <v/>
      </c>
      <c r="AC25" s="53" t="str">
        <f t="shared" si="10"/>
        <v/>
      </c>
      <c r="AD25" s="53" t="str">
        <f t="shared" si="11"/>
        <v/>
      </c>
      <c r="AE25" s="22"/>
      <c r="AF25" s="3"/>
      <c r="AG25" s="22"/>
    </row>
    <row r="26" spans="1:40" ht="16.5" customHeight="1" x14ac:dyDescent="0.3">
      <c r="A26" s="4" t="str">
        <f>IFERROR(VLOOKUP(B26,Thresholds[],2,FALSE),"")</f>
        <v/>
      </c>
      <c r="B26" s="126" t="str">
        <f>IF(H$14="","",H$14)</f>
        <v/>
      </c>
      <c r="C26" s="66"/>
      <c r="D26" s="132"/>
      <c r="E26" s="132"/>
      <c r="F26" s="71"/>
      <c r="G26" s="71"/>
      <c r="H26" s="87"/>
      <c r="I26" s="88" t="str">
        <f t="shared" ref="I26" si="24">IFERROR(IF(OR(AE26&lt;AL26,AE26&gt;AM26),"AF ERROR",IF(AC26&gt;AK26,"AF REPEAT","")),"")</f>
        <v/>
      </c>
      <c r="J26" s="72"/>
      <c r="K26" s="72"/>
      <c r="L26" s="72"/>
      <c r="M26" s="72"/>
      <c r="N26" s="72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5">IFERROR(AI26&amp;"/"&amp;AJ26,"")</f>
        <v/>
      </c>
      <c r="S26" s="74" t="str">
        <f t="shared" ref="S26:S28" si="26">IFERROR(IF(O26&gt;AK26,"OOT REPEATABILITY",""),"")</f>
        <v/>
      </c>
      <c r="T26" s="74" t="str">
        <f t="shared" ref="T26:T28" si="27">IFERROR(IF(OR(Q26&lt;AL26,Q26&gt;AM26),"OOT ERROR",""),"")</f>
        <v/>
      </c>
      <c r="U26" s="29" t="str">
        <f t="shared" ref="U26" si="28">IFERROR(ROUND(W26, 1-INT(LOG10(ABS(W26)))), "")</f>
        <v/>
      </c>
      <c r="V26" s="29" t="str">
        <f t="shared" ref="V26" si="29">IFERROR(ROUND(X26, 1-INT(LOG10(ABS(X26)))), "")</f>
        <v/>
      </c>
      <c r="W26" s="29" t="e">
        <f t="shared" ref="W26:W28" si="30">MAX(Y26,2*SQRT(SUMSQ((STDEV(J26:N26)/SQRT(5))*2.87/2,Z26*0.5)))</f>
        <v>#DIV/0!</v>
      </c>
      <c r="X26" s="29" t="e">
        <f t="shared" ref="X26:X28" si="31">MAX(Y26,2*SQRT(SUMSQ((STDEV(F26:G26)/SQRT(2))*2.87/2,Z26*0.5)))</f>
        <v>#DIV/0!</v>
      </c>
      <c r="Y26" t="e">
        <f>VLOOKUP(B26,UncLow[],2,FALSE)</f>
        <v>#N/A</v>
      </c>
      <c r="Z26" s="29" t="e">
        <f>VLOOKUP(B26,UncLow[],3,FALSE)</f>
        <v>#N/A</v>
      </c>
      <c r="AA26" s="53" t="str">
        <f t="shared" si="8"/>
        <v/>
      </c>
      <c r="AB26" s="29" t="str">
        <f t="shared" si="9"/>
        <v/>
      </c>
      <c r="AC26" s="53" t="str">
        <f t="shared" si="10"/>
        <v/>
      </c>
      <c r="AD26" s="53" t="str">
        <f t="shared" si="11"/>
        <v/>
      </c>
      <c r="AE26" s="22" t="e">
        <f t="shared" ref="AE26" si="32">AD26-C26</f>
        <v>#VALUE!</v>
      </c>
      <c r="AF26" s="3" t="str">
        <f t="shared" ref="AF26:AF28" si="33">IF(J26&gt;0,MAX(J26:N26),"")</f>
        <v/>
      </c>
      <c r="AG26" s="22" t="str">
        <f t="shared" ref="AG26:AG28" si="34">IF(J26&gt;0,MIN(J26:N26),"")</f>
        <v/>
      </c>
      <c r="AI26" s="3" t="e">
        <f>TEXT(VLOOKUP(B26,Repeat[],2,FALSE),"0.0")</f>
        <v>#N/A</v>
      </c>
      <c r="AJ26" t="e">
        <f>TEXT(VLOOKUP(B26,Error[],2,FALSE),"±0.0")</f>
        <v>#N/A</v>
      </c>
      <c r="AK26" t="e">
        <f>VLOOKUP(B26,Repeat[],2,FALSE)</f>
        <v>#N/A</v>
      </c>
      <c r="AL26" t="e">
        <f>-VLOOKUP(B26,Error[],2,FALSE)</f>
        <v>#N/A</v>
      </c>
      <c r="AM26" t="e">
        <f>VLOOKUP(B26,Error[],2,FALSE)</f>
        <v>#N/A</v>
      </c>
      <c r="AN26" t="e">
        <f>IF(A26="no test", ISBLANK(C26), C26&lt;VLOOKUP(B26,Thresholds[],5,0))</f>
        <v>#N/A</v>
      </c>
    </row>
    <row r="27" spans="1:40" ht="16.5" customHeight="1" x14ac:dyDescent="0.3">
      <c r="A27" s="4" t="str">
        <f>IFERROR(VLOOKUP(B27,Thresholds[],3,FALSE),"")</f>
        <v/>
      </c>
      <c r="B27" s="126" t="str">
        <f>IF(H$14="","",H$14)</f>
        <v/>
      </c>
      <c r="C27" s="66"/>
      <c r="D27" s="132"/>
      <c r="E27" s="132"/>
      <c r="F27" s="71"/>
      <c r="G27" s="71"/>
      <c r="H27" s="87" t="str">
        <f>IF(AND(C27-C26&lt;5,C27&gt;0),"Too Close","")</f>
        <v/>
      </c>
      <c r="I27" s="88" t="str">
        <f t="shared" si="13"/>
        <v/>
      </c>
      <c r="J27" s="72"/>
      <c r="K27" s="72"/>
      <c r="L27" s="72"/>
      <c r="M27" s="72"/>
      <c r="N27" s="72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5"/>
        <v/>
      </c>
      <c r="S27" s="74" t="str">
        <f t="shared" si="26"/>
        <v/>
      </c>
      <c r="T27" s="74" t="str">
        <f t="shared" si="27"/>
        <v/>
      </c>
      <c r="U27" s="29" t="str">
        <f t="shared" si="4"/>
        <v/>
      </c>
      <c r="V27" s="29" t="str">
        <f t="shared" si="18"/>
        <v/>
      </c>
      <c r="W27" s="29" t="e">
        <f t="shared" si="30"/>
        <v>#DIV/0!</v>
      </c>
      <c r="X27" s="29" t="e">
        <f t="shared" si="31"/>
        <v>#DIV/0!</v>
      </c>
      <c r="Y27" t="e">
        <f>VLOOKUP(B27,UncMid[],2,FALSE)</f>
        <v>#N/A</v>
      </c>
      <c r="Z27" s="29" t="e">
        <f>VLOOKUP(B27,UncMid[],3,FALSE)</f>
        <v>#N/A</v>
      </c>
      <c r="AA27" s="53" t="str">
        <f t="shared" si="8"/>
        <v/>
      </c>
      <c r="AB27" s="29" t="str">
        <f t="shared" si="9"/>
        <v/>
      </c>
      <c r="AC27" s="53" t="str">
        <f t="shared" si="10"/>
        <v/>
      </c>
      <c r="AD27" s="53" t="str">
        <f t="shared" si="11"/>
        <v/>
      </c>
      <c r="AE27" s="22" t="e">
        <f t="shared" si="21"/>
        <v>#VALUE!</v>
      </c>
      <c r="AF27" s="3" t="str">
        <f t="shared" si="33"/>
        <v/>
      </c>
      <c r="AG27" s="22" t="str">
        <f t="shared" si="34"/>
        <v/>
      </c>
      <c r="AI27" s="3" t="e">
        <f>TEXT(VLOOKUP(B27,Repeat[],3,FALSE),"0.0")</f>
        <v>#N/A</v>
      </c>
      <c r="AJ27" t="e">
        <f>TEXT(VLOOKUP(B27,Error[],3,FALSE),"±0.0")</f>
        <v>#N/A</v>
      </c>
      <c r="AK27" t="e">
        <f>VLOOKUP(B27,Repeat[],3,FALSE)</f>
        <v>#N/A</v>
      </c>
      <c r="AL27" t="e">
        <f>-VLOOKUP(B27,Error[],3,FALSE)</f>
        <v>#N/A</v>
      </c>
      <c r="AM27" t="e">
        <f>VLOOKUP(B27,Error[],3,FALSE)</f>
        <v>#N/A</v>
      </c>
      <c r="AN27" t="e">
        <f>IF(A27="no test", ISBLANK(C27), AND(C27&gt;=VLOOKUP(B27,Thresholds[],5,0),C27&lt;VLOOKUP(B27,Thresholds[],6,0)))</f>
        <v>#N/A</v>
      </c>
    </row>
    <row r="28" spans="1:40" ht="16.5" customHeight="1" x14ac:dyDescent="0.3">
      <c r="A28" s="4" t="str">
        <f>IFERROR(VLOOKUP(B28,Thresholds[],4,FALSE),"")</f>
        <v/>
      </c>
      <c r="B28" s="126" t="str">
        <f>IF(H$14="","",H$14)</f>
        <v/>
      </c>
      <c r="C28" s="66"/>
      <c r="D28" s="132"/>
      <c r="E28" s="132"/>
      <c r="F28" s="71"/>
      <c r="G28" s="71"/>
      <c r="H28" s="87" t="str">
        <f>IF(AND(C28-C27&lt;5,C28&gt;0),"Too Close","")</f>
        <v/>
      </c>
      <c r="I28" s="88" t="str">
        <f t="shared" si="13"/>
        <v/>
      </c>
      <c r="J28" s="72"/>
      <c r="K28" s="72"/>
      <c r="L28" s="72"/>
      <c r="M28" s="72"/>
      <c r="N28" s="72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5"/>
        <v/>
      </c>
      <c r="S28" s="74" t="str">
        <f t="shared" si="26"/>
        <v/>
      </c>
      <c r="T28" s="74" t="str">
        <f t="shared" si="27"/>
        <v/>
      </c>
      <c r="U28" s="29" t="str">
        <f t="shared" si="4"/>
        <v/>
      </c>
      <c r="V28" s="29" t="str">
        <f t="shared" si="18"/>
        <v/>
      </c>
      <c r="W28" s="29" t="e">
        <f t="shared" si="30"/>
        <v>#DIV/0!</v>
      </c>
      <c r="X28" s="29" t="e">
        <f t="shared" si="31"/>
        <v>#DIV/0!</v>
      </c>
      <c r="Y28" t="e">
        <f>VLOOKUP(B28,UncHigh[],2,FALSE)</f>
        <v>#N/A</v>
      </c>
      <c r="Z28" s="29" t="e">
        <f>VLOOKUP(B28,UncHigh[],3,FALSE)</f>
        <v>#N/A</v>
      </c>
      <c r="AA28" s="53" t="str">
        <f t="shared" si="8"/>
        <v/>
      </c>
      <c r="AB28" s="29" t="str">
        <f t="shared" si="9"/>
        <v/>
      </c>
      <c r="AC28" s="53" t="str">
        <f t="shared" si="10"/>
        <v/>
      </c>
      <c r="AD28" s="53" t="str">
        <f t="shared" si="11"/>
        <v/>
      </c>
      <c r="AE28" s="22" t="e">
        <f t="shared" si="21"/>
        <v>#VALUE!</v>
      </c>
      <c r="AF28" s="3" t="str">
        <f t="shared" si="33"/>
        <v/>
      </c>
      <c r="AG28" s="22" t="str">
        <f t="shared" si="34"/>
        <v/>
      </c>
      <c r="AI28" s="3" t="e">
        <f>TEXT(VLOOKUP(B28,Repeat[],4,FALSE),"0.0")</f>
        <v>#N/A</v>
      </c>
      <c r="AJ28" t="e">
        <f>TEXT(VLOOKUP(B28,Error[],4,FALSE),"±0.0")</f>
        <v>#N/A</v>
      </c>
      <c r="AK28" t="e">
        <f>VLOOKUP(B28,Repeat[],4,FALSE)</f>
        <v>#N/A</v>
      </c>
      <c r="AL28" t="e">
        <f>-VLOOKUP(B28,Error[],4,FALSE)</f>
        <v>#N/A</v>
      </c>
      <c r="AM28" t="e">
        <f>VLOOKUP(B28,Error[],4,FALSE)</f>
        <v>#N/A</v>
      </c>
      <c r="AN28" t="e">
        <f>IF(A28="no test", ISBLANK(C28), C28&gt;=VLOOKUP(B28,Thresholds[],6,0))</f>
        <v>#N/A</v>
      </c>
    </row>
    <row r="29" spans="1:40" ht="14.1" customHeight="1" x14ac:dyDescent="0.25">
      <c r="A29" s="4"/>
      <c r="B29" s="128"/>
      <c r="C29" s="113"/>
      <c r="D29" s="130"/>
      <c r="E29" s="130"/>
      <c r="F29" s="3"/>
      <c r="G29" s="3"/>
      <c r="H29" s="69"/>
      <c r="I29" s="88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9"/>
      <c r="V29" s="28"/>
      <c r="W29" s="28"/>
      <c r="X29" s="28"/>
      <c r="Z29" s="28"/>
      <c r="AA29" s="53" t="str">
        <f t="shared" si="8"/>
        <v/>
      </c>
      <c r="AB29" s="29" t="str">
        <f t="shared" si="9"/>
        <v/>
      </c>
      <c r="AC29" s="53" t="str">
        <f t="shared" si="10"/>
        <v/>
      </c>
      <c r="AD29" s="53" t="str">
        <f t="shared" si="11"/>
        <v/>
      </c>
      <c r="AE29" s="22"/>
      <c r="AF29" s="3"/>
      <c r="AG29" s="22"/>
    </row>
    <row r="30" spans="1:40" ht="16.5" customHeight="1" x14ac:dyDescent="0.3">
      <c r="A30" s="4" t="str">
        <f>IFERROR(VLOOKUP(B30,Thresholds[],2,FALSE),"")</f>
        <v/>
      </c>
      <c r="B30" s="126" t="str">
        <f>IF(I$14="","",I$14)</f>
        <v/>
      </c>
      <c r="C30" s="66"/>
      <c r="D30" s="132"/>
      <c r="E30" s="132"/>
      <c r="F30" s="71"/>
      <c r="G30" s="71"/>
      <c r="H30" s="87"/>
      <c r="I30" s="88" t="str">
        <f t="shared" ref="I30" si="35">IFERROR(IF(OR(AE30&lt;AL30,AE30&gt;AM30),"AF ERROR",IF(AC30&gt;AK30,"AF REPEAT","")),"")</f>
        <v/>
      </c>
      <c r="J30" s="72"/>
      <c r="K30" s="72"/>
      <c r="L30" s="72"/>
      <c r="M30" s="72"/>
      <c r="N30" s="72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4" t="str">
        <f>IFERROR(IF(O30&gt;AK30,"OOT REPEATABILITY",""),"")</f>
        <v/>
      </c>
      <c r="T30" s="74" t="str">
        <f>IFERROR(IF(OR(Q30&lt;AL30,Q30&gt;AM30),"OOT ERROR",""),"")</f>
        <v/>
      </c>
      <c r="U30" s="29" t="str">
        <f t="shared" ref="U30" si="36">IFERROR(ROUND(W30, 1-INT(LOG10(ABS(W30)))), "")</f>
        <v/>
      </c>
      <c r="V30" s="29" t="str">
        <f t="shared" ref="V30" si="37">IFERROR(ROUND(X30, 1-INT(LOG10(ABS(X30)))), "")</f>
        <v/>
      </c>
      <c r="W30" s="29" t="e">
        <f t="shared" ref="W30:W32" si="38">MAX(Y30,2*SQRT(SUMSQ((STDEV(J30:N30)/SQRT(5))*2.87/2,Z30*0.5)))</f>
        <v>#DIV/0!</v>
      </c>
      <c r="X30" s="29" t="e">
        <f t="shared" ref="X30:X32" si="39">MAX(Y30,2*SQRT(SUMSQ((STDEV(F30:G30)/SQRT(2))*2.87/2,Z30*0.5)))</f>
        <v>#DIV/0!</v>
      </c>
      <c r="Y30" t="e">
        <f>VLOOKUP(B30,UncLow[],2,FALSE)</f>
        <v>#N/A</v>
      </c>
      <c r="Z30" s="29" t="e">
        <f>VLOOKUP(B30,UncLow[],3,FALSE)</f>
        <v>#N/A</v>
      </c>
      <c r="AA30" s="53" t="str">
        <f t="shared" si="8"/>
        <v/>
      </c>
      <c r="AB30" s="29" t="str">
        <f t="shared" si="9"/>
        <v/>
      </c>
      <c r="AC30" s="53" t="str">
        <f t="shared" si="10"/>
        <v/>
      </c>
      <c r="AD30" s="53" t="str">
        <f t="shared" si="11"/>
        <v/>
      </c>
      <c r="AE30" s="22" t="e">
        <f t="shared" ref="AE30" si="40">AD30-C30</f>
        <v>#VALUE!</v>
      </c>
      <c r="AF30" s="3" t="str">
        <f t="shared" ref="AF30:AF32" si="41">IF(J30&gt;0,MAX(J30:N30),"")</f>
        <v/>
      </c>
      <c r="AG30" s="22" t="str">
        <f t="shared" ref="AG30:AG32" si="42">IF(J30&gt;0,MIN(J30:N30),"")</f>
        <v/>
      </c>
      <c r="AI30" s="3" t="e">
        <f>TEXT(VLOOKUP(B30,Repeat[],2,FALSE),"0.0")</f>
        <v>#N/A</v>
      </c>
      <c r="AJ30" t="e">
        <f>TEXT(VLOOKUP(B30,Error[],2,FALSE),"±0.0")</f>
        <v>#N/A</v>
      </c>
      <c r="AK30" t="e">
        <f>VLOOKUP(B30,Repeat[],2,FALSE)</f>
        <v>#N/A</v>
      </c>
      <c r="AL30" t="e">
        <f>-VLOOKUP(B30,Error[],2,FALSE)</f>
        <v>#N/A</v>
      </c>
      <c r="AM30" t="e">
        <f>VLOOKUP(B30,Error[],2,FALSE)</f>
        <v>#N/A</v>
      </c>
      <c r="AN30" t="e">
        <f>IF(A30="no test", ISBLANK(C30), C30&lt;VLOOKUP(B30,Thresholds[],5,0))</f>
        <v>#N/A</v>
      </c>
    </row>
    <row r="31" spans="1:40" ht="16.5" customHeight="1" x14ac:dyDescent="0.3">
      <c r="A31" s="4" t="str">
        <f>IFERROR(VLOOKUP(B31,Thresholds[],3,FALSE),"")</f>
        <v/>
      </c>
      <c r="B31" s="126" t="str">
        <f>IF(I$14="","",I$14)</f>
        <v/>
      </c>
      <c r="C31" s="66"/>
      <c r="D31" s="132"/>
      <c r="E31" s="132"/>
      <c r="F31" s="71"/>
      <c r="G31" s="71"/>
      <c r="H31" s="87" t="str">
        <f>IF(AND(C31-C30&lt;5,C31&gt;0),"Too Close","")</f>
        <v/>
      </c>
      <c r="I31" s="88" t="str">
        <f t="shared" si="13"/>
        <v/>
      </c>
      <c r="J31" s="72"/>
      <c r="K31" s="72"/>
      <c r="L31" s="72"/>
      <c r="M31" s="72"/>
      <c r="N31" s="72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3">IFERROR(AI31&amp;"/"&amp;AJ31,"")</f>
        <v/>
      </c>
      <c r="S31" s="74" t="str">
        <f t="shared" ref="S31:S32" si="44">IFERROR(IF(O31&gt;AK31,"OOT REPEATABILITY",""),"")</f>
        <v/>
      </c>
      <c r="T31" s="74" t="str">
        <f t="shared" ref="T31:T32" si="45">IFERROR(IF(OR(Q31&lt;AL31,Q31&gt;AM31),"OOT ERROR",""),"")</f>
        <v/>
      </c>
      <c r="U31" s="29" t="str">
        <f t="shared" si="4"/>
        <v/>
      </c>
      <c r="V31" s="29" t="str">
        <f t="shared" si="18"/>
        <v/>
      </c>
      <c r="W31" s="29" t="e">
        <f t="shared" si="38"/>
        <v>#DIV/0!</v>
      </c>
      <c r="X31" s="29" t="e">
        <f t="shared" si="39"/>
        <v>#DIV/0!</v>
      </c>
      <c r="Y31" t="e">
        <f>VLOOKUP(B31,UncMid[],2,FALSE)</f>
        <v>#N/A</v>
      </c>
      <c r="Z31" s="29" t="e">
        <f>VLOOKUP(B31,UncMid[],3,FALSE)</f>
        <v>#N/A</v>
      </c>
      <c r="AA31" s="53" t="str">
        <f t="shared" si="8"/>
        <v/>
      </c>
      <c r="AB31" s="29" t="str">
        <f t="shared" si="9"/>
        <v/>
      </c>
      <c r="AC31" s="53" t="str">
        <f t="shared" si="10"/>
        <v/>
      </c>
      <c r="AD31" s="53" t="str">
        <f t="shared" si="11"/>
        <v/>
      </c>
      <c r="AE31" s="22" t="e">
        <f t="shared" si="21"/>
        <v>#VALUE!</v>
      </c>
      <c r="AF31" s="3" t="str">
        <f t="shared" si="41"/>
        <v/>
      </c>
      <c r="AG31" s="22" t="str">
        <f t="shared" si="42"/>
        <v/>
      </c>
      <c r="AI31" s="3" t="e">
        <f>TEXT(VLOOKUP(B31,Repeat[],3,FALSE),"0.0")</f>
        <v>#N/A</v>
      </c>
      <c r="AJ31" t="e">
        <f>TEXT(VLOOKUP(B31,Error[],3,FALSE),"±0.0")</f>
        <v>#N/A</v>
      </c>
      <c r="AK31" t="e">
        <f>VLOOKUP(B31,Repeat[],3,FALSE)</f>
        <v>#N/A</v>
      </c>
      <c r="AL31" t="e">
        <f>-VLOOKUP(B31,Error[],3,FALSE)</f>
        <v>#N/A</v>
      </c>
      <c r="AM31" t="e">
        <f>VLOOKUP(B31,Error[],3,FALSE)</f>
        <v>#N/A</v>
      </c>
      <c r="AN31" t="e">
        <f>IF(A31="no test", ISBLANK(C31), AND(C31&gt;=VLOOKUP(B31,Thresholds[],5,0),C31&lt;VLOOKUP(B31,Thresholds[],6,0)))</f>
        <v>#N/A</v>
      </c>
    </row>
    <row r="32" spans="1:40" ht="16.5" customHeight="1" x14ac:dyDescent="0.3">
      <c r="A32" s="4" t="str">
        <f>IFERROR(VLOOKUP(B32,Thresholds[],4,FALSE),"")</f>
        <v/>
      </c>
      <c r="B32" s="126" t="str">
        <f>IF(I$14="","",I$14)</f>
        <v/>
      </c>
      <c r="C32" s="66"/>
      <c r="D32" s="132"/>
      <c r="E32" s="132"/>
      <c r="F32" s="71"/>
      <c r="G32" s="71"/>
      <c r="H32" s="87" t="str">
        <f>IF(AND(C32-C31&lt;5,C32&gt;0),"Too Close","")</f>
        <v/>
      </c>
      <c r="I32" s="88" t="str">
        <f t="shared" si="13"/>
        <v/>
      </c>
      <c r="J32" s="72"/>
      <c r="K32" s="72"/>
      <c r="L32" s="72"/>
      <c r="M32" s="72"/>
      <c r="N32" s="72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3"/>
        <v/>
      </c>
      <c r="S32" s="74" t="str">
        <f t="shared" si="44"/>
        <v/>
      </c>
      <c r="T32" s="74" t="str">
        <f t="shared" si="45"/>
        <v/>
      </c>
      <c r="U32" s="29" t="str">
        <f t="shared" si="4"/>
        <v/>
      </c>
      <c r="V32" s="29" t="str">
        <f t="shared" si="18"/>
        <v/>
      </c>
      <c r="W32" s="29" t="e">
        <f t="shared" si="38"/>
        <v>#DIV/0!</v>
      </c>
      <c r="X32" s="29" t="e">
        <f t="shared" si="39"/>
        <v>#DIV/0!</v>
      </c>
      <c r="Y32" t="e">
        <f>VLOOKUP(B32,UncHigh[],2,FALSE)</f>
        <v>#N/A</v>
      </c>
      <c r="Z32" s="29" t="e">
        <f>VLOOKUP(B32,UncHigh[],3,FALSE)</f>
        <v>#N/A</v>
      </c>
      <c r="AA32" s="53" t="str">
        <f t="shared" si="8"/>
        <v/>
      </c>
      <c r="AB32" s="29" t="str">
        <f t="shared" si="9"/>
        <v/>
      </c>
      <c r="AC32" s="53" t="str">
        <f t="shared" si="10"/>
        <v/>
      </c>
      <c r="AD32" s="53" t="str">
        <f t="shared" si="11"/>
        <v/>
      </c>
      <c r="AE32" s="22" t="e">
        <f t="shared" si="21"/>
        <v>#VALUE!</v>
      </c>
      <c r="AF32" s="3" t="str">
        <f t="shared" si="41"/>
        <v/>
      </c>
      <c r="AG32" s="22" t="str">
        <f t="shared" si="42"/>
        <v/>
      </c>
      <c r="AI32" s="3" t="e">
        <f>TEXT(VLOOKUP(B32,Repeat[],4,FALSE),"0.0")</f>
        <v>#N/A</v>
      </c>
      <c r="AJ32" t="e">
        <f>TEXT(VLOOKUP(B32,Error[],4,FALSE),"±0.0")</f>
        <v>#N/A</v>
      </c>
      <c r="AK32" t="e">
        <f>VLOOKUP(B32,Repeat[],4,FALSE)</f>
        <v>#N/A</v>
      </c>
      <c r="AL32" t="e">
        <f>-VLOOKUP(B32,Error[],4,FALSE)</f>
        <v>#N/A</v>
      </c>
      <c r="AM32" t="e">
        <f>VLOOKUP(B32,Error[],4,FALSE)</f>
        <v>#N/A</v>
      </c>
      <c r="AN32" t="e">
        <f>IF(A32="no test", ISBLANK(C32), C32&gt;=VLOOKUP(B32,Thresholds[],6,0))</f>
        <v>#N/A</v>
      </c>
    </row>
    <row r="33" spans="1:40" ht="14.1" customHeight="1" x14ac:dyDescent="0.25">
      <c r="A33" s="4"/>
      <c r="B33" s="128"/>
      <c r="C33" s="113"/>
      <c r="D33" s="130"/>
      <c r="E33" s="130"/>
      <c r="F33" s="3"/>
      <c r="G33" s="3"/>
      <c r="H33" s="69"/>
      <c r="I33" s="88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9"/>
      <c r="V33" s="28"/>
      <c r="W33" s="28"/>
      <c r="X33" s="28"/>
      <c r="Z33" s="28"/>
      <c r="AA33" s="53" t="str">
        <f t="shared" si="8"/>
        <v/>
      </c>
      <c r="AB33" s="29" t="str">
        <f t="shared" si="9"/>
        <v/>
      </c>
      <c r="AC33" s="53" t="str">
        <f t="shared" si="10"/>
        <v/>
      </c>
      <c r="AD33" s="53" t="str">
        <f t="shared" si="11"/>
        <v/>
      </c>
      <c r="AE33" s="22"/>
      <c r="AF33" s="3"/>
      <c r="AG33" s="22"/>
    </row>
    <row r="34" spans="1:40" ht="16.5" customHeight="1" x14ac:dyDescent="0.3">
      <c r="A34" s="4" t="str">
        <f>IFERROR(VLOOKUP(B34,Thresholds[],2,FALSE),"")</f>
        <v/>
      </c>
      <c r="B34" s="126" t="str">
        <f>IF(J$14="","",J$14)</f>
        <v/>
      </c>
      <c r="C34" s="66"/>
      <c r="D34" s="132"/>
      <c r="E34" s="132"/>
      <c r="F34" s="71"/>
      <c r="G34" s="71"/>
      <c r="H34" s="87"/>
      <c r="I34" s="88" t="str">
        <f t="shared" ref="I34" si="46">IFERROR(IF(OR(AE34&lt;AL34,AE34&gt;AM34),"AF ERROR",IF(AC34&gt;AK34,"AF REPEAT","")),"")</f>
        <v/>
      </c>
      <c r="J34" s="72"/>
      <c r="K34" s="72"/>
      <c r="L34" s="72"/>
      <c r="M34" s="72"/>
      <c r="N34" s="72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7">IFERROR(AI34&amp;"/"&amp;AJ34,"")</f>
        <v/>
      </c>
      <c r="S34" s="74" t="str">
        <f t="shared" ref="S34:S36" si="48">IFERROR(IF(O34&gt;AK34,"OOT REPEATABILITY",""),"")</f>
        <v/>
      </c>
      <c r="T34" s="74" t="str">
        <f t="shared" ref="T34:T36" si="49">IFERROR(IF(OR(Q34&lt;AL34,Q34&gt;AM34),"OOT ERROR",""),"")</f>
        <v/>
      </c>
      <c r="U34" s="29" t="str">
        <f t="shared" ref="U34" si="50">IFERROR(ROUND(W34, 1-INT(LOG10(ABS(W34)))), "")</f>
        <v/>
      </c>
      <c r="V34" s="29" t="str">
        <f t="shared" ref="V34" si="51">IFERROR(ROUND(X34, 1-INT(LOG10(ABS(X34)))), "")</f>
        <v/>
      </c>
      <c r="W34" s="29" t="e">
        <f t="shared" ref="W34:W36" si="52">MAX(Y34,2*SQRT(SUMSQ((STDEV(J34:N34)/SQRT(5))*2.87/2,Z34*0.5)))</f>
        <v>#DIV/0!</v>
      </c>
      <c r="X34" s="29" t="e">
        <f t="shared" ref="X34:X36" si="53">MAX(Y34,2*SQRT(SUMSQ((STDEV(F34:G34)/SQRT(2))*2.87/2,Z34*0.5)))</f>
        <v>#DIV/0!</v>
      </c>
      <c r="Y34" t="e">
        <f>VLOOKUP(B34,UncLow[],2,FALSE)</f>
        <v>#N/A</v>
      </c>
      <c r="Z34" s="29" t="e">
        <f>VLOOKUP(B34,UncLow[],3,FALSE)</f>
        <v>#N/A</v>
      </c>
      <c r="AA34" s="53" t="str">
        <f t="shared" si="8"/>
        <v/>
      </c>
      <c r="AB34" s="29" t="str">
        <f t="shared" si="9"/>
        <v/>
      </c>
      <c r="AC34" s="53" t="str">
        <f t="shared" si="10"/>
        <v/>
      </c>
      <c r="AD34" s="53" t="str">
        <f t="shared" si="11"/>
        <v/>
      </c>
      <c r="AE34" s="22" t="e">
        <f t="shared" ref="AE34" si="54">AD34-C34</f>
        <v>#VALUE!</v>
      </c>
      <c r="AF34" s="3" t="str">
        <f t="shared" ref="AF34:AF36" si="55">IF(J34&gt;0,MAX(J34:N34),"")</f>
        <v/>
      </c>
      <c r="AG34" s="22" t="str">
        <f t="shared" ref="AG34:AG36" si="56">IF(J34&gt;0,MIN(J34:N34),"")</f>
        <v/>
      </c>
      <c r="AI34" s="3" t="e">
        <f>TEXT(VLOOKUP(B34,Repeat[],2,FALSE),"0.0")</f>
        <v>#N/A</v>
      </c>
      <c r="AJ34" t="e">
        <f>TEXT(VLOOKUP(B34,Error[],2,FALSE),"±0.0")</f>
        <v>#N/A</v>
      </c>
      <c r="AK34" t="e">
        <f>VLOOKUP(B34,Repeat[],2,FALSE)</f>
        <v>#N/A</v>
      </c>
      <c r="AL34" t="e">
        <f>-VLOOKUP(B34,Error[],2,FALSE)</f>
        <v>#N/A</v>
      </c>
      <c r="AM34" t="e">
        <f>VLOOKUP(B34,Error[],2,FALSE)</f>
        <v>#N/A</v>
      </c>
      <c r="AN34" t="e">
        <f>IF(A34="no test", ISBLANK(C34), C34&lt;VLOOKUP(B34,Thresholds[],5,0))</f>
        <v>#N/A</v>
      </c>
    </row>
    <row r="35" spans="1:40" ht="16.5" customHeight="1" x14ac:dyDescent="0.3">
      <c r="A35" s="4" t="str">
        <f>IFERROR(VLOOKUP(B35,Thresholds[],3,FALSE),"")</f>
        <v/>
      </c>
      <c r="B35" s="126" t="str">
        <f>IF(J$14="","",J$14)</f>
        <v/>
      </c>
      <c r="C35" s="66"/>
      <c r="D35" s="132"/>
      <c r="E35" s="132"/>
      <c r="F35" s="71"/>
      <c r="G35" s="71"/>
      <c r="H35" s="87" t="str">
        <f>IF(AND(C35-C34&lt;5,C35&gt;0),"Too Close","")</f>
        <v/>
      </c>
      <c r="I35" s="88" t="str">
        <f t="shared" si="13"/>
        <v/>
      </c>
      <c r="J35" s="72"/>
      <c r="K35" s="72"/>
      <c r="L35" s="72"/>
      <c r="M35" s="72"/>
      <c r="N35" s="72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7"/>
        <v/>
      </c>
      <c r="S35" s="74" t="str">
        <f t="shared" si="48"/>
        <v/>
      </c>
      <c r="T35" s="74" t="str">
        <f t="shared" si="49"/>
        <v/>
      </c>
      <c r="U35" s="29" t="str">
        <f t="shared" si="4"/>
        <v/>
      </c>
      <c r="V35" s="29" t="str">
        <f t="shared" si="18"/>
        <v/>
      </c>
      <c r="W35" s="29" t="e">
        <f t="shared" si="52"/>
        <v>#DIV/0!</v>
      </c>
      <c r="X35" s="29" t="e">
        <f t="shared" si="53"/>
        <v>#DIV/0!</v>
      </c>
      <c r="Y35" t="e">
        <f>VLOOKUP(B35,UncMid[],2,FALSE)</f>
        <v>#N/A</v>
      </c>
      <c r="Z35" s="29" t="e">
        <f>VLOOKUP(B35,UncMid[],3,FALSE)</f>
        <v>#N/A</v>
      </c>
      <c r="AA35" s="53" t="str">
        <f t="shared" si="8"/>
        <v/>
      </c>
      <c r="AB35" s="29" t="str">
        <f t="shared" si="9"/>
        <v/>
      </c>
      <c r="AC35" s="53" t="str">
        <f t="shared" si="10"/>
        <v/>
      </c>
      <c r="AD35" s="53" t="str">
        <f t="shared" si="11"/>
        <v/>
      </c>
      <c r="AE35" s="22" t="e">
        <f t="shared" si="21"/>
        <v>#VALUE!</v>
      </c>
      <c r="AF35" s="3" t="str">
        <f t="shared" si="55"/>
        <v/>
      </c>
      <c r="AG35" s="22" t="str">
        <f t="shared" si="56"/>
        <v/>
      </c>
      <c r="AI35" s="3" t="e">
        <f>TEXT(VLOOKUP(B35,Repeat[],3,FALSE),"0.0")</f>
        <v>#N/A</v>
      </c>
      <c r="AJ35" t="e">
        <f>TEXT(VLOOKUP(B35,Error[],3,FALSE),"±0.0")</f>
        <v>#N/A</v>
      </c>
      <c r="AK35" t="e">
        <f>VLOOKUP(B35,Repeat[],3,FALSE)</f>
        <v>#N/A</v>
      </c>
      <c r="AL35" t="e">
        <f>-VLOOKUP(B35,Error[],3,FALSE)</f>
        <v>#N/A</v>
      </c>
      <c r="AM35" t="e">
        <f>VLOOKUP(B35,Error[],3,FALSE)</f>
        <v>#N/A</v>
      </c>
      <c r="AN35" t="e">
        <f>IF(A35="no test", ISBLANK(C35), AND(C35&gt;=VLOOKUP(B35,Thresholds[],5,0),C35&lt;VLOOKUP(B35,Thresholds[],6,0)))</f>
        <v>#N/A</v>
      </c>
    </row>
    <row r="36" spans="1:40" ht="16.5" customHeight="1" x14ac:dyDescent="0.3">
      <c r="A36" s="4" t="str">
        <f>IFERROR(VLOOKUP(B36,Thresholds[],4,FALSE),"")</f>
        <v/>
      </c>
      <c r="B36" s="126" t="str">
        <f>IF(J$14="","",J$14)</f>
        <v/>
      </c>
      <c r="C36" s="66"/>
      <c r="D36" s="132"/>
      <c r="E36" s="132"/>
      <c r="F36" s="71"/>
      <c r="G36" s="71"/>
      <c r="H36" s="87" t="str">
        <f>IF(AND(C36-C35&lt;5,C36&gt;0),"Too Close","")</f>
        <v/>
      </c>
      <c r="I36" s="88" t="str">
        <f t="shared" si="13"/>
        <v/>
      </c>
      <c r="J36" s="72"/>
      <c r="K36" s="72"/>
      <c r="L36" s="72"/>
      <c r="M36" s="72"/>
      <c r="N36" s="72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7"/>
        <v/>
      </c>
      <c r="S36" s="74" t="str">
        <f t="shared" si="48"/>
        <v/>
      </c>
      <c r="T36" s="74" t="str">
        <f t="shared" si="49"/>
        <v/>
      </c>
      <c r="U36" s="29" t="str">
        <f t="shared" si="4"/>
        <v/>
      </c>
      <c r="V36" s="29" t="str">
        <f t="shared" si="18"/>
        <v/>
      </c>
      <c r="W36" s="29" t="e">
        <f t="shared" si="52"/>
        <v>#DIV/0!</v>
      </c>
      <c r="X36" s="29" t="e">
        <f t="shared" si="53"/>
        <v>#DIV/0!</v>
      </c>
      <c r="Y36" t="e">
        <f>VLOOKUP(B36,UncHigh[],2,FALSE)</f>
        <v>#N/A</v>
      </c>
      <c r="Z36" s="29" t="e">
        <f>VLOOKUP(B36,UncHigh[],3,FALSE)</f>
        <v>#N/A</v>
      </c>
      <c r="AA36" s="53" t="str">
        <f t="shared" si="8"/>
        <v/>
      </c>
      <c r="AB36" s="29" t="str">
        <f t="shared" si="9"/>
        <v/>
      </c>
      <c r="AC36" s="53" t="str">
        <f t="shared" si="10"/>
        <v/>
      </c>
      <c r="AD36" s="53" t="str">
        <f t="shared" si="11"/>
        <v/>
      </c>
      <c r="AE36" s="22" t="e">
        <f t="shared" si="21"/>
        <v>#VALUE!</v>
      </c>
      <c r="AF36" s="3" t="str">
        <f t="shared" si="55"/>
        <v/>
      </c>
      <c r="AG36" s="22" t="str">
        <f t="shared" si="56"/>
        <v/>
      </c>
      <c r="AI36" s="3" t="e">
        <f>TEXT(VLOOKUP(B36,Repeat[],4,FALSE),"0.0")</f>
        <v>#N/A</v>
      </c>
      <c r="AJ36" t="e">
        <f>TEXT(VLOOKUP(B36,Error[],4,FALSE),"±0.0")</f>
        <v>#N/A</v>
      </c>
      <c r="AK36" t="e">
        <f>VLOOKUP(B36,Repeat[],4,FALSE)</f>
        <v>#N/A</v>
      </c>
      <c r="AL36" t="e">
        <f>-VLOOKUP(B36,Error[],4,FALSE)</f>
        <v>#N/A</v>
      </c>
      <c r="AM36" t="e">
        <f>VLOOKUP(B36,Error[],4,FALSE)</f>
        <v>#N/A</v>
      </c>
      <c r="AN36" t="e">
        <f>IF(A36="no test", ISBLANK(C36), C36&gt;=VLOOKUP(B36,Thresholds[],6,0))</f>
        <v>#N/A</v>
      </c>
    </row>
    <row r="37" spans="1:40" ht="14.1" customHeight="1" x14ac:dyDescent="0.25">
      <c r="A37" s="4"/>
      <c r="B37" s="128"/>
      <c r="C37" s="113"/>
      <c r="D37" s="130"/>
      <c r="E37" s="130"/>
      <c r="F37" s="3"/>
      <c r="G37" s="3"/>
      <c r="H37" s="69"/>
      <c r="I37" s="88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9"/>
      <c r="V37" s="28"/>
      <c r="W37" s="28"/>
      <c r="X37" s="28"/>
      <c r="Z37" s="28"/>
      <c r="AA37" s="53" t="str">
        <f t="shared" si="8"/>
        <v/>
      </c>
      <c r="AB37" s="29" t="str">
        <f t="shared" si="9"/>
        <v/>
      </c>
      <c r="AC37" s="53" t="str">
        <f t="shared" si="10"/>
        <v/>
      </c>
      <c r="AD37" s="53" t="str">
        <f t="shared" si="11"/>
        <v/>
      </c>
      <c r="AE37" s="22"/>
      <c r="AF37" s="3"/>
      <c r="AG37" s="22"/>
    </row>
    <row r="38" spans="1:40" ht="16.5" customHeight="1" x14ac:dyDescent="0.3">
      <c r="A38" s="4" t="str">
        <f>IFERROR(VLOOKUP(B38,Thresholds[],2,FALSE),"")</f>
        <v/>
      </c>
      <c r="B38" s="126" t="str">
        <f>IF(K$14="","",K$14)</f>
        <v/>
      </c>
      <c r="C38" s="66"/>
      <c r="D38" s="132"/>
      <c r="E38" s="132"/>
      <c r="F38" s="71"/>
      <c r="G38" s="71"/>
      <c r="H38" s="87"/>
      <c r="I38" s="88" t="str">
        <f t="shared" ref="I38" si="57">IFERROR(IF(OR(AE38&lt;AL38,AE38&gt;AM38),"AF ERROR",IF(AC38&gt;AK38,"AF REPEAT","")),"")</f>
        <v/>
      </c>
      <c r="J38" s="72"/>
      <c r="K38" s="72"/>
      <c r="L38" s="72"/>
      <c r="M38" s="72"/>
      <c r="N38" s="72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8">IFERROR(AI38&amp;"/"&amp;AJ38,"")</f>
        <v/>
      </c>
      <c r="S38" s="74" t="str">
        <f t="shared" ref="S38:S40" si="59">IFERROR(IF(O38&gt;AK38,"OOT REPEATABILITY",""),"")</f>
        <v/>
      </c>
      <c r="T38" s="74" t="str">
        <f t="shared" ref="T38:T40" si="60">IFERROR(IF(OR(Q38&lt;AL38,Q38&gt;AM38),"OOT ERROR",""),"")</f>
        <v/>
      </c>
      <c r="U38" s="29" t="str">
        <f t="shared" ref="U38" si="61">IFERROR(ROUND(W38, 1-INT(LOG10(ABS(W38)))), "")</f>
        <v/>
      </c>
      <c r="V38" s="29" t="str">
        <f t="shared" ref="V38" si="62">IFERROR(ROUND(X38, 1-INT(LOG10(ABS(X38)))), "")</f>
        <v/>
      </c>
      <c r="W38" s="29" t="e">
        <f t="shared" ref="W38:W40" si="63">MAX(Y38,2*SQRT(SUMSQ((STDEV(J38:N38)/SQRT(5))*2.87/2,Z38*0.5)))</f>
        <v>#DIV/0!</v>
      </c>
      <c r="X38" s="29" t="e">
        <f t="shared" ref="X38:X40" si="64">MAX(Y38,2*SQRT(SUMSQ((STDEV(F38:G38)/SQRT(2))*2.87/2,Z38*0.5)))</f>
        <v>#DIV/0!</v>
      </c>
      <c r="Y38" t="e">
        <f>VLOOKUP(B38,UncLow[],2,FALSE)</f>
        <v>#N/A</v>
      </c>
      <c r="Z38" s="29" t="e">
        <f>VLOOKUP(B38,UncLow[],3,FALSE)</f>
        <v>#N/A</v>
      </c>
      <c r="AA38" s="53" t="str">
        <f t="shared" si="8"/>
        <v/>
      </c>
      <c r="AB38" s="29" t="str">
        <f t="shared" si="9"/>
        <v/>
      </c>
      <c r="AC38" s="53" t="str">
        <f t="shared" si="10"/>
        <v/>
      </c>
      <c r="AD38" s="53" t="str">
        <f t="shared" si="11"/>
        <v/>
      </c>
      <c r="AE38" s="22" t="e">
        <f t="shared" ref="AE38" si="65">AD38-C38</f>
        <v>#VALUE!</v>
      </c>
      <c r="AF38" s="3" t="str">
        <f t="shared" ref="AF38:AF40" si="66">IF(J38&gt;0,MAX(J38:N38),"")</f>
        <v/>
      </c>
      <c r="AG38" s="22" t="str">
        <f t="shared" ref="AG38:AG40" si="67">IF(J38&gt;0,MIN(J38:N38),"")</f>
        <v/>
      </c>
      <c r="AI38" s="3" t="e">
        <f>TEXT(VLOOKUP(B38,Repeat[],2,FALSE),"0.0")</f>
        <v>#N/A</v>
      </c>
      <c r="AJ38" t="e">
        <f>TEXT(VLOOKUP(B38,Error[],2,FALSE),"±0.0")</f>
        <v>#N/A</v>
      </c>
      <c r="AK38" t="e">
        <f>VLOOKUP(B38,Repeat[],2,FALSE)</f>
        <v>#N/A</v>
      </c>
      <c r="AL38" t="e">
        <f>-VLOOKUP(B38,Error[],2,FALSE)</f>
        <v>#N/A</v>
      </c>
      <c r="AM38" t="e">
        <f>VLOOKUP(B38,Error[],2,FALSE)</f>
        <v>#N/A</v>
      </c>
      <c r="AN38" t="e">
        <f>IF(A38="no test", ISBLANK(C38), C38&lt;VLOOKUP(B38,Thresholds[],5,0))</f>
        <v>#N/A</v>
      </c>
    </row>
    <row r="39" spans="1:40" ht="16.5" customHeight="1" x14ac:dyDescent="0.3">
      <c r="A39" s="4" t="str">
        <f>IFERROR(VLOOKUP(B39,Thresholds[],3,FALSE),"")</f>
        <v/>
      </c>
      <c r="B39" s="126" t="str">
        <f>IF(K$14="","",K$14)</f>
        <v/>
      </c>
      <c r="C39" s="66"/>
      <c r="D39" s="132"/>
      <c r="E39" s="132"/>
      <c r="F39" s="71"/>
      <c r="G39" s="71"/>
      <c r="H39" s="87" t="str">
        <f>IF(AND(C39-C38&lt;5,C39&gt;0),"Too Close","")</f>
        <v/>
      </c>
      <c r="I39" s="88" t="str">
        <f t="shared" si="13"/>
        <v/>
      </c>
      <c r="J39" s="72"/>
      <c r="K39" s="72"/>
      <c r="L39" s="72"/>
      <c r="M39" s="72"/>
      <c r="N39" s="72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8"/>
        <v/>
      </c>
      <c r="S39" s="74" t="str">
        <f t="shared" si="59"/>
        <v/>
      </c>
      <c r="T39" s="74" t="str">
        <f t="shared" si="60"/>
        <v/>
      </c>
      <c r="U39" s="29" t="str">
        <f t="shared" si="4"/>
        <v/>
      </c>
      <c r="V39" s="29" t="str">
        <f t="shared" si="18"/>
        <v/>
      </c>
      <c r="W39" s="29" t="e">
        <f t="shared" si="63"/>
        <v>#DIV/0!</v>
      </c>
      <c r="X39" s="29" t="e">
        <f t="shared" si="64"/>
        <v>#DIV/0!</v>
      </c>
      <c r="Y39" t="e">
        <f>VLOOKUP(B39,UncMid[],2,FALSE)</f>
        <v>#N/A</v>
      </c>
      <c r="Z39" s="29" t="e">
        <f>VLOOKUP(B39,UncMid[],3,FALSE)</f>
        <v>#N/A</v>
      </c>
      <c r="AA39" s="53" t="str">
        <f t="shared" si="8"/>
        <v/>
      </c>
      <c r="AB39" s="29" t="str">
        <f t="shared" si="9"/>
        <v/>
      </c>
      <c r="AC39" s="53" t="str">
        <f t="shared" si="10"/>
        <v/>
      </c>
      <c r="AD39" s="53" t="str">
        <f t="shared" si="11"/>
        <v/>
      </c>
      <c r="AE39" s="22" t="e">
        <f t="shared" si="21"/>
        <v>#VALUE!</v>
      </c>
      <c r="AF39" s="3" t="str">
        <f t="shared" si="66"/>
        <v/>
      </c>
      <c r="AG39" s="22" t="str">
        <f t="shared" si="67"/>
        <v/>
      </c>
      <c r="AI39" s="3" t="e">
        <f>TEXT(VLOOKUP(B39,Repeat[],3,FALSE),"0.0")</f>
        <v>#N/A</v>
      </c>
      <c r="AJ39" t="e">
        <f>TEXT(VLOOKUP(B39,Error[],3,FALSE),"±0.0")</f>
        <v>#N/A</v>
      </c>
      <c r="AK39" t="e">
        <f>VLOOKUP(B39,Repeat[],3,FALSE)</f>
        <v>#N/A</v>
      </c>
      <c r="AL39" t="e">
        <f>-VLOOKUP(B39,Error[],3,FALSE)</f>
        <v>#N/A</v>
      </c>
      <c r="AM39" t="e">
        <f>VLOOKUP(B39,Error[],3,FALSE)</f>
        <v>#N/A</v>
      </c>
      <c r="AN39" t="e">
        <f>IF(A39="no test", ISBLANK(C39), AND(C39&gt;=VLOOKUP(B39,Thresholds[],5,0),C39&lt;VLOOKUP(B39,Thresholds[],6,0)))</f>
        <v>#N/A</v>
      </c>
    </row>
    <row r="40" spans="1:40" ht="16.5" customHeight="1" x14ac:dyDescent="0.3">
      <c r="A40" s="4" t="str">
        <f>IFERROR(VLOOKUP(B40,Thresholds[],4,FALSE),"")</f>
        <v/>
      </c>
      <c r="B40" s="126" t="str">
        <f>IF(K$14="","",K$14)</f>
        <v/>
      </c>
      <c r="C40" s="66"/>
      <c r="D40" s="132"/>
      <c r="E40" s="132"/>
      <c r="F40" s="71"/>
      <c r="G40" s="71"/>
      <c r="H40" s="87" t="str">
        <f>IF(AND(C40-C39&lt;5,C40&gt;0),"Too Close","")</f>
        <v/>
      </c>
      <c r="I40" s="88" t="str">
        <f t="shared" si="13"/>
        <v/>
      </c>
      <c r="J40" s="72"/>
      <c r="K40" s="72"/>
      <c r="L40" s="72"/>
      <c r="M40" s="72"/>
      <c r="N40" s="72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8"/>
        <v/>
      </c>
      <c r="S40" s="74" t="str">
        <f t="shared" si="59"/>
        <v/>
      </c>
      <c r="T40" s="74" t="str">
        <f t="shared" si="60"/>
        <v/>
      </c>
      <c r="U40" s="29" t="str">
        <f t="shared" si="4"/>
        <v/>
      </c>
      <c r="V40" s="29" t="str">
        <f t="shared" si="18"/>
        <v/>
      </c>
      <c r="W40" s="29" t="e">
        <f t="shared" si="63"/>
        <v>#DIV/0!</v>
      </c>
      <c r="X40" s="29" t="e">
        <f t="shared" si="64"/>
        <v>#DIV/0!</v>
      </c>
      <c r="Y40" t="e">
        <f>VLOOKUP(B40,UncHigh[],2,FALSE)</f>
        <v>#N/A</v>
      </c>
      <c r="Z40" s="29" t="e">
        <f>VLOOKUP(B40,UncHigh[],3,FALSE)</f>
        <v>#N/A</v>
      </c>
      <c r="AA40" s="53" t="str">
        <f t="shared" si="8"/>
        <v/>
      </c>
      <c r="AB40" s="29" t="str">
        <f t="shared" si="9"/>
        <v/>
      </c>
      <c r="AC40" s="53" t="str">
        <f t="shared" si="10"/>
        <v/>
      </c>
      <c r="AD40" s="53" t="str">
        <f t="shared" si="11"/>
        <v/>
      </c>
      <c r="AE40" s="22" t="e">
        <f t="shared" si="21"/>
        <v>#VALUE!</v>
      </c>
      <c r="AF40" s="3" t="str">
        <f t="shared" si="66"/>
        <v/>
      </c>
      <c r="AG40" s="22" t="str">
        <f t="shared" si="67"/>
        <v/>
      </c>
      <c r="AI40" s="3" t="e">
        <f>TEXT(VLOOKUP(B40,Repeat[],4,FALSE),"0.0")</f>
        <v>#N/A</v>
      </c>
      <c r="AJ40" t="e">
        <f>TEXT(VLOOKUP(B40,Error[],4,FALSE),"±0.0")</f>
        <v>#N/A</v>
      </c>
      <c r="AK40" t="e">
        <f>VLOOKUP(B40,Repeat[],4,FALSE)</f>
        <v>#N/A</v>
      </c>
      <c r="AL40" t="e">
        <f>-VLOOKUP(B40,Error[],4,FALSE)</f>
        <v>#N/A</v>
      </c>
      <c r="AM40" t="e">
        <f>VLOOKUP(B40,Error[],4,FALSE)</f>
        <v>#N/A</v>
      </c>
      <c r="AN40" t="e">
        <f>IF(A40="no test", ISBLANK(C40), C40&gt;=VLOOKUP(B40,Thresholds[],6,0))</f>
        <v>#N/A</v>
      </c>
    </row>
    <row r="41" spans="1:40" ht="14.1" customHeight="1" x14ac:dyDescent="0.25">
      <c r="A41" s="4"/>
      <c r="B41" s="128"/>
      <c r="C41" s="113"/>
      <c r="D41" s="130"/>
      <c r="E41" s="130"/>
      <c r="F41" s="3"/>
      <c r="G41" s="3"/>
      <c r="H41" s="69"/>
      <c r="I41" s="88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9"/>
      <c r="V41" s="28"/>
      <c r="W41" s="28"/>
      <c r="X41" s="28"/>
      <c r="Z41" s="28"/>
      <c r="AA41" s="53" t="str">
        <f t="shared" si="8"/>
        <v/>
      </c>
      <c r="AB41" s="29" t="str">
        <f t="shared" si="9"/>
        <v/>
      </c>
      <c r="AC41" s="53" t="str">
        <f t="shared" si="10"/>
        <v/>
      </c>
      <c r="AD41" s="53" t="str">
        <f t="shared" si="11"/>
        <v/>
      </c>
      <c r="AE41" s="22"/>
      <c r="AF41" s="3"/>
      <c r="AG41" s="22"/>
    </row>
    <row r="42" spans="1:40" ht="16.5" customHeight="1" x14ac:dyDescent="0.3">
      <c r="A42" s="4" t="str">
        <f>IFERROR(VLOOKUP(B42,Thresholds[],2,FALSE),"")</f>
        <v/>
      </c>
      <c r="B42" s="126" t="str">
        <f>IF(L$14="","",L$14)</f>
        <v/>
      </c>
      <c r="C42" s="66"/>
      <c r="D42" s="132"/>
      <c r="E42" s="132"/>
      <c r="F42" s="71"/>
      <c r="G42" s="71"/>
      <c r="H42" s="87"/>
      <c r="I42" s="88" t="str">
        <f t="shared" ref="I42" si="68">IFERROR(IF(OR(AE42&lt;AL42,AE42&gt;AM42),"AF ERROR",IF(AC42&gt;AK42,"AF REPEAT","")),"")</f>
        <v/>
      </c>
      <c r="J42" s="72"/>
      <c r="K42" s="72"/>
      <c r="L42" s="72"/>
      <c r="M42" s="72"/>
      <c r="N42" s="72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9">IFERROR(AI42&amp;"/"&amp;AJ42,"")</f>
        <v/>
      </c>
      <c r="S42" s="74" t="str">
        <f t="shared" ref="S42:S44" si="70">IFERROR(IF(O42&gt;AK42,"OOT REPEATABILITY",""),"")</f>
        <v/>
      </c>
      <c r="T42" s="74" t="str">
        <f t="shared" ref="T42:T44" si="71">IFERROR(IF(OR(Q42&lt;AL42,Q42&gt;AM42),"OOT ERROR",""),"")</f>
        <v/>
      </c>
      <c r="U42" s="29" t="str">
        <f t="shared" ref="U42" si="72">IFERROR(ROUND(W42, 1-INT(LOG10(ABS(W42)))), "")</f>
        <v/>
      </c>
      <c r="V42" s="29" t="str">
        <f t="shared" ref="V42" si="73">IFERROR(ROUND(X42, 1-INT(LOG10(ABS(X42)))), "")</f>
        <v/>
      </c>
      <c r="W42" s="29" t="e">
        <f t="shared" ref="W42:W44" si="74">MAX(Y42,2*SQRT(SUMSQ((STDEV(J42:N42)/SQRT(5))*2.87/2,Z42*0.5)))</f>
        <v>#DIV/0!</v>
      </c>
      <c r="X42" s="29" t="e">
        <f t="shared" ref="X42:X44" si="75">MAX(Y42,2*SQRT(SUMSQ((STDEV(F42:G42)/SQRT(2))*2.87/2,Z42*0.5)))</f>
        <v>#DIV/0!</v>
      </c>
      <c r="Y42" t="e">
        <f>VLOOKUP(B42,UncLow[],2,FALSE)</f>
        <v>#N/A</v>
      </c>
      <c r="Z42" s="29" t="e">
        <f>VLOOKUP(B42,UncLow[],3,FALSE)</f>
        <v>#N/A</v>
      </c>
      <c r="AA42" s="53" t="str">
        <f t="shared" si="8"/>
        <v/>
      </c>
      <c r="AB42" s="29" t="str">
        <f t="shared" si="9"/>
        <v/>
      </c>
      <c r="AC42" s="53" t="str">
        <f t="shared" si="10"/>
        <v/>
      </c>
      <c r="AD42" s="53" t="str">
        <f t="shared" si="11"/>
        <v/>
      </c>
      <c r="AE42" s="22" t="e">
        <f t="shared" ref="AE42" si="76">AD42-C42</f>
        <v>#VALUE!</v>
      </c>
      <c r="AF42" s="3" t="str">
        <f t="shared" ref="AF42:AF44" si="77">IF(J42&gt;0,MAX(J42:N42),"")</f>
        <v/>
      </c>
      <c r="AG42" s="22" t="str">
        <f t="shared" ref="AG42:AG44" si="78">IF(J42&gt;0,MIN(J42:N42),"")</f>
        <v/>
      </c>
      <c r="AI42" s="3" t="e">
        <f>TEXT(VLOOKUP(B42,Repeat[],2,FALSE),"0.0")</f>
        <v>#N/A</v>
      </c>
      <c r="AJ42" t="e">
        <f>TEXT(VLOOKUP(B42,Error[],2,FALSE),"±0.0")</f>
        <v>#N/A</v>
      </c>
      <c r="AK42" t="e">
        <f>VLOOKUP(B42,Repeat[],2,FALSE)</f>
        <v>#N/A</v>
      </c>
      <c r="AL42" t="e">
        <f>-VLOOKUP(B42,Error[],2,FALSE)</f>
        <v>#N/A</v>
      </c>
      <c r="AM42" t="e">
        <f>VLOOKUP(B42,Error[],2,FALSE)</f>
        <v>#N/A</v>
      </c>
      <c r="AN42" t="e">
        <f>IF(A42="no test", ISBLANK(C42), C42&lt;VLOOKUP(B42,Thresholds[],5,0))</f>
        <v>#N/A</v>
      </c>
    </row>
    <row r="43" spans="1:40" ht="16.5" customHeight="1" x14ac:dyDescent="0.3">
      <c r="A43" s="4" t="str">
        <f>IFERROR(VLOOKUP(B43,Thresholds[],3,FALSE),"")</f>
        <v/>
      </c>
      <c r="B43" s="126" t="str">
        <f>IF(L$14="","",L$14)</f>
        <v/>
      </c>
      <c r="C43" s="66"/>
      <c r="D43" s="132"/>
      <c r="E43" s="132"/>
      <c r="F43" s="71"/>
      <c r="G43" s="71"/>
      <c r="H43" s="87" t="str">
        <f>IF(AND(C43-C42&lt;5,C43&gt;0),"Too Close","")</f>
        <v/>
      </c>
      <c r="I43" s="88" t="str">
        <f t="shared" si="13"/>
        <v/>
      </c>
      <c r="J43" s="72"/>
      <c r="K43" s="72"/>
      <c r="L43" s="72"/>
      <c r="M43" s="72"/>
      <c r="N43" s="72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9"/>
        <v/>
      </c>
      <c r="S43" s="74" t="str">
        <f t="shared" si="70"/>
        <v/>
      </c>
      <c r="T43" s="74" t="str">
        <f t="shared" si="71"/>
        <v/>
      </c>
      <c r="U43" s="29" t="str">
        <f t="shared" si="4"/>
        <v/>
      </c>
      <c r="V43" s="29" t="str">
        <f t="shared" si="18"/>
        <v/>
      </c>
      <c r="W43" s="29" t="e">
        <f t="shared" si="74"/>
        <v>#DIV/0!</v>
      </c>
      <c r="X43" s="29" t="e">
        <f t="shared" si="75"/>
        <v>#DIV/0!</v>
      </c>
      <c r="Y43" t="e">
        <f>VLOOKUP(B43,UncMid[],2,FALSE)</f>
        <v>#N/A</v>
      </c>
      <c r="Z43" s="29" t="e">
        <f>VLOOKUP(B43,UncMid[],3,FALSE)</f>
        <v>#N/A</v>
      </c>
      <c r="AA43" s="53" t="str">
        <f t="shared" si="8"/>
        <v/>
      </c>
      <c r="AB43" s="29" t="str">
        <f t="shared" si="9"/>
        <v/>
      </c>
      <c r="AC43" s="53" t="str">
        <f t="shared" si="10"/>
        <v/>
      </c>
      <c r="AD43" s="53" t="str">
        <f t="shared" si="11"/>
        <v/>
      </c>
      <c r="AE43" s="22" t="e">
        <f t="shared" si="21"/>
        <v>#VALUE!</v>
      </c>
      <c r="AF43" s="3" t="str">
        <f t="shared" si="77"/>
        <v/>
      </c>
      <c r="AG43" s="22" t="str">
        <f t="shared" si="78"/>
        <v/>
      </c>
      <c r="AI43" s="3" t="e">
        <f>TEXT(VLOOKUP(B43,Repeat[],3,FALSE),"0.0")</f>
        <v>#N/A</v>
      </c>
      <c r="AJ43" t="e">
        <f>TEXT(VLOOKUP(B43,Error[],3,FALSE),"±0.0")</f>
        <v>#N/A</v>
      </c>
      <c r="AK43" t="e">
        <f>VLOOKUP(B43,Repeat[],3,FALSE)</f>
        <v>#N/A</v>
      </c>
      <c r="AL43" t="e">
        <f>-VLOOKUP(B43,Error[],3,FALSE)</f>
        <v>#N/A</v>
      </c>
      <c r="AM43" t="e">
        <f>VLOOKUP(B43,Error[],3,FALSE)</f>
        <v>#N/A</v>
      </c>
      <c r="AN43" t="e">
        <f>IF(A43="no test", ISBLANK(C43), AND(C43&gt;=VLOOKUP(B43,Thresholds[],5,0),C43&lt;VLOOKUP(B43,Thresholds[],6,0)))</f>
        <v>#N/A</v>
      </c>
    </row>
    <row r="44" spans="1:40" ht="16.5" customHeight="1" x14ac:dyDescent="0.3">
      <c r="A44" s="4" t="str">
        <f>IFERROR(VLOOKUP(B44,Thresholds[],4,FALSE),"")</f>
        <v/>
      </c>
      <c r="B44" s="126" t="str">
        <f>IF(L$14="","",L$14)</f>
        <v/>
      </c>
      <c r="C44" s="66"/>
      <c r="D44" s="132"/>
      <c r="E44" s="132"/>
      <c r="F44" s="71"/>
      <c r="G44" s="71"/>
      <c r="H44" s="87" t="str">
        <f>IF(AND(C44-C43&lt;5,C44&gt;0),"Too Close","")</f>
        <v/>
      </c>
      <c r="I44" s="88" t="str">
        <f t="shared" si="13"/>
        <v/>
      </c>
      <c r="J44" s="72"/>
      <c r="K44" s="72"/>
      <c r="L44" s="72"/>
      <c r="M44" s="72"/>
      <c r="N44" s="72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9"/>
        <v/>
      </c>
      <c r="S44" s="74" t="str">
        <f t="shared" si="70"/>
        <v/>
      </c>
      <c r="T44" s="74" t="str">
        <f t="shared" si="71"/>
        <v/>
      </c>
      <c r="U44" s="29" t="str">
        <f t="shared" si="4"/>
        <v/>
      </c>
      <c r="V44" s="29" t="str">
        <f t="shared" si="18"/>
        <v/>
      </c>
      <c r="W44" s="29" t="e">
        <f t="shared" si="74"/>
        <v>#DIV/0!</v>
      </c>
      <c r="X44" s="29" t="e">
        <f t="shared" si="75"/>
        <v>#DIV/0!</v>
      </c>
      <c r="Y44" t="e">
        <f>VLOOKUP(B44,UncHigh[],2,FALSE)</f>
        <v>#N/A</v>
      </c>
      <c r="Z44" s="29" t="e">
        <f>VLOOKUP(B44,UncHigh[],3,FALSE)</f>
        <v>#N/A</v>
      </c>
      <c r="AA44" s="53" t="str">
        <f t="shared" si="8"/>
        <v/>
      </c>
      <c r="AB44" s="29" t="str">
        <f t="shared" si="9"/>
        <v/>
      </c>
      <c r="AC44" s="53" t="str">
        <f t="shared" si="10"/>
        <v/>
      </c>
      <c r="AD44" s="53" t="str">
        <f t="shared" si="11"/>
        <v/>
      </c>
      <c r="AE44" s="22" t="e">
        <f t="shared" si="21"/>
        <v>#VALUE!</v>
      </c>
      <c r="AF44" s="3" t="str">
        <f t="shared" si="77"/>
        <v/>
      </c>
      <c r="AG44" s="22" t="str">
        <f t="shared" si="78"/>
        <v/>
      </c>
      <c r="AI44" s="3" t="e">
        <f>TEXT(VLOOKUP(B44,Repeat[],4,FALSE),"0.0")</f>
        <v>#N/A</v>
      </c>
      <c r="AJ44" t="e">
        <f>TEXT(VLOOKUP(B44,Error[],4,FALSE),"±0.0")</f>
        <v>#N/A</v>
      </c>
      <c r="AK44" t="e">
        <f>VLOOKUP(B44,Repeat[],4,FALSE)</f>
        <v>#N/A</v>
      </c>
      <c r="AL44" t="e">
        <f>-VLOOKUP(B44,Error[],4,FALSE)</f>
        <v>#N/A</v>
      </c>
      <c r="AM44" t="e">
        <f>VLOOKUP(B44,Error[],4,FALSE)</f>
        <v>#N/A</v>
      </c>
      <c r="AN44" t="e">
        <f>IF(A44="no test", ISBLANK(C44), C44&gt;=VLOOKUP(B44,Thresholds[],6,0))</f>
        <v>#N/A</v>
      </c>
    </row>
    <row r="45" spans="1:40" ht="16.5" customHeight="1" x14ac:dyDescent="0.25">
      <c r="A45" s="4"/>
      <c r="B45" s="112"/>
      <c r="C45" s="113"/>
      <c r="D45" s="55"/>
      <c r="E45" s="55"/>
      <c r="F45" s="56"/>
      <c r="G45" s="56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9"/>
      <c r="V45" s="28"/>
      <c r="W45" s="28"/>
      <c r="X45" s="28"/>
      <c r="Z45" s="28"/>
      <c r="AA45" s="53"/>
      <c r="AB45" s="54"/>
      <c r="AC45" s="53"/>
      <c r="AD45" s="53"/>
      <c r="AE45" s="22"/>
      <c r="AF45" s="3"/>
      <c r="AG45" s="22"/>
      <c r="AN45" s="112"/>
    </row>
    <row r="46" spans="1:40" ht="16.5" customHeight="1" x14ac:dyDescent="0.25">
      <c r="A46" t="s">
        <v>83</v>
      </c>
      <c r="B46" s="142" t="s">
        <v>84</v>
      </c>
      <c r="C46" s="143"/>
      <c r="D46" s="143"/>
      <c r="E46" s="143"/>
      <c r="F46" s="143"/>
      <c r="G46" s="143"/>
      <c r="H46" s="143"/>
      <c r="I46" s="143"/>
      <c r="J46" s="143"/>
      <c r="K46" s="143"/>
      <c r="L46" s="144"/>
      <c r="M46" s="9"/>
      <c r="N46" t="s">
        <v>85</v>
      </c>
      <c r="O46" s="78" t="s">
        <v>86</v>
      </c>
      <c r="P46" s="12"/>
      <c r="Q46" s="12"/>
      <c r="R46" s="12"/>
      <c r="U46" s="28"/>
      <c r="V46" s="28"/>
      <c r="W46" s="28"/>
      <c r="X46" s="28"/>
      <c r="Z46" s="28"/>
      <c r="AA46" s="28"/>
      <c r="AB46" s="28"/>
      <c r="AC46" s="28"/>
      <c r="AD46" s="28"/>
    </row>
    <row r="47" spans="1:40" x14ac:dyDescent="0.25">
      <c r="A47" s="4" t="s">
        <v>87</v>
      </c>
      <c r="B47" s="135" t="s">
        <v>88</v>
      </c>
      <c r="C47" s="136"/>
      <c r="D47" s="136"/>
      <c r="E47" s="136"/>
      <c r="F47" s="136"/>
      <c r="G47" s="136"/>
      <c r="H47" s="136"/>
      <c r="I47" s="136"/>
      <c r="J47" s="136"/>
      <c r="K47" s="136"/>
      <c r="L47" s="137"/>
      <c r="N47" t="s">
        <v>89</v>
      </c>
      <c r="O47" s="78" t="s">
        <v>90</v>
      </c>
    </row>
    <row r="48" spans="1:40" x14ac:dyDescent="0.25">
      <c r="B48" s="85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allowBlank="1" showInputMessage="1" showErrorMessage="1" sqref="W2:AO15" xr:uid="{353881DC-DC52-4F9B-80AA-E4BBCA2BA3F0}"/>
    <dataValidation type="custom" errorStyle="warning" allowBlank="1" showInputMessage="1" showErrorMessage="1" sqref="C18:C20 C38:C40 C30:C32 C42:C44 C34:C36 C26:C28 C22:C24" xr:uid="{97DA6692-4AE3-4054-95B5-75D1BC9F5EEF}">
      <formula1>AN18</formula1>
    </dataValidation>
    <dataValidation type="list" allowBlank="1" showInputMessage="1" showErrorMessage="1" sqref="B47:L47" xr:uid="{F6847EAA-D874-4132-B926-FB537F084F4A}">
      <formula1>CommentsAL</formula1>
    </dataValidation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topLeftCell="A7" zoomScaleNormal="100" zoomScaleSheetLayoutView="100" workbookViewId="0">
      <selection activeCell="D51" sqref="D51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9" t="s">
        <v>103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54" ht="18.75" x14ac:dyDescent="0.3">
      <c r="B2" s="145" t="s">
        <v>104</v>
      </c>
      <c r="C2" s="145"/>
      <c r="D2" s="145"/>
      <c r="E2" s="145"/>
      <c r="F2" s="145"/>
      <c r="G2" s="145"/>
      <c r="H2" s="145"/>
      <c r="I2" s="145"/>
      <c r="J2" s="145"/>
      <c r="K2" s="145"/>
      <c r="AG2" s="131"/>
      <c r="AH2" s="131"/>
      <c r="AJ2" s="131"/>
      <c r="AK2" s="131"/>
      <c r="AM2" s="131"/>
      <c r="AN2" s="131"/>
      <c r="AP2" s="131"/>
      <c r="AQ2" s="131"/>
      <c r="AR2" s="18"/>
      <c r="AS2" s="131"/>
      <c r="AT2" s="131"/>
    </row>
    <row r="3" spans="1:54" ht="18.75" x14ac:dyDescent="0.3">
      <c r="B3" s="145" t="s">
        <v>105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5"/>
      <c r="C4" s="76"/>
      <c r="D4" s="148" t="s">
        <v>106</v>
      </c>
      <c r="E4" s="148"/>
      <c r="F4" s="148"/>
      <c r="G4" s="148"/>
      <c r="H4" s="148"/>
      <c r="I4" s="148"/>
      <c r="J4" s="75"/>
      <c r="K4" s="75"/>
    </row>
    <row r="5" spans="1:54" ht="18.75" x14ac:dyDescent="0.3">
      <c r="E5" s="149"/>
      <c r="F5" s="149"/>
      <c r="G5" s="149"/>
      <c r="H5" s="149"/>
      <c r="Y5" s="57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107</v>
      </c>
      <c r="B6" s="20" t="str">
        <f>IF(Worksheet!D3="","",Worksheet!D3)</f>
        <v/>
      </c>
      <c r="C6" s="4"/>
      <c r="D6" s="1"/>
      <c r="F6" s="150" t="s">
        <v>108</v>
      </c>
      <c r="G6" s="150"/>
      <c r="J6" t="s">
        <v>109</v>
      </c>
      <c r="BB6" s="4"/>
    </row>
    <row r="7" spans="1:54" ht="15.75" x14ac:dyDescent="0.25">
      <c r="A7" s="1" t="s">
        <v>110</v>
      </c>
      <c r="B7" s="20" t="str">
        <f>IF(Worksheet!D4="","",Worksheet!D4)</f>
        <v/>
      </c>
      <c r="J7" t="s">
        <v>111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112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54" ht="15.75" x14ac:dyDescent="0.25">
      <c r="A12" s="1" t="s">
        <v>113</v>
      </c>
      <c r="B12" s="20" t="str">
        <f>IF(Worksheet!D6="","",Worksheet!D6)</f>
        <v/>
      </c>
      <c r="H12" s="1" t="s">
        <v>22</v>
      </c>
      <c r="J12" s="147" t="str">
        <f>IF(Worksheet!N6="","",Worksheet!N6)</f>
        <v/>
      </c>
      <c r="K12" s="147"/>
    </row>
    <row r="13" spans="1:54" ht="15.75" x14ac:dyDescent="0.25">
      <c r="A13" s="1" t="s">
        <v>114</v>
      </c>
      <c r="B13" s="20" t="str">
        <f>IF(Worksheet!D7="","",Worksheet!I7)</f>
        <v/>
      </c>
      <c r="H13" s="1" t="s">
        <v>27</v>
      </c>
      <c r="J13" s="147" t="str">
        <f>IF(Worksheet!N7="","",Worksheet!N7)</f>
        <v/>
      </c>
      <c r="K13" s="147"/>
    </row>
    <row r="14" spans="1:54" ht="15.75" x14ac:dyDescent="0.25">
      <c r="A14" s="1" t="s">
        <v>115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6" t="str">
        <f>IF(Worksheet!N8="","",Worksheet!N8)</f>
        <v/>
      </c>
      <c r="K14" s="156"/>
    </row>
    <row r="15" spans="1:54" ht="15.75" x14ac:dyDescent="0.25">
      <c r="A15" s="1" t="s">
        <v>116</v>
      </c>
      <c r="B15" s="20" t="str">
        <f>IF(Worksheet!D9="","",Worksheet!D9)</f>
        <v/>
      </c>
      <c r="D15" t="str">
        <f>IF(Worksheet!J9="YES","Tested on Site","")</f>
        <v>Tested on Site</v>
      </c>
      <c r="H15" s="1" t="s">
        <v>37</v>
      </c>
      <c r="J15" s="157" t="str">
        <f>IF(Worksheet!N9="","",Worksheet!N9)</f>
        <v/>
      </c>
      <c r="K15" s="157"/>
    </row>
    <row r="16" spans="1:54" ht="15" customHeight="1" x14ac:dyDescent="0.25">
      <c r="A16" t="s">
        <v>117</v>
      </c>
    </row>
    <row r="17" spans="1:17" ht="15.75" x14ac:dyDescent="0.25">
      <c r="A17" s="1" t="s">
        <v>118</v>
      </c>
      <c r="C17" s="19" t="str">
        <f>Worksheet!J11</f>
        <v>ASTM E-110-14</v>
      </c>
    </row>
    <row r="18" spans="1:17" ht="15.75" x14ac:dyDescent="0.25">
      <c r="A18" s="1" t="s">
        <v>119</v>
      </c>
      <c r="C18" s="19" t="s">
        <v>45</v>
      </c>
      <c r="G18" s="4" t="s">
        <v>120</v>
      </c>
      <c r="H18" s="20" t="s">
        <v>47</v>
      </c>
    </row>
    <row r="19" spans="1:17" x14ac:dyDescent="0.25">
      <c r="A19" t="s">
        <v>117</v>
      </c>
    </row>
    <row r="20" spans="1:17" x14ac:dyDescent="0.25">
      <c r="A20" s="118" t="s">
        <v>121</v>
      </c>
      <c r="B20" s="118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9" t="s">
        <v>63</v>
      </c>
      <c r="L20" s="15" t="s">
        <v>122</v>
      </c>
    </row>
    <row r="21" spans="1:17" ht="15.75" x14ac:dyDescent="0.25">
      <c r="A21" s="115" t="str" cm="1">
        <f t="array" ref="A21">_xlfn._xlws.FILTER('Filter Cert Data'!A33:L35,'Filter Cert Data'!A33:A35&lt;&gt;"","")</f>
        <v/>
      </c>
      <c r="B21" s="79"/>
      <c r="C21" s="48"/>
      <c r="D21" s="48"/>
      <c r="E21" s="48"/>
      <c r="F21" s="48"/>
      <c r="G21" s="48"/>
      <c r="H21" s="79"/>
      <c r="I21" s="48"/>
      <c r="J21" s="48"/>
      <c r="K21" s="79"/>
      <c r="L21" s="42"/>
      <c r="N21" s="41"/>
      <c r="P21" s="19"/>
      <c r="Q21" s="19"/>
    </row>
    <row r="22" spans="1:17" ht="15.75" x14ac:dyDescent="0.25">
      <c r="A22" s="116"/>
      <c r="B22" s="26"/>
      <c r="C22" s="49"/>
      <c r="D22" s="49"/>
      <c r="E22" s="49"/>
      <c r="F22" s="49"/>
      <c r="G22" s="49"/>
      <c r="H22" s="26"/>
      <c r="I22" s="49"/>
      <c r="J22" s="49"/>
      <c r="K22" s="26"/>
      <c r="L22" s="43"/>
      <c r="P22" s="19"/>
      <c r="Q22" s="19"/>
    </row>
    <row r="23" spans="1:17" ht="15.75" x14ac:dyDescent="0.25">
      <c r="A23" s="117"/>
      <c r="B23" s="80"/>
      <c r="C23" s="50"/>
      <c r="D23" s="50"/>
      <c r="E23" s="50"/>
      <c r="F23" s="50"/>
      <c r="G23" s="50"/>
      <c r="H23" s="80"/>
      <c r="I23" s="50"/>
      <c r="J23" s="50"/>
      <c r="K23" s="80"/>
      <c r="L23" s="44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81"/>
      <c r="J24" s="81"/>
      <c r="K24" s="19"/>
    </row>
    <row r="25" spans="1:17" ht="15.75" x14ac:dyDescent="0.25">
      <c r="A25" s="115" t="str" cm="1">
        <f t="array" ref="A25">_xlfn._xlws.FILTER('Filter Cert Data'!A37:L39,'Filter Cert Data'!A37:A39&lt;&gt;"","")</f>
        <v/>
      </c>
      <c r="B25" s="79"/>
      <c r="C25" s="48"/>
      <c r="D25" s="48"/>
      <c r="E25" s="48"/>
      <c r="F25" s="48"/>
      <c r="G25" s="48"/>
      <c r="H25" s="79"/>
      <c r="I25" s="48"/>
      <c r="J25" s="48"/>
      <c r="K25" s="79"/>
      <c r="L25" s="42"/>
      <c r="P25" s="19"/>
    </row>
    <row r="26" spans="1:17" ht="15.75" x14ac:dyDescent="0.25">
      <c r="A26" s="116"/>
      <c r="B26" s="26"/>
      <c r="C26" s="49"/>
      <c r="D26" s="49"/>
      <c r="E26" s="49"/>
      <c r="F26" s="49"/>
      <c r="G26" s="49"/>
      <c r="H26" s="26"/>
      <c r="I26" s="49"/>
      <c r="J26" s="49"/>
      <c r="K26" s="26"/>
      <c r="L26" s="43"/>
      <c r="P26" s="19"/>
    </row>
    <row r="27" spans="1:17" ht="15.75" x14ac:dyDescent="0.25">
      <c r="A27" s="117"/>
      <c r="B27" s="80"/>
      <c r="C27" s="50"/>
      <c r="D27" s="50"/>
      <c r="E27" s="50"/>
      <c r="F27" s="50"/>
      <c r="G27" s="50"/>
      <c r="H27" s="80"/>
      <c r="I27" s="50"/>
      <c r="J27" s="50"/>
      <c r="K27" s="80"/>
      <c r="L27" s="44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81"/>
      <c r="J28" s="81"/>
      <c r="K28" s="19"/>
    </row>
    <row r="29" spans="1:17" ht="15.75" x14ac:dyDescent="0.25">
      <c r="A29" s="115" t="str" cm="1">
        <f t="array" ref="A29">_xlfn._xlws.FILTER('Filter Cert Data'!A41:L43,'Filter Cert Data'!A41:A43&lt;&gt;"","")</f>
        <v/>
      </c>
      <c r="B29" s="79"/>
      <c r="C29" s="48"/>
      <c r="D29" s="48"/>
      <c r="E29" s="48"/>
      <c r="F29" s="48"/>
      <c r="G29" s="48"/>
      <c r="H29" s="79"/>
      <c r="I29" s="48"/>
      <c r="J29" s="48"/>
      <c r="K29" s="79"/>
      <c r="L29" s="42"/>
      <c r="P29" s="19"/>
    </row>
    <row r="30" spans="1:17" ht="15.75" x14ac:dyDescent="0.25">
      <c r="A30" s="116"/>
      <c r="B30" s="26"/>
      <c r="C30" s="49"/>
      <c r="D30" s="49"/>
      <c r="E30" s="49"/>
      <c r="F30" s="49"/>
      <c r="G30" s="49"/>
      <c r="H30" s="26"/>
      <c r="I30" s="49"/>
      <c r="J30" s="49"/>
      <c r="K30" s="26"/>
      <c r="L30" s="43"/>
      <c r="P30" s="19"/>
    </row>
    <row r="31" spans="1:17" ht="15.75" x14ac:dyDescent="0.25">
      <c r="A31" s="117"/>
      <c r="B31" s="80"/>
      <c r="C31" s="50"/>
      <c r="D31" s="50"/>
      <c r="E31" s="50"/>
      <c r="F31" s="50"/>
      <c r="G31" s="50"/>
      <c r="H31" s="80"/>
      <c r="I31" s="50"/>
      <c r="J31" s="50"/>
      <c r="K31" s="80"/>
      <c r="L31" s="44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81"/>
      <c r="J32" s="81"/>
      <c r="K32" s="19"/>
    </row>
    <row r="33" spans="1:16" ht="15.75" x14ac:dyDescent="0.25">
      <c r="A33" s="115" t="str" cm="1">
        <f t="array" ref="A33">_xlfn._xlws.FILTER('Filter Cert Data'!A45:L47,'Filter Cert Data'!A45:A47&lt;&gt;"","")</f>
        <v/>
      </c>
      <c r="B33" s="79"/>
      <c r="C33" s="48"/>
      <c r="D33" s="48"/>
      <c r="E33" s="48"/>
      <c r="F33" s="48"/>
      <c r="G33" s="48"/>
      <c r="H33" s="79"/>
      <c r="I33" s="48"/>
      <c r="J33" s="48"/>
      <c r="K33" s="79"/>
      <c r="L33" s="42"/>
      <c r="P33" s="19"/>
    </row>
    <row r="34" spans="1:16" ht="15.75" x14ac:dyDescent="0.25">
      <c r="A34" s="116"/>
      <c r="B34" s="26"/>
      <c r="C34" s="49"/>
      <c r="D34" s="49"/>
      <c r="E34" s="49"/>
      <c r="F34" s="49"/>
      <c r="G34" s="49"/>
      <c r="H34" s="26"/>
      <c r="I34" s="49"/>
      <c r="J34" s="49"/>
      <c r="K34" s="26"/>
      <c r="L34" s="43"/>
      <c r="P34" s="19"/>
    </row>
    <row r="35" spans="1:16" ht="15.75" x14ac:dyDescent="0.25">
      <c r="A35" s="117"/>
      <c r="B35" s="80"/>
      <c r="C35" s="50"/>
      <c r="D35" s="50"/>
      <c r="E35" s="50"/>
      <c r="F35" s="50"/>
      <c r="G35" s="50"/>
      <c r="H35" s="80"/>
      <c r="I35" s="50"/>
      <c r="J35" s="50"/>
      <c r="K35" s="80"/>
      <c r="L35" s="44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81"/>
      <c r="J36" s="81"/>
      <c r="K36" s="19"/>
    </row>
    <row r="37" spans="1:16" ht="15.75" x14ac:dyDescent="0.25">
      <c r="A37" s="115" t="str" cm="1">
        <f t="array" ref="A37">_xlfn._xlws.FILTER('Filter Cert Data'!A49:L51,'Filter Cert Data'!A49:A51&lt;&gt;"","")</f>
        <v/>
      </c>
      <c r="B37" s="79"/>
      <c r="C37" s="48"/>
      <c r="D37" s="48"/>
      <c r="E37" s="48"/>
      <c r="F37" s="48"/>
      <c r="G37" s="48"/>
      <c r="H37" s="79"/>
      <c r="I37" s="48"/>
      <c r="J37" s="48"/>
      <c r="K37" s="79"/>
      <c r="L37" s="42"/>
      <c r="P37" s="19"/>
    </row>
    <row r="38" spans="1:16" ht="15.75" x14ac:dyDescent="0.25">
      <c r="A38" s="116"/>
      <c r="B38" s="26"/>
      <c r="C38" s="49"/>
      <c r="D38" s="49"/>
      <c r="E38" s="49"/>
      <c r="F38" s="49"/>
      <c r="G38" s="49"/>
      <c r="H38" s="26"/>
      <c r="I38" s="49"/>
      <c r="J38" s="49"/>
      <c r="K38" s="26"/>
      <c r="L38" s="43"/>
      <c r="P38" s="19"/>
    </row>
    <row r="39" spans="1:16" ht="15.75" x14ac:dyDescent="0.25">
      <c r="A39" s="117"/>
      <c r="B39" s="80"/>
      <c r="C39" s="50"/>
      <c r="D39" s="50"/>
      <c r="E39" s="50"/>
      <c r="F39" s="50"/>
      <c r="G39" s="50"/>
      <c r="H39" s="80"/>
      <c r="I39" s="50"/>
      <c r="J39" s="50"/>
      <c r="K39" s="80"/>
      <c r="L39" s="44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81"/>
      <c r="J40" s="81"/>
      <c r="K40" s="19"/>
    </row>
    <row r="41" spans="1:16" ht="15.75" x14ac:dyDescent="0.25">
      <c r="A41" s="115" t="str" cm="1">
        <f t="array" ref="A41">_xlfn._xlws.FILTER('Filter Cert Data'!A53:L55,'Filter Cert Data'!A53:A55&lt;&gt;"","")</f>
        <v/>
      </c>
      <c r="B41" s="79"/>
      <c r="C41" s="48"/>
      <c r="D41" s="48"/>
      <c r="E41" s="48"/>
      <c r="F41" s="48"/>
      <c r="G41" s="48"/>
      <c r="H41" s="79"/>
      <c r="I41" s="48"/>
      <c r="J41" s="48"/>
      <c r="K41" s="79"/>
      <c r="L41" s="42"/>
      <c r="P41" s="19"/>
    </row>
    <row r="42" spans="1:16" ht="15.75" x14ac:dyDescent="0.25">
      <c r="A42" s="116"/>
      <c r="B42" s="26"/>
      <c r="C42" s="49"/>
      <c r="D42" s="49"/>
      <c r="E42" s="49"/>
      <c r="F42" s="49"/>
      <c r="G42" s="49"/>
      <c r="H42" s="26"/>
      <c r="I42" s="49"/>
      <c r="J42" s="49"/>
      <c r="K42" s="26"/>
      <c r="L42" s="43"/>
      <c r="P42" s="19"/>
    </row>
    <row r="43" spans="1:16" ht="15.75" x14ac:dyDescent="0.25">
      <c r="A43" s="117"/>
      <c r="B43" s="80"/>
      <c r="C43" s="50"/>
      <c r="D43" s="50"/>
      <c r="E43" s="50"/>
      <c r="F43" s="50"/>
      <c r="G43" s="50"/>
      <c r="H43" s="80"/>
      <c r="I43" s="50"/>
      <c r="J43" s="50"/>
      <c r="K43" s="80"/>
      <c r="L43" s="44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81"/>
      <c r="J44" s="81"/>
      <c r="K44" s="19"/>
    </row>
    <row r="45" spans="1:16" ht="15.75" x14ac:dyDescent="0.25">
      <c r="A45" s="115" t="str" cm="1">
        <f t="array" ref="A45">_xlfn._xlws.FILTER('Filter Cert Data'!A57:L59,'Filter Cert Data'!A57:A59&lt;&gt;"","")</f>
        <v/>
      </c>
      <c r="B45" s="79"/>
      <c r="C45" s="48"/>
      <c r="D45" s="48"/>
      <c r="E45" s="48"/>
      <c r="F45" s="48"/>
      <c r="G45" s="48"/>
      <c r="H45" s="79"/>
      <c r="I45" s="48"/>
      <c r="J45" s="48"/>
      <c r="K45" s="79"/>
      <c r="L45" s="42"/>
      <c r="P45" s="19"/>
    </row>
    <row r="46" spans="1:16" ht="15.75" x14ac:dyDescent="0.25">
      <c r="A46" s="116"/>
      <c r="B46" s="26"/>
      <c r="C46" s="49"/>
      <c r="D46" s="49"/>
      <c r="E46" s="49"/>
      <c r="F46" s="49"/>
      <c r="G46" s="49"/>
      <c r="H46" s="26"/>
      <c r="I46" s="49"/>
      <c r="J46" s="49"/>
      <c r="K46" s="26"/>
      <c r="L46" s="43"/>
      <c r="P46" s="19"/>
    </row>
    <row r="47" spans="1:16" ht="15.75" x14ac:dyDescent="0.25">
      <c r="A47" s="117"/>
      <c r="B47" s="80"/>
      <c r="C47" s="50"/>
      <c r="D47" s="50"/>
      <c r="E47" s="50"/>
      <c r="F47" s="50"/>
      <c r="G47" s="50"/>
      <c r="H47" s="80"/>
      <c r="I47" s="50"/>
      <c r="J47" s="50"/>
      <c r="K47" s="80"/>
      <c r="L47" s="44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117</v>
      </c>
    </row>
    <row r="50" spans="1:27" ht="15.75" x14ac:dyDescent="0.25">
      <c r="A50" t="s">
        <v>123</v>
      </c>
      <c r="C50" s="4" t="s">
        <v>124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125</v>
      </c>
      <c r="D51" s="46" t="str">
        <f>IF(Worksheet!F15="","",Worksheet!F15)</f>
        <v/>
      </c>
      <c r="E51" s="46" t="str">
        <f>IF(Worksheet!G15="","",Worksheet!G15)</f>
        <v/>
      </c>
      <c r="F51" s="46" t="str">
        <f>IF(Worksheet!H15="","",Worksheet!H15)</f>
        <v/>
      </c>
      <c r="G51" s="46" t="str">
        <f>IF(Worksheet!I15="","",Worksheet!I15)</f>
        <v/>
      </c>
      <c r="H51" s="46" t="str">
        <f>IF(Worksheet!J15="","",Worksheet!J15)</f>
        <v/>
      </c>
      <c r="I51" s="46" t="str">
        <f>IF(Worksheet!K15="","",Worksheet!K15)</f>
        <v/>
      </c>
      <c r="J51" s="46" t="str">
        <f>IF(Worksheet!L15="","",Worksheet!L15)</f>
        <v/>
      </c>
      <c r="K51" s="46" t="str">
        <f>IF(Worksheet!N15="","",Worksheet!N15)</f>
        <v/>
      </c>
      <c r="L51" s="46" t="str">
        <f>IF(Worksheet!O15="","",Worksheet!O15)</f>
        <v/>
      </c>
      <c r="M51" s="47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117</v>
      </c>
    </row>
    <row r="56" spans="1:27" ht="15" customHeight="1" x14ac:dyDescent="0.25">
      <c r="A56" s="82" t="s">
        <v>126</v>
      </c>
      <c r="B56" s="153" t="s">
        <v>127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4" t="s">
        <v>127</v>
      </c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</row>
    <row r="57" spans="1:27" ht="15" customHeight="1" x14ac:dyDescent="0.25">
      <c r="A57" s="1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</row>
    <row r="58" spans="1:27" ht="20.100000000000001" customHeight="1" x14ac:dyDescent="0.25">
      <c r="A58" s="1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128</v>
      </c>
      <c r="B60" s="146" t="str">
        <f>IF(Worksheet!O47="","",Worksheet!O47)</f>
        <v>Accepted</v>
      </c>
      <c r="C60" s="146"/>
    </row>
    <row r="61" spans="1:27" ht="12" customHeight="1" x14ac:dyDescent="0.25">
      <c r="A61" s="152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ht="12" customHeight="1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117</v>
      </c>
    </row>
    <row r="67" spans="1:16" x14ac:dyDescent="0.25">
      <c r="A67" t="s">
        <v>129</v>
      </c>
    </row>
    <row r="68" spans="1:16" x14ac:dyDescent="0.25">
      <c r="A68" s="151" t="s">
        <v>130</v>
      </c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6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6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6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6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6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6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6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8" spans="1:16" x14ac:dyDescent="0.25">
      <c r="A78" t="s">
        <v>131</v>
      </c>
    </row>
    <row r="79" spans="1:16" ht="15" customHeight="1" x14ac:dyDescent="0.25">
      <c r="A79" s="151" t="s">
        <v>132</v>
      </c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24"/>
    </row>
    <row r="80" spans="1:16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24"/>
    </row>
    <row r="81" spans="1:16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24"/>
    </row>
    <row r="82" spans="1:16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24"/>
    </row>
    <row r="83" spans="1:16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24"/>
    </row>
    <row r="84" spans="1:16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24"/>
    </row>
    <row r="85" spans="1:16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24"/>
    </row>
    <row r="86" spans="1:16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88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51" t="s">
        <v>127</v>
      </c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25"/>
    </row>
    <row r="91" spans="1:16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</row>
    <row r="96" spans="1:16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</row>
    <row r="99" spans="1:15" x14ac:dyDescent="0.25">
      <c r="A99" t="s">
        <v>133</v>
      </c>
    </row>
    <row r="100" spans="1:15" x14ac:dyDescent="0.25">
      <c r="A100" s="151" t="s">
        <v>134</v>
      </c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</row>
    <row r="101" spans="1:15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</row>
    <row r="104" spans="1:15" x14ac:dyDescent="0.25">
      <c r="A104" t="s">
        <v>135</v>
      </c>
    </row>
    <row r="105" spans="1:15" x14ac:dyDescent="0.25">
      <c r="A105" s="151" t="s">
        <v>136</v>
      </c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</row>
    <row r="106" spans="1:15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</row>
    <row r="109" spans="1:15" x14ac:dyDescent="0.25">
      <c r="A109" t="s">
        <v>137</v>
      </c>
    </row>
    <row r="110" spans="1:15" x14ac:dyDescent="0.25">
      <c r="A110" s="151" t="s">
        <v>138</v>
      </c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</row>
    <row r="111" spans="1:15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</row>
    <row r="114" spans="1:15" x14ac:dyDescent="0.25">
      <c r="A114" t="s">
        <v>139</v>
      </c>
    </row>
    <row r="115" spans="1:15" x14ac:dyDescent="0.25">
      <c r="A115" s="151" t="s">
        <v>140</v>
      </c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</row>
    <row r="116" spans="1:15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</row>
    <row r="119" spans="1:15" x14ac:dyDescent="0.25">
      <c r="A119" t="s">
        <v>141</v>
      </c>
    </row>
    <row r="120" spans="1:15" x14ac:dyDescent="0.25">
      <c r="A120" s="151" t="s">
        <v>142</v>
      </c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</row>
    <row r="121" spans="1:15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</row>
    <row r="123" spans="1:15" x14ac:dyDescent="0.25">
      <c r="A123" t="s">
        <v>143</v>
      </c>
    </row>
    <row r="124" spans="1:15" x14ac:dyDescent="0.25">
      <c r="A124" s="151" t="s">
        <v>144</v>
      </c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</row>
    <row r="125" spans="1:15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A124:O125"/>
    <mergeCell ref="AG2:AH2"/>
    <mergeCell ref="AJ2:AK2"/>
    <mergeCell ref="AM2:AN2"/>
    <mergeCell ref="AP2:AQ2"/>
    <mergeCell ref="J13:K13"/>
    <mergeCell ref="J14:K14"/>
    <mergeCell ref="J15:K15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9" t="s">
        <v>103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11" ht="18.75" x14ac:dyDescent="0.3">
      <c r="B2" s="145" t="s">
        <v>104</v>
      </c>
      <c r="C2" s="145"/>
      <c r="D2" s="145"/>
      <c r="E2" s="145"/>
      <c r="F2" s="145"/>
      <c r="G2" s="145"/>
      <c r="H2" s="145"/>
      <c r="I2" s="145"/>
      <c r="J2" s="145"/>
      <c r="K2" s="145"/>
    </row>
    <row r="3" spans="1:11" ht="18.75" x14ac:dyDescent="0.3">
      <c r="B3" s="145" t="s">
        <v>105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11" ht="21" x14ac:dyDescent="0.35">
      <c r="B4" s="75"/>
      <c r="C4" s="134" t="s">
        <v>145</v>
      </c>
      <c r="D4" s="134"/>
      <c r="E4" s="134"/>
      <c r="F4" s="134"/>
      <c r="G4" s="134"/>
      <c r="H4" s="134"/>
      <c r="I4" s="134"/>
      <c r="J4" s="75"/>
      <c r="K4" s="75"/>
    </row>
    <row r="5" spans="1:11" ht="18.75" x14ac:dyDescent="0.3">
      <c r="B5" s="75"/>
      <c r="C5" s="158"/>
      <c r="D5" s="158"/>
      <c r="E5" s="158"/>
      <c r="F5" s="158"/>
      <c r="G5" s="158"/>
      <c r="H5" s="158"/>
      <c r="I5" s="158"/>
      <c r="J5" s="158"/>
      <c r="K5" s="75"/>
    </row>
    <row r="6" spans="1:11" ht="15.75" x14ac:dyDescent="0.25">
      <c r="A6" s="1" t="s">
        <v>107</v>
      </c>
      <c r="B6" s="20" t="str">
        <f>IF(Worksheet!D3="","",Worksheet!D3)</f>
        <v/>
      </c>
      <c r="C6" s="4"/>
      <c r="D6" s="1"/>
      <c r="F6" s="131" t="s">
        <v>146</v>
      </c>
      <c r="G6" s="131"/>
      <c r="J6" t="s">
        <v>109</v>
      </c>
    </row>
    <row r="7" spans="1:11" ht="15.75" x14ac:dyDescent="0.25">
      <c r="A7" s="1" t="s">
        <v>110</v>
      </c>
      <c r="B7" s="20" t="str">
        <f>IF(Worksheet!D4="","",Worksheet!D4)</f>
        <v/>
      </c>
      <c r="J7" t="s">
        <v>111</v>
      </c>
    </row>
    <row r="8" spans="1:11" ht="18.75" x14ac:dyDescent="0.3">
      <c r="A8" s="1"/>
      <c r="B8" s="20" t="str">
        <f>IF(Worksheet!G4="","",Worksheet!G4)</f>
        <v/>
      </c>
      <c r="C8" s="45"/>
      <c r="D8" s="45"/>
      <c r="E8" s="45"/>
      <c r="F8" s="45"/>
      <c r="G8" s="45"/>
      <c r="H8" s="45"/>
    </row>
    <row r="9" spans="1:11" ht="15.75" x14ac:dyDescent="0.25">
      <c r="A9" s="1"/>
      <c r="B9" s="20" t="str">
        <f>IF(Worksheet!G5="","",Worksheet!G5)</f>
        <v/>
      </c>
      <c r="C9" s="69"/>
      <c r="D9" s="69"/>
      <c r="E9" s="69"/>
      <c r="F9" s="69"/>
      <c r="G9" s="69"/>
      <c r="H9" s="69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112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11" ht="15.75" x14ac:dyDescent="0.25">
      <c r="A12" s="1" t="s">
        <v>113</v>
      </c>
      <c r="B12" s="19" t="str">
        <f>IF(Worksheet!D6="","",Worksheet!D6)</f>
        <v/>
      </c>
      <c r="H12" s="1" t="s">
        <v>22</v>
      </c>
      <c r="J12" s="147" t="str">
        <f>IF(Worksheet!N6="","",Worksheet!N6)</f>
        <v/>
      </c>
      <c r="K12" s="147"/>
    </row>
    <row r="13" spans="1:11" ht="15.75" x14ac:dyDescent="0.25">
      <c r="A13" s="1" t="s">
        <v>114</v>
      </c>
      <c r="B13" s="20" t="str">
        <f>IF(Worksheet!D7="","",Worksheet!I7)</f>
        <v/>
      </c>
      <c r="H13" s="1" t="s">
        <v>27</v>
      </c>
      <c r="J13" s="147" t="str">
        <f>IF(Worksheet!N7="","",Worksheet!N7)</f>
        <v/>
      </c>
      <c r="K13" s="147"/>
    </row>
    <row r="14" spans="1:11" ht="15.75" x14ac:dyDescent="0.25">
      <c r="A14" s="1" t="s">
        <v>115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6" t="str">
        <f>IF(Worksheet!N8="","",Worksheet!N8)</f>
        <v/>
      </c>
      <c r="K14" s="156"/>
    </row>
    <row r="15" spans="1:11" ht="15.75" x14ac:dyDescent="0.25">
      <c r="A15" s="1" t="s">
        <v>116</v>
      </c>
      <c r="B15" s="19" t="str">
        <f>IF(Worksheet!D9="","",Worksheet!D9)</f>
        <v/>
      </c>
      <c r="D15" t="str">
        <f>IF(Worksheet!J9="YES","Tested on Site","")</f>
        <v>Tested on Site</v>
      </c>
      <c r="H15" s="1" t="s">
        <v>37</v>
      </c>
      <c r="J15" s="157" t="str">
        <f>IF(Worksheet!N9="","",Worksheet!N9)</f>
        <v/>
      </c>
      <c r="K15" s="157"/>
    </row>
    <row r="16" spans="1:11" x14ac:dyDescent="0.25">
      <c r="A16" t="s">
        <v>117</v>
      </c>
    </row>
    <row r="17" spans="1:16" ht="15.75" x14ac:dyDescent="0.25">
      <c r="A17" s="1" t="s">
        <v>118</v>
      </c>
      <c r="C17" s="19" t="str">
        <f>Worksheet!J11</f>
        <v>ASTM E-110-14</v>
      </c>
    </row>
    <row r="18" spans="1:16" ht="15.75" x14ac:dyDescent="0.25">
      <c r="A18" s="1" t="s">
        <v>119</v>
      </c>
      <c r="C18" s="19" t="s">
        <v>45</v>
      </c>
      <c r="G18" s="4" t="s">
        <v>120</v>
      </c>
      <c r="H18" s="20" t="s">
        <v>47</v>
      </c>
    </row>
    <row r="19" spans="1:16" x14ac:dyDescent="0.25">
      <c r="A19" t="s">
        <v>117</v>
      </c>
    </row>
    <row r="20" spans="1:16" x14ac:dyDescent="0.25">
      <c r="A20" s="118" t="s">
        <v>121</v>
      </c>
      <c r="B20" s="118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9" t="s">
        <v>63</v>
      </c>
      <c r="L20" s="15" t="s">
        <v>122</v>
      </c>
    </row>
    <row r="21" spans="1:16" ht="15.75" x14ac:dyDescent="0.25">
      <c r="A21" s="115" t="str" cm="1">
        <f t="array" ref="A21">IF(_xlfn._xlws.FILTER('Filter Cert Data'!A3:L5,'Filter Cert Data'!A3:A5&lt;&gt;"","")="", "", _xlfn._xlws.FILTER('Filter Cert Data'!A3:L5,'Filter Cert Data'!A3:A5&lt;&gt;""))</f>
        <v/>
      </c>
      <c r="B21" s="79"/>
      <c r="C21" s="79"/>
      <c r="D21" s="79"/>
      <c r="E21" s="79"/>
      <c r="F21" s="79"/>
      <c r="G21" s="79"/>
      <c r="H21" s="79"/>
      <c r="I21" s="48"/>
      <c r="J21" s="48"/>
      <c r="K21" s="79"/>
      <c r="L21" s="42"/>
      <c r="P21" s="19"/>
    </row>
    <row r="22" spans="1:16" ht="15.75" x14ac:dyDescent="0.25">
      <c r="A22" s="116"/>
      <c r="B22" s="26"/>
      <c r="C22" s="26"/>
      <c r="D22" s="26"/>
      <c r="E22" s="26"/>
      <c r="F22" s="26"/>
      <c r="G22" s="26"/>
      <c r="H22" s="26"/>
      <c r="I22" s="49"/>
      <c r="J22" s="49"/>
      <c r="K22" s="26"/>
      <c r="L22" s="43"/>
      <c r="P22" s="19"/>
    </row>
    <row r="23" spans="1:16" ht="15.75" x14ac:dyDescent="0.25">
      <c r="A23" s="117"/>
      <c r="B23" s="80"/>
      <c r="C23" s="80"/>
      <c r="D23" s="80"/>
      <c r="E23" s="80"/>
      <c r="F23" s="80"/>
      <c r="G23" s="80"/>
      <c r="H23" s="80"/>
      <c r="I23" s="50"/>
      <c r="J23" s="50"/>
      <c r="K23" s="80"/>
      <c r="L23" s="44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5" t="str" cm="1">
        <f t="array" ref="A25">IF(_xlfn._xlws.FILTER('Filter Cert Data'!A7:L9,'Filter Cert Data'!A7:A9&lt;&gt;"","")="", "", _xlfn._xlws.FILTER('Filter Cert Data'!A7:L9,'Filter Cert Data'!A7:A9&lt;&gt;""))</f>
        <v/>
      </c>
      <c r="B25" s="79"/>
      <c r="C25" s="79"/>
      <c r="D25" s="79"/>
      <c r="E25" s="79"/>
      <c r="F25" s="79"/>
      <c r="G25" s="79"/>
      <c r="H25" s="79"/>
      <c r="I25" s="48"/>
      <c r="J25" s="48"/>
      <c r="K25" s="79"/>
      <c r="L25" s="42"/>
      <c r="P25" s="19"/>
    </row>
    <row r="26" spans="1:16" ht="15.75" x14ac:dyDescent="0.25">
      <c r="A26" s="116"/>
      <c r="B26" s="26"/>
      <c r="C26" s="26"/>
      <c r="D26" s="26"/>
      <c r="E26" s="26"/>
      <c r="F26" s="26"/>
      <c r="G26" s="26"/>
      <c r="H26" s="26"/>
      <c r="I26" s="49"/>
      <c r="J26" s="49"/>
      <c r="K26" s="26"/>
      <c r="L26" s="43"/>
      <c r="P26" s="19"/>
    </row>
    <row r="27" spans="1:16" ht="15.75" x14ac:dyDescent="0.25">
      <c r="A27" s="117"/>
      <c r="B27" s="80"/>
      <c r="C27" s="80"/>
      <c r="D27" s="80"/>
      <c r="E27" s="80"/>
      <c r="F27" s="80"/>
      <c r="G27" s="80"/>
      <c r="H27" s="80"/>
      <c r="I27" s="50"/>
      <c r="J27" s="50"/>
      <c r="K27" s="80"/>
      <c r="L27" s="44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5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9"/>
      <c r="C29" s="79"/>
      <c r="D29" s="79"/>
      <c r="E29" s="79"/>
      <c r="F29" s="79"/>
      <c r="G29" s="79"/>
      <c r="H29" s="79"/>
      <c r="I29" s="48"/>
      <c r="J29" s="48"/>
      <c r="K29" s="79"/>
      <c r="L29" s="42"/>
      <c r="P29" s="19"/>
    </row>
    <row r="30" spans="1:16" ht="15.75" x14ac:dyDescent="0.25">
      <c r="A30" s="116"/>
      <c r="B30" s="26"/>
      <c r="C30" s="26"/>
      <c r="D30" s="26"/>
      <c r="E30" s="26"/>
      <c r="F30" s="26"/>
      <c r="G30" s="26"/>
      <c r="H30" s="26"/>
      <c r="I30" s="49"/>
      <c r="J30" s="49"/>
      <c r="K30" s="26"/>
      <c r="L30" s="43"/>
      <c r="P30" s="19"/>
    </row>
    <row r="31" spans="1:16" ht="15.75" x14ac:dyDescent="0.25">
      <c r="A31" s="117"/>
      <c r="B31" s="80"/>
      <c r="C31" s="80"/>
      <c r="D31" s="80"/>
      <c r="E31" s="80"/>
      <c r="F31" s="80"/>
      <c r="G31" s="80"/>
      <c r="H31" s="80"/>
      <c r="I31" s="50"/>
      <c r="J31" s="50"/>
      <c r="K31" s="80"/>
      <c r="L31" s="44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5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9"/>
      <c r="C33" s="79"/>
      <c r="D33" s="79"/>
      <c r="E33" s="79"/>
      <c r="F33" s="79"/>
      <c r="G33" s="79"/>
      <c r="H33" s="79"/>
      <c r="I33" s="48"/>
      <c r="J33" s="48"/>
      <c r="K33" s="79"/>
      <c r="L33" s="42"/>
      <c r="P33" s="19"/>
    </row>
    <row r="34" spans="1:16" ht="15.75" x14ac:dyDescent="0.25">
      <c r="A34" s="116"/>
      <c r="B34" s="26"/>
      <c r="C34" s="26"/>
      <c r="D34" s="26"/>
      <c r="E34" s="26"/>
      <c r="F34" s="26"/>
      <c r="G34" s="26"/>
      <c r="H34" s="26"/>
      <c r="I34" s="49"/>
      <c r="J34" s="49"/>
      <c r="K34" s="26"/>
      <c r="L34" s="43"/>
      <c r="P34" s="19"/>
    </row>
    <row r="35" spans="1:16" ht="15.75" x14ac:dyDescent="0.25">
      <c r="A35" s="117"/>
      <c r="B35" s="80"/>
      <c r="C35" s="80"/>
      <c r="D35" s="80"/>
      <c r="E35" s="80"/>
      <c r="F35" s="80"/>
      <c r="G35" s="80"/>
      <c r="H35" s="80"/>
      <c r="I35" s="50"/>
      <c r="J35" s="50"/>
      <c r="K35" s="80"/>
      <c r="L35" s="44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5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9"/>
      <c r="C37" s="79"/>
      <c r="D37" s="79"/>
      <c r="E37" s="79"/>
      <c r="F37" s="79"/>
      <c r="G37" s="79"/>
      <c r="H37" s="79"/>
      <c r="I37" s="48"/>
      <c r="J37" s="48"/>
      <c r="K37" s="79"/>
      <c r="L37" s="42"/>
      <c r="P37" s="19"/>
    </row>
    <row r="38" spans="1:16" ht="15.75" x14ac:dyDescent="0.25">
      <c r="A38" s="116"/>
      <c r="B38" s="26"/>
      <c r="C38" s="26"/>
      <c r="D38" s="26"/>
      <c r="E38" s="26"/>
      <c r="F38" s="26"/>
      <c r="G38" s="26"/>
      <c r="H38" s="26"/>
      <c r="I38" s="49"/>
      <c r="J38" s="49"/>
      <c r="K38" s="26"/>
      <c r="L38" s="43"/>
      <c r="P38" s="19"/>
    </row>
    <row r="39" spans="1:16" ht="15.75" x14ac:dyDescent="0.25">
      <c r="A39" s="117"/>
      <c r="B39" s="80"/>
      <c r="C39" s="80"/>
      <c r="D39" s="80"/>
      <c r="E39" s="80"/>
      <c r="F39" s="80"/>
      <c r="G39" s="80"/>
      <c r="H39" s="80"/>
      <c r="I39" s="50"/>
      <c r="J39" s="50"/>
      <c r="K39" s="80"/>
      <c r="L39" s="44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5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9"/>
      <c r="C41" s="79"/>
      <c r="D41" s="79"/>
      <c r="E41" s="79"/>
      <c r="F41" s="79"/>
      <c r="G41" s="79"/>
      <c r="H41" s="79"/>
      <c r="I41" s="48"/>
      <c r="J41" s="48"/>
      <c r="K41" s="79"/>
      <c r="L41" s="42"/>
      <c r="P41" s="19"/>
    </row>
    <row r="42" spans="1:16" ht="15.75" x14ac:dyDescent="0.25">
      <c r="A42" s="116"/>
      <c r="B42" s="26"/>
      <c r="C42" s="26"/>
      <c r="D42" s="26"/>
      <c r="E42" s="26"/>
      <c r="F42" s="26"/>
      <c r="G42" s="26"/>
      <c r="H42" s="26"/>
      <c r="I42" s="49"/>
      <c r="J42" s="49"/>
      <c r="K42" s="26"/>
      <c r="L42" s="43"/>
      <c r="P42" s="19"/>
    </row>
    <row r="43" spans="1:16" ht="15.75" x14ac:dyDescent="0.25">
      <c r="A43" s="117"/>
      <c r="B43" s="80"/>
      <c r="C43" s="80"/>
      <c r="D43" s="80"/>
      <c r="E43" s="80"/>
      <c r="F43" s="80"/>
      <c r="G43" s="80"/>
      <c r="H43" s="80"/>
      <c r="I43" s="50"/>
      <c r="J43" s="50"/>
      <c r="K43" s="80"/>
      <c r="L43" s="44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5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9"/>
      <c r="C45" s="79"/>
      <c r="D45" s="79"/>
      <c r="E45" s="79"/>
      <c r="F45" s="79"/>
      <c r="G45" s="79"/>
      <c r="H45" s="79"/>
      <c r="I45" s="48"/>
      <c r="J45" s="48"/>
      <c r="K45" s="79"/>
      <c r="L45" s="42"/>
      <c r="P45" s="19"/>
    </row>
    <row r="46" spans="1:16" ht="15.75" x14ac:dyDescent="0.25">
      <c r="A46" s="116"/>
      <c r="B46" s="26"/>
      <c r="C46" s="26"/>
      <c r="D46" s="26"/>
      <c r="E46" s="26"/>
      <c r="F46" s="26"/>
      <c r="G46" s="26"/>
      <c r="H46" s="26"/>
      <c r="I46" s="49"/>
      <c r="J46" s="49"/>
      <c r="K46" s="26"/>
      <c r="L46" s="43"/>
      <c r="P46" s="19"/>
    </row>
    <row r="47" spans="1:16" ht="15.75" x14ac:dyDescent="0.25">
      <c r="A47" s="117"/>
      <c r="B47" s="80"/>
      <c r="C47" s="80"/>
      <c r="D47" s="80"/>
      <c r="E47" s="80"/>
      <c r="F47" s="80"/>
      <c r="G47" s="80"/>
      <c r="H47" s="80"/>
      <c r="I47" s="50"/>
      <c r="J47" s="50"/>
      <c r="K47" s="80"/>
      <c r="L47" s="44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117</v>
      </c>
    </row>
    <row r="50" spans="1:27" ht="15.75" x14ac:dyDescent="0.25">
      <c r="A50" t="s">
        <v>123</v>
      </c>
      <c r="C50" s="4" t="s">
        <v>124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125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39</v>
      </c>
    </row>
    <row r="56" spans="1:27" ht="15" customHeight="1" x14ac:dyDescent="0.25">
      <c r="A56" s="25" t="s">
        <v>126</v>
      </c>
      <c r="B56" s="153" t="s">
        <v>147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1" t="str">
        <f>IF(Worksheet!$B46="FOUND IN TOLERANCE.  PROCEEDED",'CERT AF'!$A77,IF(Worksheet!$B46="FOUND OUT OF TOLERANCE.  UNABLE TO BRING INTO TOLERANCE.",'CERT AF'!$A81,IF(Worksheet!$B46="FOUND OUT OF TOLERANCE.  ADJUSTED IN.",'CERT AF'!$A85,"")))</f>
        <v>FOUND IN TOLERANCE.  Proceeded with servicing and maintenance per manufacturer's instructions and/or JGI Written Procedure WP301889, followed by Indirect Verification.  See Page 2 for As-Left Results.</v>
      </c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</row>
    <row r="57" spans="1:27" x14ac:dyDescent="0.25"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1:27" x14ac:dyDescent="0.25"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128</v>
      </c>
      <c r="B60" s="146" t="str">
        <f>IF(Worksheet!O46="","",Worksheet!O46)</f>
        <v>Satisfactory</v>
      </c>
      <c r="C60" s="146"/>
    </row>
    <row r="61" spans="1:27" x14ac:dyDescent="0.25">
      <c r="A61" s="152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117</v>
      </c>
    </row>
    <row r="68" spans="1:15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5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5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5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5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5" ht="15" customHeight="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5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5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6" spans="1:15" x14ac:dyDescent="0.25">
      <c r="A76" t="s">
        <v>84</v>
      </c>
    </row>
    <row r="77" spans="1:15" x14ac:dyDescent="0.25">
      <c r="A77" t="s">
        <v>147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148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149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150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8" t="s">
        <v>151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A68:O75"/>
    <mergeCell ref="A61:M62"/>
    <mergeCell ref="A52:M54"/>
    <mergeCell ref="B56:M58"/>
    <mergeCell ref="B59:C59"/>
    <mergeCell ref="B60:C60"/>
    <mergeCell ref="J12:K12"/>
    <mergeCell ref="J13:K13"/>
    <mergeCell ref="J14:K14"/>
    <mergeCell ref="J15:K15"/>
    <mergeCell ref="O56:AA58"/>
    <mergeCell ref="J11:K11"/>
    <mergeCell ref="B1:K1"/>
    <mergeCell ref="B2:K2"/>
    <mergeCell ref="B3:K3"/>
    <mergeCell ref="F6:G6"/>
    <mergeCell ref="C4:I4"/>
    <mergeCell ref="C5:J5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3" t="s">
        <v>1348</v>
      </c>
    </row>
    <row r="2" spans="1:16" x14ac:dyDescent="0.25">
      <c r="A2" s="118" t="s">
        <v>121</v>
      </c>
      <c r="B2" s="118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9" t="s">
        <v>63</v>
      </c>
      <c r="L2" s="15" t="s">
        <v>122</v>
      </c>
      <c r="P2" s="15" t="s">
        <v>1360</v>
      </c>
    </row>
    <row r="3" spans="1:16" ht="15.75" x14ac:dyDescent="0.25">
      <c r="A3" s="115" t="str">
        <f>IF(Worksheet!C18="", "", Worksheet!B18 &amp; IF(Worksheet!D$11="NO", " ", "/P ") &amp; P3)</f>
        <v/>
      </c>
      <c r="B3" s="79" t="str">
        <f>IF(Worksheet!D18="","",Worksheet!D18)</f>
        <v/>
      </c>
      <c r="C3" s="79" t="str">
        <f>IF(Worksheet!F18="","",Worksheet!F18)</f>
        <v/>
      </c>
      <c r="D3" s="79" t="str">
        <f>IF(Worksheet!G18="","",Worksheet!G18)</f>
        <v/>
      </c>
      <c r="E3" s="119"/>
      <c r="F3" s="119"/>
      <c r="G3" s="119"/>
      <c r="H3" s="79" t="str">
        <f>IF(Worksheet!F18="","",Worksheet!AC18)</f>
        <v/>
      </c>
      <c r="I3" s="48" t="str">
        <f>IF(Worksheet!F18="","",Worksheet!AD18)</f>
        <v/>
      </c>
      <c r="J3" s="48" t="str">
        <f>IF(Worksheet!F18="","",Worksheet!AE18)</f>
        <v/>
      </c>
      <c r="K3" s="79" t="str">
        <f>IF(Worksheet!F18="","",Worksheet!R18)</f>
        <v/>
      </c>
      <c r="L3" s="42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6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7"/>
      <c r="F4" s="77"/>
      <c r="G4" s="77"/>
      <c r="H4" s="26" t="str">
        <f>IF(Worksheet!F19="","",Worksheet!AC19)</f>
        <v/>
      </c>
      <c r="I4" s="49" t="str">
        <f>IF(Worksheet!F19="","",Worksheet!AD19)</f>
        <v/>
      </c>
      <c r="J4" s="49" t="str">
        <f>IF(Worksheet!F19="","",Worksheet!AE19)</f>
        <v/>
      </c>
      <c r="K4" s="26" t="str">
        <f>IF(Worksheet!F19="","",Worksheet!R19)</f>
        <v/>
      </c>
      <c r="L4" s="43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7" t="str">
        <f>IF(Worksheet!C20="", "", Worksheet!B20 &amp; IF(Worksheet!D$11="NO", " ", "/P ") &amp; P5)</f>
        <v/>
      </c>
      <c r="B5" s="80" t="str">
        <f>IF(Worksheet!D20="","",Worksheet!D20)</f>
        <v/>
      </c>
      <c r="C5" s="80" t="str">
        <f>IF(Worksheet!F20="","",Worksheet!F20)</f>
        <v/>
      </c>
      <c r="D5" s="80" t="str">
        <f>IF(Worksheet!G20="","",Worksheet!G20)</f>
        <v/>
      </c>
      <c r="E5" s="120"/>
      <c r="F5" s="120"/>
      <c r="G5" s="120"/>
      <c r="H5" s="80" t="str">
        <f>IF(Worksheet!F20="","",Worksheet!AC20)</f>
        <v/>
      </c>
      <c r="I5" s="50" t="str">
        <f>IF(Worksheet!F20="","",Worksheet!AD20)</f>
        <v/>
      </c>
      <c r="J5" s="50" t="str">
        <f>IF(Worksheet!F20="","",Worksheet!AE20)</f>
        <v/>
      </c>
      <c r="K5" s="80" t="str">
        <f>IF(Worksheet!F20="","",Worksheet!R20)</f>
        <v/>
      </c>
      <c r="L5" s="44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21"/>
      <c r="F6" s="121"/>
      <c r="G6" s="121"/>
      <c r="H6" s="19"/>
      <c r="I6" s="19"/>
      <c r="J6" s="19"/>
      <c r="K6" s="19"/>
    </row>
    <row r="7" spans="1:16" ht="15.75" x14ac:dyDescent="0.25">
      <c r="A7" s="115" t="str">
        <f>IF(Worksheet!C22="", "", Worksheet!B22 &amp; IF(Worksheet!D$11="NO", " ", "/P ") &amp; P7)</f>
        <v/>
      </c>
      <c r="B7" s="79" t="str">
        <f>IF(Worksheet!D22="","",Worksheet!D22)</f>
        <v/>
      </c>
      <c r="C7" s="79" t="str">
        <f>IF(Worksheet!F22="","",Worksheet!F22)</f>
        <v/>
      </c>
      <c r="D7" s="79" t="str">
        <f>IF(Worksheet!G22="","",Worksheet!G22)</f>
        <v/>
      </c>
      <c r="E7" s="119"/>
      <c r="F7" s="119"/>
      <c r="G7" s="119"/>
      <c r="H7" s="79" t="str">
        <f>IF(Worksheet!F22="","",Worksheet!AC22)</f>
        <v/>
      </c>
      <c r="I7" s="48" t="str">
        <f>IF(Worksheet!F22="","",Worksheet!AD22)</f>
        <v/>
      </c>
      <c r="J7" s="48" t="str">
        <f>IF(Worksheet!F22="","",Worksheet!AE22)</f>
        <v/>
      </c>
      <c r="K7" s="79" t="str">
        <f>IF(Worksheet!F22="","",Worksheet!R22)</f>
        <v/>
      </c>
      <c r="L7" s="42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6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7"/>
      <c r="F8" s="77"/>
      <c r="G8" s="77"/>
      <c r="H8" s="26" t="str">
        <f>IF(Worksheet!F23="","",Worksheet!AC23)</f>
        <v/>
      </c>
      <c r="I8" s="49" t="str">
        <f>IF(Worksheet!F23="","",Worksheet!AD23)</f>
        <v/>
      </c>
      <c r="J8" s="49" t="str">
        <f>IF(Worksheet!F23="","",Worksheet!AE23)</f>
        <v/>
      </c>
      <c r="K8" s="26" t="str">
        <f>IF(Worksheet!F23="","",Worksheet!R23)</f>
        <v/>
      </c>
      <c r="L8" s="43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7" t="str">
        <f>IF(Worksheet!C24="", "", Worksheet!B24 &amp; IF(Worksheet!D$11="NO", " ", "/P ") &amp; P9)</f>
        <v/>
      </c>
      <c r="B9" s="80" t="str">
        <f>IF(Worksheet!D24="","",Worksheet!D24)</f>
        <v/>
      </c>
      <c r="C9" s="80" t="str">
        <f>IF(Worksheet!F24="","",Worksheet!F24)</f>
        <v/>
      </c>
      <c r="D9" s="80" t="str">
        <f>IF(Worksheet!G24="","",Worksheet!G24)</f>
        <v/>
      </c>
      <c r="E9" s="120"/>
      <c r="F9" s="120"/>
      <c r="G9" s="120"/>
      <c r="H9" s="80" t="str">
        <f>IF(Worksheet!F24="","",Worksheet!AC24)</f>
        <v/>
      </c>
      <c r="I9" s="50" t="str">
        <f>IF(Worksheet!F24="","",Worksheet!AD24)</f>
        <v/>
      </c>
      <c r="J9" s="50" t="str">
        <f>IF(Worksheet!F24="","",Worksheet!AE24)</f>
        <v/>
      </c>
      <c r="K9" s="80" t="str">
        <f>IF(Worksheet!F24="","",Worksheet!R24)</f>
        <v/>
      </c>
      <c r="L9" s="44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21"/>
      <c r="F10" s="121"/>
      <c r="G10" s="121"/>
      <c r="H10" s="19"/>
      <c r="I10" s="19"/>
      <c r="J10" s="19"/>
      <c r="K10" s="19"/>
    </row>
    <row r="11" spans="1:16" ht="15.75" x14ac:dyDescent="0.25">
      <c r="A11" s="115" t="str">
        <f>IF(Worksheet!C26="", "", Worksheet!B26 &amp; IF(Worksheet!D$11="NO", " ", "/P ") &amp; P11)</f>
        <v/>
      </c>
      <c r="B11" s="79" t="str">
        <f>IF(Worksheet!D26="","",Worksheet!D26)</f>
        <v/>
      </c>
      <c r="C11" s="79" t="str">
        <f>IF(Worksheet!F26="","",Worksheet!F26)</f>
        <v/>
      </c>
      <c r="D11" s="79" t="str">
        <f>IF(Worksheet!G26="","",Worksheet!G26)</f>
        <v/>
      </c>
      <c r="E11" s="119"/>
      <c r="F11" s="119"/>
      <c r="G11" s="119"/>
      <c r="H11" s="79" t="str">
        <f>IF(Worksheet!F26="","",Worksheet!AC26)</f>
        <v/>
      </c>
      <c r="I11" s="48" t="str">
        <f>IF(Worksheet!F26="","",Worksheet!AD26)</f>
        <v/>
      </c>
      <c r="J11" s="48" t="str">
        <f>IF(Worksheet!F26="","",Worksheet!AE26)</f>
        <v/>
      </c>
      <c r="K11" s="79" t="str">
        <f>IF(Worksheet!F26="","",Worksheet!R26)</f>
        <v/>
      </c>
      <c r="L11" s="42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6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7"/>
      <c r="F12" s="77"/>
      <c r="G12" s="77"/>
      <c r="H12" s="26" t="str">
        <f>IF(Worksheet!F27="","",Worksheet!AC27)</f>
        <v/>
      </c>
      <c r="I12" s="49" t="str">
        <f>IF(Worksheet!F27="","",Worksheet!AD27)</f>
        <v/>
      </c>
      <c r="J12" s="49" t="str">
        <f>IF(Worksheet!F27="","",Worksheet!AE27)</f>
        <v/>
      </c>
      <c r="K12" s="26" t="str">
        <f>IF(Worksheet!F27="","",Worksheet!R27)</f>
        <v/>
      </c>
      <c r="L12" s="43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7" t="str">
        <f>IF(Worksheet!C28="", "", Worksheet!B28 &amp; IF(Worksheet!D$11="NO", " ", "/P ") &amp; P13)</f>
        <v/>
      </c>
      <c r="B13" s="80" t="str">
        <f>IF(Worksheet!D28="","",Worksheet!D28)</f>
        <v/>
      </c>
      <c r="C13" s="80" t="str">
        <f>IF(Worksheet!F28="","",Worksheet!F28)</f>
        <v/>
      </c>
      <c r="D13" s="80" t="str">
        <f>IF(Worksheet!G28="","",Worksheet!G28)</f>
        <v/>
      </c>
      <c r="E13" s="120"/>
      <c r="F13" s="120"/>
      <c r="G13" s="120"/>
      <c r="H13" s="80" t="str">
        <f>IF(Worksheet!F28="","",Worksheet!AC28)</f>
        <v/>
      </c>
      <c r="I13" s="50" t="str">
        <f>IF(Worksheet!F28="","",Worksheet!AD28)</f>
        <v/>
      </c>
      <c r="J13" s="50" t="str">
        <f>IF(Worksheet!F28="","",Worksheet!AE28)</f>
        <v/>
      </c>
      <c r="K13" s="80" t="str">
        <f>IF(Worksheet!F28="","",Worksheet!R28)</f>
        <v/>
      </c>
      <c r="L13" s="44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21"/>
      <c r="F14" s="121"/>
      <c r="G14" s="121"/>
      <c r="H14" s="19"/>
      <c r="I14" s="19"/>
      <c r="J14" s="19"/>
      <c r="K14" s="19"/>
    </row>
    <row r="15" spans="1:16" ht="15.75" x14ac:dyDescent="0.25">
      <c r="A15" s="115" t="str">
        <f>IF(Worksheet!C30="", "", Worksheet!B30 &amp; IF(Worksheet!D$11="NO", " ", "/P ") &amp; P15)</f>
        <v/>
      </c>
      <c r="B15" s="79" t="str">
        <f>IF(Worksheet!D30="","",Worksheet!D30)</f>
        <v/>
      </c>
      <c r="C15" s="79" t="str">
        <f>IF(Worksheet!F30="","",Worksheet!F30)</f>
        <v/>
      </c>
      <c r="D15" s="79" t="str">
        <f>IF(Worksheet!G30="","",Worksheet!G30)</f>
        <v/>
      </c>
      <c r="E15" s="119"/>
      <c r="F15" s="119"/>
      <c r="G15" s="119"/>
      <c r="H15" s="79" t="str">
        <f>IF(Worksheet!F30="","",Worksheet!AC30)</f>
        <v/>
      </c>
      <c r="I15" s="48" t="str">
        <f>IF(Worksheet!F30="","",Worksheet!AD30)</f>
        <v/>
      </c>
      <c r="J15" s="48" t="str">
        <f>IF(Worksheet!F30="","",Worksheet!AE30)</f>
        <v/>
      </c>
      <c r="K15" s="79" t="str">
        <f>IF(Worksheet!F30="","",Worksheet!R30)</f>
        <v/>
      </c>
      <c r="L15" s="42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6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7"/>
      <c r="F16" s="77"/>
      <c r="G16" s="77"/>
      <c r="H16" s="26" t="str">
        <f>IF(Worksheet!F31="","",Worksheet!AC31)</f>
        <v/>
      </c>
      <c r="I16" s="49" t="str">
        <f>IF(Worksheet!F31="","",Worksheet!AD31)</f>
        <v/>
      </c>
      <c r="J16" s="49" t="str">
        <f>IF(Worksheet!F31="","",Worksheet!AE31)</f>
        <v/>
      </c>
      <c r="K16" s="26" t="str">
        <f>IF(Worksheet!F31="","",Worksheet!R31)</f>
        <v/>
      </c>
      <c r="L16" s="43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7" t="str">
        <f>IF(Worksheet!C32="", "", Worksheet!B32 &amp; IF(Worksheet!D$11="NO", " ", "/P ") &amp; P17)</f>
        <v/>
      </c>
      <c r="B17" s="80" t="str">
        <f>IF(Worksheet!D32="","",Worksheet!D32)</f>
        <v/>
      </c>
      <c r="C17" s="80" t="str">
        <f>IF(Worksheet!F32="","",Worksheet!F32)</f>
        <v/>
      </c>
      <c r="D17" s="80" t="str">
        <f>IF(Worksheet!G32="","",Worksheet!G32)</f>
        <v/>
      </c>
      <c r="E17" s="120"/>
      <c r="F17" s="120"/>
      <c r="G17" s="120"/>
      <c r="H17" s="80" t="str">
        <f>IF(Worksheet!F32="","",Worksheet!AC32)</f>
        <v/>
      </c>
      <c r="I17" s="50" t="str">
        <f>IF(Worksheet!F32="","",Worksheet!AD32)</f>
        <v/>
      </c>
      <c r="J17" s="50" t="str">
        <f>IF(Worksheet!F32="","",Worksheet!AE32)</f>
        <v/>
      </c>
      <c r="K17" s="80" t="str">
        <f>IF(Worksheet!F32="","",Worksheet!R32)</f>
        <v/>
      </c>
      <c r="L17" s="44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21"/>
      <c r="F18" s="121"/>
      <c r="G18" s="121"/>
      <c r="H18" s="19"/>
      <c r="I18" s="19"/>
      <c r="J18" s="19"/>
      <c r="K18" s="19"/>
    </row>
    <row r="19" spans="1:16" ht="15.75" x14ac:dyDescent="0.25">
      <c r="A19" s="115" t="str">
        <f>IF(Worksheet!C34="", "", Worksheet!B34 &amp; IF(Worksheet!D$11="NO", " ", "/P ") &amp; P19)</f>
        <v/>
      </c>
      <c r="B19" s="79" t="str">
        <f>IF(Worksheet!D34="","",Worksheet!D34)</f>
        <v/>
      </c>
      <c r="C19" s="79" t="str">
        <f>IF(Worksheet!F34="","",Worksheet!F34)</f>
        <v/>
      </c>
      <c r="D19" s="79" t="str">
        <f>IF(Worksheet!G34="","",Worksheet!G34)</f>
        <v/>
      </c>
      <c r="E19" s="119"/>
      <c r="F19" s="119"/>
      <c r="G19" s="119"/>
      <c r="H19" s="79" t="str">
        <f>IF(Worksheet!F34="","",Worksheet!AC34)</f>
        <v/>
      </c>
      <c r="I19" s="48" t="str">
        <f>IF(Worksheet!F34="","",Worksheet!AD34)</f>
        <v/>
      </c>
      <c r="J19" s="48" t="str">
        <f>IF(Worksheet!F34="","",Worksheet!AE34)</f>
        <v/>
      </c>
      <c r="K19" s="79" t="str">
        <f>IF(Worksheet!F34="","",Worksheet!R34)</f>
        <v/>
      </c>
      <c r="L19" s="42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6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7"/>
      <c r="F20" s="77"/>
      <c r="G20" s="77"/>
      <c r="H20" s="26" t="str">
        <f>IF(Worksheet!F35="","",Worksheet!AC35)</f>
        <v/>
      </c>
      <c r="I20" s="49" t="str">
        <f>IF(Worksheet!F35="","",Worksheet!AD35)</f>
        <v/>
      </c>
      <c r="J20" s="49" t="str">
        <f>IF(Worksheet!F35="","",Worksheet!AE35)</f>
        <v/>
      </c>
      <c r="K20" s="26" t="str">
        <f>IF(Worksheet!F35="","",Worksheet!R35)</f>
        <v/>
      </c>
      <c r="L20" s="43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7" t="str">
        <f>IF(Worksheet!C36="", "", Worksheet!B36 &amp; IF(Worksheet!D$11="NO", " ", "/P ") &amp; P21)</f>
        <v/>
      </c>
      <c r="B21" s="80" t="str">
        <f>IF(Worksheet!D36="","",Worksheet!D36)</f>
        <v/>
      </c>
      <c r="C21" s="80" t="str">
        <f>IF(Worksheet!F36="","",Worksheet!F36)</f>
        <v/>
      </c>
      <c r="D21" s="80" t="str">
        <f>IF(Worksheet!G36="","",Worksheet!G36)</f>
        <v/>
      </c>
      <c r="E21" s="120"/>
      <c r="F21" s="120"/>
      <c r="G21" s="120"/>
      <c r="H21" s="80" t="str">
        <f>IF(Worksheet!F36="","",Worksheet!AC36)</f>
        <v/>
      </c>
      <c r="I21" s="50" t="str">
        <f>IF(Worksheet!F36="","",Worksheet!AD36)</f>
        <v/>
      </c>
      <c r="J21" s="50" t="str">
        <f>IF(Worksheet!F36="","",Worksheet!AE36)</f>
        <v/>
      </c>
      <c r="K21" s="80" t="str">
        <f>IF(Worksheet!F36="","",Worksheet!R36)</f>
        <v/>
      </c>
      <c r="L21" s="44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21"/>
      <c r="F22" s="121"/>
      <c r="G22" s="121"/>
      <c r="H22" s="19"/>
      <c r="I22" s="19"/>
      <c r="J22" s="19"/>
      <c r="K22" s="19"/>
    </row>
    <row r="23" spans="1:16" ht="15.75" x14ac:dyDescent="0.25">
      <c r="A23" s="115" t="str">
        <f>IF(Worksheet!C38="", "", Worksheet!B38 &amp; IF(Worksheet!D$11="NO", " ", "/P ") &amp; P23)</f>
        <v/>
      </c>
      <c r="B23" s="79" t="str">
        <f>IF(Worksheet!D38="","",Worksheet!D38)</f>
        <v/>
      </c>
      <c r="C23" s="79" t="str">
        <f>IF(Worksheet!F38="","",Worksheet!F38)</f>
        <v/>
      </c>
      <c r="D23" s="79" t="str">
        <f>IF(Worksheet!G38="","",Worksheet!G38)</f>
        <v/>
      </c>
      <c r="E23" s="119"/>
      <c r="F23" s="119"/>
      <c r="G23" s="119"/>
      <c r="H23" s="79" t="str">
        <f>IF(Worksheet!F38="","",Worksheet!AC38)</f>
        <v/>
      </c>
      <c r="I23" s="48" t="str">
        <f>IF(Worksheet!F38="","",Worksheet!AD38)</f>
        <v/>
      </c>
      <c r="J23" s="48" t="str">
        <f>IF(Worksheet!F38="","",Worksheet!AE38)</f>
        <v/>
      </c>
      <c r="K23" s="79" t="str">
        <f>IF(Worksheet!F38="","",Worksheet!R38)</f>
        <v/>
      </c>
      <c r="L23" s="42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6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7"/>
      <c r="F24" s="77"/>
      <c r="G24" s="77"/>
      <c r="H24" s="26" t="str">
        <f>IF(Worksheet!F39="","",Worksheet!AC39)</f>
        <v/>
      </c>
      <c r="I24" s="49" t="str">
        <f>IF(Worksheet!F39="","",Worksheet!AD39)</f>
        <v/>
      </c>
      <c r="J24" s="49" t="str">
        <f>IF(Worksheet!F39="","",Worksheet!AE39)</f>
        <v/>
      </c>
      <c r="K24" s="26" t="str">
        <f>IF(Worksheet!F39="","",Worksheet!R39)</f>
        <v/>
      </c>
      <c r="L24" s="43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7" t="str">
        <f>IF(Worksheet!C40="", "", Worksheet!B40 &amp; IF(Worksheet!D$11="NO", " ", "/P ") &amp; P25)</f>
        <v/>
      </c>
      <c r="B25" s="80" t="str">
        <f>IF(Worksheet!D40="","",Worksheet!D40)</f>
        <v/>
      </c>
      <c r="C25" s="80" t="str">
        <f>IF(Worksheet!F40="","",Worksheet!F40)</f>
        <v/>
      </c>
      <c r="D25" s="80" t="str">
        <f>IF(Worksheet!G40="","",Worksheet!G40)</f>
        <v/>
      </c>
      <c r="E25" s="120"/>
      <c r="F25" s="120"/>
      <c r="G25" s="120"/>
      <c r="H25" s="80" t="str">
        <f>IF(Worksheet!F40="","",Worksheet!AC40)</f>
        <v/>
      </c>
      <c r="I25" s="50" t="str">
        <f>IF(Worksheet!F40="","",Worksheet!AD40)</f>
        <v/>
      </c>
      <c r="J25" s="50" t="str">
        <f>IF(Worksheet!F40="","",Worksheet!AE40)</f>
        <v/>
      </c>
      <c r="K25" s="80" t="str">
        <f>IF(Worksheet!F40="","",Worksheet!R40)</f>
        <v/>
      </c>
      <c r="L25" s="44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21"/>
      <c r="F26" s="121"/>
      <c r="G26" s="121"/>
      <c r="H26" s="19"/>
      <c r="I26" s="19"/>
      <c r="J26" s="19"/>
      <c r="K26" s="19"/>
    </row>
    <row r="27" spans="1:16" ht="15.75" x14ac:dyDescent="0.25">
      <c r="A27" s="115" t="str">
        <f>IF(Worksheet!C42="", "", Worksheet!B42 &amp; IF(Worksheet!D$11="NO", " ", "/P ") &amp; P27)</f>
        <v/>
      </c>
      <c r="B27" s="79" t="str">
        <f>IF(Worksheet!D42="","",Worksheet!D42)</f>
        <v/>
      </c>
      <c r="C27" s="79" t="str">
        <f>IF(Worksheet!F42="","",Worksheet!F42)</f>
        <v/>
      </c>
      <c r="D27" s="79" t="str">
        <f>IF(Worksheet!G42="","",Worksheet!G42)</f>
        <v/>
      </c>
      <c r="E27" s="119"/>
      <c r="F27" s="119"/>
      <c r="G27" s="119"/>
      <c r="H27" s="79" t="str">
        <f>IF(Worksheet!F42="","",Worksheet!AC42)</f>
        <v/>
      </c>
      <c r="I27" s="48" t="str">
        <f>IF(Worksheet!F42="","",Worksheet!AD42)</f>
        <v/>
      </c>
      <c r="J27" s="48" t="str">
        <f>IF(Worksheet!F42="","",Worksheet!AE42)</f>
        <v/>
      </c>
      <c r="K27" s="79" t="str">
        <f>IF(Worksheet!F42="","",Worksheet!R42)</f>
        <v/>
      </c>
      <c r="L27" s="42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6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7"/>
      <c r="F28" s="77"/>
      <c r="G28" s="77"/>
      <c r="H28" s="26" t="str">
        <f>IF(Worksheet!F43="","",Worksheet!AC43)</f>
        <v/>
      </c>
      <c r="I28" s="49" t="str">
        <f>IF(Worksheet!F43="","",Worksheet!AD43)</f>
        <v/>
      </c>
      <c r="J28" s="49" t="str">
        <f>IF(Worksheet!F43="","",Worksheet!AE43)</f>
        <v/>
      </c>
      <c r="K28" s="26" t="str">
        <f>IF(Worksheet!F43="","",Worksheet!R43)</f>
        <v/>
      </c>
      <c r="L28" s="43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7" t="str">
        <f>IF(Worksheet!C44="", "", Worksheet!B44 &amp; IF(Worksheet!D$11="NO", " ", "/P ") &amp; P29)</f>
        <v/>
      </c>
      <c r="B29" s="80" t="str">
        <f>IF(Worksheet!D44="","",Worksheet!D44)</f>
        <v/>
      </c>
      <c r="C29" s="80" t="str">
        <f>IF(Worksheet!F44="","",Worksheet!F44)</f>
        <v/>
      </c>
      <c r="D29" s="80" t="str">
        <f>IF(Worksheet!G44="","",Worksheet!G44)</f>
        <v/>
      </c>
      <c r="E29" s="120"/>
      <c r="F29" s="120"/>
      <c r="G29" s="120"/>
      <c r="H29" s="80" t="str">
        <f>IF(Worksheet!F44="","",Worksheet!AC44)</f>
        <v/>
      </c>
      <c r="I29" s="50" t="str">
        <f>IF(Worksheet!F44="","",Worksheet!AD44)</f>
        <v/>
      </c>
      <c r="J29" s="50" t="str">
        <f>IF(Worksheet!F44="","",Worksheet!AE44)</f>
        <v/>
      </c>
      <c r="K29" s="80" t="str">
        <f>IF(Worksheet!F44="","",Worksheet!R44)</f>
        <v/>
      </c>
      <c r="L29" s="44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3" t="s">
        <v>1349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8" t="s">
        <v>121</v>
      </c>
      <c r="B32" s="118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9" t="s">
        <v>63</v>
      </c>
      <c r="L32" s="15" t="s">
        <v>122</v>
      </c>
    </row>
    <row r="33" spans="1:17" ht="15.75" x14ac:dyDescent="0.25">
      <c r="A33" s="79" t="str">
        <f>IF(Worksheet!C18="", "", Worksheet!B18 &amp; IF(Worksheet!D$11="NO"," ","/P ") &amp; P33)</f>
        <v/>
      </c>
      <c r="B33" s="79" t="str">
        <f>IF(Worksheet!D18="","",Worksheet!D18)</f>
        <v/>
      </c>
      <c r="C33" s="48" t="str">
        <f>IF(Worksheet!J18="","",Worksheet!J18)</f>
        <v/>
      </c>
      <c r="D33" s="48" t="str">
        <f>IF(Worksheet!K18="","",Worksheet!K18)</f>
        <v/>
      </c>
      <c r="E33" s="48" t="str">
        <f>IF(Worksheet!L18="","",Worksheet!L18)</f>
        <v/>
      </c>
      <c r="F33" s="48" t="str">
        <f>IF(Worksheet!M18="","",Worksheet!M18)</f>
        <v/>
      </c>
      <c r="G33" s="48" t="str">
        <f>IF(Worksheet!N18="","",Worksheet!N18)</f>
        <v/>
      </c>
      <c r="H33" s="79" t="str">
        <f>IF(Worksheet!O18="","",Worksheet!O18)</f>
        <v/>
      </c>
      <c r="I33" s="48" t="str">
        <f>IF(Worksheet!P18="","",Worksheet!P18)</f>
        <v/>
      </c>
      <c r="J33" s="48" t="str">
        <f>IF(Worksheet!Q18="","",Worksheet!Q18)</f>
        <v/>
      </c>
      <c r="K33" s="79" t="str">
        <f>IF(Worksheet!J18="","",Worksheet!R18)</f>
        <v/>
      </c>
      <c r="L33" s="42" t="str">
        <f>IF(Worksheet!B18="","",Worksheet!U18)</f>
        <v/>
      </c>
      <c r="N33" s="41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9">
        <f>IF(Worksheet!J19="","",Worksheet!J19)</f>
        <v>85</v>
      </c>
      <c r="D34" s="49">
        <f>IF(Worksheet!K19="","",Worksheet!K19)</f>
        <v>84.9</v>
      </c>
      <c r="E34" s="49">
        <f>IF(Worksheet!L19="","",Worksheet!L19)</f>
        <v>85</v>
      </c>
      <c r="F34" s="49">
        <f>IF(Worksheet!M19="","",Worksheet!M19)</f>
        <v>85</v>
      </c>
      <c r="G34" s="49">
        <f>IF(Worksheet!N19="","",Worksheet!N19)</f>
        <v>85.1</v>
      </c>
      <c r="H34" s="26" t="str">
        <f>IF(Worksheet!O19="","",Worksheet!O19)</f>
        <v/>
      </c>
      <c r="I34" s="49" t="str">
        <f>IF(Worksheet!P19="","",Worksheet!P19)</f>
        <v/>
      </c>
      <c r="J34" s="49" t="str">
        <f>IF(Worksheet!Q19="","",Worksheet!Q19)</f>
        <v/>
      </c>
      <c r="K34" s="26" t="str">
        <f>IF(Worksheet!J19="","",Worksheet!R19)</f>
        <v/>
      </c>
      <c r="L34" s="43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80" t="str">
        <f>IF(Worksheet!C20="", "", Worksheet!B20 &amp; IF(Worksheet!D$11="NO"," ","/P ") &amp; P35)</f>
        <v/>
      </c>
      <c r="B35" s="80" t="str">
        <f>IF(Worksheet!D20="","",Worksheet!D20)</f>
        <v/>
      </c>
      <c r="C35" s="50" t="str">
        <f>IF(Worksheet!J20="","",Worksheet!J20)</f>
        <v/>
      </c>
      <c r="D35" s="50" t="str">
        <f>IF(Worksheet!K20="","",Worksheet!K20)</f>
        <v/>
      </c>
      <c r="E35" s="50" t="str">
        <f>IF(Worksheet!L20="","",Worksheet!L20)</f>
        <v/>
      </c>
      <c r="F35" s="50" t="str">
        <f>IF(Worksheet!M20="","",Worksheet!M20)</f>
        <v/>
      </c>
      <c r="G35" s="50" t="str">
        <f>IF(Worksheet!N20="","",Worksheet!N20)</f>
        <v/>
      </c>
      <c r="H35" s="80" t="str">
        <f>IF(Worksheet!O20="","",Worksheet!O20)</f>
        <v/>
      </c>
      <c r="I35" s="50" t="str">
        <f>IF(Worksheet!P20="","",Worksheet!P20)</f>
        <v/>
      </c>
      <c r="J35" s="50" t="str">
        <f>IF(Worksheet!Q20="","",Worksheet!Q20)</f>
        <v/>
      </c>
      <c r="K35" s="80" t="str">
        <f>IF(Worksheet!J20="","",Worksheet!R20)</f>
        <v/>
      </c>
      <c r="L35" s="44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81"/>
      <c r="J36" s="81"/>
      <c r="K36" s="19"/>
    </row>
    <row r="37" spans="1:17" ht="15.75" x14ac:dyDescent="0.25">
      <c r="A37" s="79" t="str">
        <f>IF(Worksheet!C22="", "", Worksheet!B22 &amp; IF(Worksheet!D$11="NO"," ","/P ") &amp; P37)</f>
        <v/>
      </c>
      <c r="B37" s="79" t="str">
        <f>IF(Worksheet!D22="","",Worksheet!D22)</f>
        <v/>
      </c>
      <c r="C37" s="48" t="str">
        <f>IF(Worksheet!J22="","",Worksheet!J22)</f>
        <v/>
      </c>
      <c r="D37" s="48" t="str">
        <f>IF(Worksheet!K22="","",Worksheet!K22)</f>
        <v/>
      </c>
      <c r="E37" s="48" t="str">
        <f>IF(Worksheet!L22="","",Worksheet!L22)</f>
        <v/>
      </c>
      <c r="F37" s="48" t="str">
        <f>IF(Worksheet!M22="","",Worksheet!M22)</f>
        <v/>
      </c>
      <c r="G37" s="48" t="str">
        <f>IF(Worksheet!N22="","",Worksheet!N22)</f>
        <v/>
      </c>
      <c r="H37" s="79" t="str">
        <f>IF(Worksheet!O22="","",Worksheet!O22)</f>
        <v/>
      </c>
      <c r="I37" s="48" t="str">
        <f>IF(Worksheet!P22="","",Worksheet!P22)</f>
        <v/>
      </c>
      <c r="J37" s="48" t="str">
        <f>IF(Worksheet!Q22="","",Worksheet!Q22)</f>
        <v/>
      </c>
      <c r="K37" s="79" t="str">
        <f>IF(Worksheet!J22="","",Worksheet!R22)</f>
        <v/>
      </c>
      <c r="L37" s="42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9" t="str">
        <f>IF(Worksheet!J23="","",Worksheet!J23)</f>
        <v/>
      </c>
      <c r="D38" s="49" t="str">
        <f>IF(Worksheet!K23="","",Worksheet!K23)</f>
        <v/>
      </c>
      <c r="E38" s="49" t="str">
        <f>IF(Worksheet!L23="","",Worksheet!L23)</f>
        <v/>
      </c>
      <c r="F38" s="49" t="str">
        <f>IF(Worksheet!M23="","",Worksheet!M23)</f>
        <v/>
      </c>
      <c r="G38" s="49" t="str">
        <f>IF(Worksheet!N23="","",Worksheet!N23)</f>
        <v/>
      </c>
      <c r="H38" s="26" t="str">
        <f>IF(Worksheet!O23="","",Worksheet!O23)</f>
        <v/>
      </c>
      <c r="I38" s="49" t="str">
        <f>IF(Worksheet!P23="","",Worksheet!P23)</f>
        <v/>
      </c>
      <c r="J38" s="49" t="str">
        <f>IF(Worksheet!Q23="","",Worksheet!Q23)</f>
        <v/>
      </c>
      <c r="K38" s="26" t="str">
        <f>IF(Worksheet!J23="","",Worksheet!R23)</f>
        <v/>
      </c>
      <c r="L38" s="43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80" t="str">
        <f>IF(Worksheet!C24="", "", Worksheet!B24 &amp; IF(Worksheet!D$11="NO"," ","/P ") &amp; P39)</f>
        <v/>
      </c>
      <c r="B39" s="80" t="str">
        <f>IF(Worksheet!D24="","",Worksheet!D24)</f>
        <v/>
      </c>
      <c r="C39" s="50" t="str">
        <f>IF(Worksheet!J24="","",Worksheet!J24)</f>
        <v/>
      </c>
      <c r="D39" s="50" t="str">
        <f>IF(Worksheet!K24="","",Worksheet!K24)</f>
        <v/>
      </c>
      <c r="E39" s="50" t="str">
        <f>IF(Worksheet!L24="","",Worksheet!L24)</f>
        <v/>
      </c>
      <c r="F39" s="50" t="str">
        <f>IF(Worksheet!M24="","",Worksheet!M24)</f>
        <v/>
      </c>
      <c r="G39" s="50" t="str">
        <f>IF(Worksheet!N24="","",Worksheet!N24)</f>
        <v/>
      </c>
      <c r="H39" s="80" t="str">
        <f>IF(Worksheet!O24="","",Worksheet!O24)</f>
        <v/>
      </c>
      <c r="I39" s="50" t="str">
        <f>IF(Worksheet!P24="","",Worksheet!P24)</f>
        <v/>
      </c>
      <c r="J39" s="50" t="str">
        <f>IF(Worksheet!Q24="","",Worksheet!Q24)</f>
        <v/>
      </c>
      <c r="K39" s="80" t="str">
        <f>IF(Worksheet!J24="","",Worksheet!R24)</f>
        <v/>
      </c>
      <c r="L39" s="44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81"/>
      <c r="J40" s="81"/>
      <c r="K40" s="19"/>
    </row>
    <row r="41" spans="1:17" ht="15.75" x14ac:dyDescent="0.25">
      <c r="A41" s="79" t="str">
        <f>IF(Worksheet!C26="", "", Worksheet!B26 &amp; IF(Worksheet!D$11="NO"," ","/P ") &amp; P41)</f>
        <v/>
      </c>
      <c r="B41" s="79" t="str">
        <f>IF(Worksheet!D26="","",Worksheet!D26)</f>
        <v/>
      </c>
      <c r="C41" s="48" t="str">
        <f>IF(Worksheet!J26="","",Worksheet!J26)</f>
        <v/>
      </c>
      <c r="D41" s="48" t="str">
        <f>IF(Worksheet!K26="","",Worksheet!K26)</f>
        <v/>
      </c>
      <c r="E41" s="48" t="str">
        <f>IF(Worksheet!L26="","",Worksheet!L26)</f>
        <v/>
      </c>
      <c r="F41" s="48" t="str">
        <f>IF(Worksheet!M26="","",Worksheet!M26)</f>
        <v/>
      </c>
      <c r="G41" s="48" t="str">
        <f>IF(Worksheet!N26="","",Worksheet!N26)</f>
        <v/>
      </c>
      <c r="H41" s="79" t="str">
        <f>IF(Worksheet!O26="","",Worksheet!O26)</f>
        <v/>
      </c>
      <c r="I41" s="48" t="str">
        <f>IF(Worksheet!P26="","",Worksheet!P26)</f>
        <v/>
      </c>
      <c r="J41" s="48" t="str">
        <f>IF(Worksheet!Q26="","",Worksheet!Q26)</f>
        <v/>
      </c>
      <c r="K41" s="79" t="str">
        <f>IF(Worksheet!J26="","",Worksheet!R26)</f>
        <v/>
      </c>
      <c r="L41" s="42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9" t="str">
        <f>IF(Worksheet!J27="","",Worksheet!J27)</f>
        <v/>
      </c>
      <c r="D42" s="49" t="str">
        <f>IF(Worksheet!K27="","",Worksheet!K27)</f>
        <v/>
      </c>
      <c r="E42" s="49" t="str">
        <f>IF(Worksheet!L27="","",Worksheet!L27)</f>
        <v/>
      </c>
      <c r="F42" s="49" t="str">
        <f>IF(Worksheet!M27="","",Worksheet!M27)</f>
        <v/>
      </c>
      <c r="G42" s="49" t="str">
        <f>IF(Worksheet!N27="","",Worksheet!N27)</f>
        <v/>
      </c>
      <c r="H42" s="26" t="str">
        <f>IF(Worksheet!O27="","",Worksheet!O27)</f>
        <v/>
      </c>
      <c r="I42" s="49" t="str">
        <f>IF(Worksheet!P27="","",Worksheet!P27)</f>
        <v/>
      </c>
      <c r="J42" s="49" t="str">
        <f>IF(Worksheet!Q27="","",Worksheet!Q27)</f>
        <v/>
      </c>
      <c r="K42" s="26" t="str">
        <f>IF(Worksheet!J27="","",Worksheet!R27)</f>
        <v/>
      </c>
      <c r="L42" s="43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80" t="str">
        <f>IF(Worksheet!C28="", "", Worksheet!B28 &amp; IF(Worksheet!D$11="NO"," ","/P ") &amp; P43)</f>
        <v/>
      </c>
      <c r="B43" s="80" t="str">
        <f>IF(Worksheet!D28="","",Worksheet!D28)</f>
        <v/>
      </c>
      <c r="C43" s="50" t="str">
        <f>IF(Worksheet!J28="","",Worksheet!J28)</f>
        <v/>
      </c>
      <c r="D43" s="50" t="str">
        <f>IF(Worksheet!K28="","",Worksheet!K28)</f>
        <v/>
      </c>
      <c r="E43" s="50" t="str">
        <f>IF(Worksheet!L28="","",Worksheet!L28)</f>
        <v/>
      </c>
      <c r="F43" s="50" t="str">
        <f>IF(Worksheet!M28="","",Worksheet!M28)</f>
        <v/>
      </c>
      <c r="G43" s="50" t="str">
        <f>IF(Worksheet!N28="","",Worksheet!N28)</f>
        <v/>
      </c>
      <c r="H43" s="80" t="str">
        <f>IF(Worksheet!O28="","",Worksheet!O28)</f>
        <v/>
      </c>
      <c r="I43" s="50" t="str">
        <f>IF(Worksheet!P28="","",Worksheet!P28)</f>
        <v/>
      </c>
      <c r="J43" s="50" t="str">
        <f>IF(Worksheet!Q28="","",Worksheet!Q28)</f>
        <v/>
      </c>
      <c r="K43" s="80" t="str">
        <f>IF(Worksheet!J28="","",Worksheet!R28)</f>
        <v/>
      </c>
      <c r="L43" s="44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81"/>
      <c r="J44" s="81"/>
      <c r="K44" s="19"/>
    </row>
    <row r="45" spans="1:17" ht="15.75" x14ac:dyDescent="0.25">
      <c r="A45" s="79" t="str">
        <f>IF(Worksheet!C30="", "", Worksheet!B30 &amp; IF(Worksheet!D$11="NO"," ","/P ") &amp; P45)</f>
        <v/>
      </c>
      <c r="B45" s="79" t="str">
        <f>IF(Worksheet!D30="","",Worksheet!D30)</f>
        <v/>
      </c>
      <c r="C45" s="48" t="str">
        <f>IF(Worksheet!J30="","",Worksheet!J30)</f>
        <v/>
      </c>
      <c r="D45" s="48" t="str">
        <f>IF(Worksheet!K30="","",Worksheet!K30)</f>
        <v/>
      </c>
      <c r="E45" s="48" t="str">
        <f>IF(Worksheet!L30="","",Worksheet!L30)</f>
        <v/>
      </c>
      <c r="F45" s="48" t="str">
        <f>IF(Worksheet!M30="","",Worksheet!M30)</f>
        <v/>
      </c>
      <c r="G45" s="48" t="str">
        <f>IF(Worksheet!N30="","",Worksheet!N30)</f>
        <v/>
      </c>
      <c r="H45" s="79" t="str">
        <f>IF(Worksheet!O30="","",Worksheet!O30)</f>
        <v/>
      </c>
      <c r="I45" s="48" t="str">
        <f>IF(Worksheet!P30="","",Worksheet!P30)</f>
        <v/>
      </c>
      <c r="J45" s="48" t="str">
        <f>IF(Worksheet!Q30="","",Worksheet!Q30)</f>
        <v/>
      </c>
      <c r="K45" s="79" t="str">
        <f>IF(Worksheet!J30="","",Worksheet!R30)</f>
        <v/>
      </c>
      <c r="L45" s="42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9" t="str">
        <f>IF(Worksheet!J31="","",Worksheet!J31)</f>
        <v/>
      </c>
      <c r="D46" s="49" t="str">
        <f>IF(Worksheet!K31="","",Worksheet!K31)</f>
        <v/>
      </c>
      <c r="E46" s="49" t="str">
        <f>IF(Worksheet!L31="","",Worksheet!L31)</f>
        <v/>
      </c>
      <c r="F46" s="49" t="str">
        <f>IF(Worksheet!M31="","",Worksheet!M31)</f>
        <v/>
      </c>
      <c r="G46" s="49" t="str">
        <f>IF(Worksheet!N31="","",Worksheet!N31)</f>
        <v/>
      </c>
      <c r="H46" s="26" t="str">
        <f>IF(Worksheet!O31="","",Worksheet!O31)</f>
        <v/>
      </c>
      <c r="I46" s="49" t="str">
        <f>IF(Worksheet!P31="","",Worksheet!P31)</f>
        <v/>
      </c>
      <c r="J46" s="49" t="str">
        <f>IF(Worksheet!Q31="","",Worksheet!Q31)</f>
        <v/>
      </c>
      <c r="K46" s="26" t="str">
        <f>IF(Worksheet!J31="","",Worksheet!R31)</f>
        <v/>
      </c>
      <c r="L46" s="43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80" t="str">
        <f>IF(Worksheet!C32="", "", Worksheet!B32 &amp; IF(Worksheet!D$11="NO"," ","/P ") &amp; P47)</f>
        <v/>
      </c>
      <c r="B47" s="80" t="str">
        <f>IF(Worksheet!D32="","",Worksheet!D32)</f>
        <v/>
      </c>
      <c r="C47" s="50" t="str">
        <f>IF(Worksheet!J32="","",Worksheet!J32)</f>
        <v/>
      </c>
      <c r="D47" s="50" t="str">
        <f>IF(Worksheet!K32="","",Worksheet!K32)</f>
        <v/>
      </c>
      <c r="E47" s="50" t="str">
        <f>IF(Worksheet!L32="","",Worksheet!L32)</f>
        <v/>
      </c>
      <c r="F47" s="50" t="str">
        <f>IF(Worksheet!M32="","",Worksheet!M32)</f>
        <v/>
      </c>
      <c r="G47" s="50" t="str">
        <f>IF(Worksheet!N32="","",Worksheet!N32)</f>
        <v/>
      </c>
      <c r="H47" s="80" t="str">
        <f>IF(Worksheet!O32="","",Worksheet!O32)</f>
        <v/>
      </c>
      <c r="I47" s="50" t="str">
        <f>IF(Worksheet!P32="","",Worksheet!P32)</f>
        <v/>
      </c>
      <c r="J47" s="50" t="str">
        <f>IF(Worksheet!Q32="","",Worksheet!Q32)</f>
        <v/>
      </c>
      <c r="K47" s="80" t="str">
        <f>IF(Worksheet!J32="","",Worksheet!R32)</f>
        <v/>
      </c>
      <c r="L47" s="44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81"/>
      <c r="J48" s="81"/>
      <c r="K48" s="19"/>
    </row>
    <row r="49" spans="1:16" ht="15.75" x14ac:dyDescent="0.25">
      <c r="A49" s="79" t="str">
        <f>IF(Worksheet!C34="", "", Worksheet!B34 &amp; IF(Worksheet!D$11="NO"," ","/P ") &amp; P49)</f>
        <v/>
      </c>
      <c r="B49" s="79" t="str">
        <f>IF(Worksheet!D34="","",Worksheet!D34)</f>
        <v/>
      </c>
      <c r="C49" s="48" t="str">
        <f>IF(Worksheet!J34="","",Worksheet!J34)</f>
        <v/>
      </c>
      <c r="D49" s="48" t="str">
        <f>IF(Worksheet!K34="","",Worksheet!K34)</f>
        <v/>
      </c>
      <c r="E49" s="48" t="str">
        <f>IF(Worksheet!L34="","",Worksheet!L34)</f>
        <v/>
      </c>
      <c r="F49" s="48" t="str">
        <f>IF(Worksheet!M34="","",Worksheet!M34)</f>
        <v/>
      </c>
      <c r="G49" s="48" t="str">
        <f>IF(Worksheet!N34="","",Worksheet!N34)</f>
        <v/>
      </c>
      <c r="H49" s="79" t="str">
        <f>IF(Worksheet!O34="","",Worksheet!O34)</f>
        <v/>
      </c>
      <c r="I49" s="48" t="str">
        <f>IF(Worksheet!P34="","",Worksheet!P34)</f>
        <v/>
      </c>
      <c r="J49" s="48" t="str">
        <f>IF(Worksheet!Q34="","",Worksheet!Q34)</f>
        <v/>
      </c>
      <c r="K49" s="79" t="str">
        <f>IF(Worksheet!J34="","",Worksheet!R34)</f>
        <v/>
      </c>
      <c r="L49" s="42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9" t="str">
        <f>IF(Worksheet!J35="","",Worksheet!J35)</f>
        <v/>
      </c>
      <c r="D50" s="49" t="str">
        <f>IF(Worksheet!K35="","",Worksheet!K35)</f>
        <v/>
      </c>
      <c r="E50" s="49" t="str">
        <f>IF(Worksheet!L35="","",Worksheet!L35)</f>
        <v/>
      </c>
      <c r="F50" s="49" t="str">
        <f>IF(Worksheet!M35="","",Worksheet!M35)</f>
        <v/>
      </c>
      <c r="G50" s="49" t="str">
        <f>IF(Worksheet!N35="","",Worksheet!N35)</f>
        <v/>
      </c>
      <c r="H50" s="26" t="str">
        <f>IF(Worksheet!O35="","",Worksheet!O35)</f>
        <v/>
      </c>
      <c r="I50" s="49" t="str">
        <f>IF(Worksheet!P35="","",Worksheet!P35)</f>
        <v/>
      </c>
      <c r="J50" s="49" t="str">
        <f>IF(Worksheet!Q35="","",Worksheet!Q35)</f>
        <v/>
      </c>
      <c r="K50" s="26" t="str">
        <f>IF(Worksheet!J35="","",Worksheet!R35)</f>
        <v/>
      </c>
      <c r="L50" s="43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80" t="str">
        <f>IF(Worksheet!C36="", "", Worksheet!B36 &amp; IF(Worksheet!D$11="NO"," ","/P ") &amp; P51)</f>
        <v/>
      </c>
      <c r="B51" s="80" t="str">
        <f>IF(Worksheet!D36="","",Worksheet!D36)</f>
        <v/>
      </c>
      <c r="C51" s="50" t="str">
        <f>IF(Worksheet!J36="","",Worksheet!J36)</f>
        <v/>
      </c>
      <c r="D51" s="50" t="str">
        <f>IF(Worksheet!K36="","",Worksheet!K36)</f>
        <v/>
      </c>
      <c r="E51" s="50" t="str">
        <f>IF(Worksheet!L36="","",Worksheet!L36)</f>
        <v/>
      </c>
      <c r="F51" s="50" t="str">
        <f>IF(Worksheet!M36="","",Worksheet!M36)</f>
        <v/>
      </c>
      <c r="G51" s="50" t="str">
        <f>IF(Worksheet!N36="","",Worksheet!N36)</f>
        <v/>
      </c>
      <c r="H51" s="80" t="str">
        <f>IF(Worksheet!O36="","",Worksheet!O36)</f>
        <v/>
      </c>
      <c r="I51" s="50" t="str">
        <f>IF(Worksheet!P36="","",Worksheet!P36)</f>
        <v/>
      </c>
      <c r="J51" s="50" t="str">
        <f>IF(Worksheet!Q36="","",Worksheet!Q36)</f>
        <v/>
      </c>
      <c r="K51" s="80" t="str">
        <f>IF(Worksheet!J36="","",Worksheet!R36)</f>
        <v/>
      </c>
      <c r="L51" s="44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81"/>
      <c r="J52" s="81"/>
      <c r="K52" s="19"/>
    </row>
    <row r="53" spans="1:16" ht="15.75" x14ac:dyDescent="0.25">
      <c r="A53" s="79" t="str">
        <f>IF(Worksheet!C38="", "", Worksheet!B38 &amp; IF(Worksheet!D$11="NO"," ","/P ") &amp; P53)</f>
        <v/>
      </c>
      <c r="B53" s="79" t="str">
        <f>IF(Worksheet!D38="","",Worksheet!D38)</f>
        <v/>
      </c>
      <c r="C53" s="48" t="str">
        <f>IF(Worksheet!J38="","",Worksheet!J38)</f>
        <v/>
      </c>
      <c r="D53" s="48" t="str">
        <f>IF(Worksheet!K38="","",Worksheet!K38)</f>
        <v/>
      </c>
      <c r="E53" s="48" t="str">
        <f>IF(Worksheet!L38="","",Worksheet!L38)</f>
        <v/>
      </c>
      <c r="F53" s="48" t="str">
        <f>IF(Worksheet!M38="","",Worksheet!M38)</f>
        <v/>
      </c>
      <c r="G53" s="48" t="str">
        <f>IF(Worksheet!N38="","",Worksheet!N38)</f>
        <v/>
      </c>
      <c r="H53" s="79" t="str">
        <f>IF(Worksheet!O38="","",Worksheet!O38)</f>
        <v/>
      </c>
      <c r="I53" s="48" t="str">
        <f>IF(Worksheet!P38="","",Worksheet!P38)</f>
        <v/>
      </c>
      <c r="J53" s="48" t="str">
        <f>IF(Worksheet!Q38="","",Worksheet!Q38)</f>
        <v/>
      </c>
      <c r="K53" s="79" t="str">
        <f>IF(Worksheet!J38="","",Worksheet!R38)</f>
        <v/>
      </c>
      <c r="L53" s="42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9" t="str">
        <f>IF(Worksheet!J39="","",Worksheet!J39)</f>
        <v/>
      </c>
      <c r="D54" s="49" t="str">
        <f>IF(Worksheet!K39="","",Worksheet!K39)</f>
        <v/>
      </c>
      <c r="E54" s="49" t="str">
        <f>IF(Worksheet!L39="","",Worksheet!L39)</f>
        <v/>
      </c>
      <c r="F54" s="49" t="str">
        <f>IF(Worksheet!M39="","",Worksheet!M39)</f>
        <v/>
      </c>
      <c r="G54" s="49" t="str">
        <f>IF(Worksheet!N39="","",Worksheet!N39)</f>
        <v/>
      </c>
      <c r="H54" s="26" t="str">
        <f>IF(Worksheet!O39="","",Worksheet!O39)</f>
        <v/>
      </c>
      <c r="I54" s="49" t="str">
        <f>IF(Worksheet!P39="","",Worksheet!P39)</f>
        <v/>
      </c>
      <c r="J54" s="49" t="str">
        <f>IF(Worksheet!Q39="","",Worksheet!Q39)</f>
        <v/>
      </c>
      <c r="K54" s="26" t="str">
        <f>IF(Worksheet!J39="","",Worksheet!R39)</f>
        <v/>
      </c>
      <c r="L54" s="43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80" t="str">
        <f>IF(Worksheet!C40="", "", Worksheet!B40 &amp; IF(Worksheet!D$11="NO"," ","/P ") &amp; P55)</f>
        <v/>
      </c>
      <c r="B55" s="80" t="str">
        <f>IF(Worksheet!D40="","",Worksheet!D40)</f>
        <v/>
      </c>
      <c r="C55" s="50" t="str">
        <f>IF(Worksheet!J40="","",Worksheet!J40)</f>
        <v/>
      </c>
      <c r="D55" s="50" t="str">
        <f>IF(Worksheet!K40="","",Worksheet!K40)</f>
        <v/>
      </c>
      <c r="E55" s="50" t="str">
        <f>IF(Worksheet!L40="","",Worksheet!L40)</f>
        <v/>
      </c>
      <c r="F55" s="50" t="str">
        <f>IF(Worksheet!M40="","",Worksheet!M40)</f>
        <v/>
      </c>
      <c r="G55" s="50" t="str">
        <f>IF(Worksheet!N40="","",Worksheet!N40)</f>
        <v/>
      </c>
      <c r="H55" s="80" t="str">
        <f>IF(Worksheet!O40="","",Worksheet!O40)</f>
        <v/>
      </c>
      <c r="I55" s="50" t="str">
        <f>IF(Worksheet!P40="","",Worksheet!P40)</f>
        <v/>
      </c>
      <c r="J55" s="50" t="str">
        <f>IF(Worksheet!Q40="","",Worksheet!Q40)</f>
        <v/>
      </c>
      <c r="K55" s="80" t="str">
        <f>IF(Worksheet!J40="","",Worksheet!R40)</f>
        <v/>
      </c>
      <c r="L55" s="44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81"/>
      <c r="J56" s="81"/>
      <c r="K56" s="19"/>
    </row>
    <row r="57" spans="1:16" ht="15.75" x14ac:dyDescent="0.25">
      <c r="A57" s="79" t="str">
        <f>IF(Worksheet!C42="", "", Worksheet!B42 &amp; IF(Worksheet!D$11="NO"," ","/P ") &amp; P57)</f>
        <v/>
      </c>
      <c r="B57" s="79" t="str">
        <f>IF(Worksheet!D42="","",Worksheet!D42)</f>
        <v/>
      </c>
      <c r="C57" s="48" t="str">
        <f>IF(Worksheet!J42="","",Worksheet!J42)</f>
        <v/>
      </c>
      <c r="D57" s="48" t="str">
        <f>IF(Worksheet!K42="","",Worksheet!K42)</f>
        <v/>
      </c>
      <c r="E57" s="48" t="str">
        <f>IF(Worksheet!L42="","",Worksheet!L42)</f>
        <v/>
      </c>
      <c r="F57" s="48" t="str">
        <f>IF(Worksheet!M42="","",Worksheet!M42)</f>
        <v/>
      </c>
      <c r="G57" s="48" t="str">
        <f>IF(Worksheet!N42="","",Worksheet!N42)</f>
        <v/>
      </c>
      <c r="H57" s="79" t="str">
        <f>IF(Worksheet!O42="","",Worksheet!O42)</f>
        <v/>
      </c>
      <c r="I57" s="48" t="str">
        <f>IF(Worksheet!P42="","",Worksheet!P42)</f>
        <v/>
      </c>
      <c r="J57" s="48" t="str">
        <f>IF(Worksheet!Q42="","",Worksheet!Q42)</f>
        <v/>
      </c>
      <c r="K57" s="79" t="str">
        <f>IF(Worksheet!J42="","",Worksheet!R42)</f>
        <v/>
      </c>
      <c r="L57" s="42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9" t="str">
        <f>IF(Worksheet!J43="","",Worksheet!J43)</f>
        <v/>
      </c>
      <c r="D58" s="49" t="str">
        <f>IF(Worksheet!K43="","",Worksheet!K43)</f>
        <v/>
      </c>
      <c r="E58" s="49" t="str">
        <f>IF(Worksheet!L43="","",Worksheet!L43)</f>
        <v/>
      </c>
      <c r="F58" s="49" t="str">
        <f>IF(Worksheet!M43="","",Worksheet!M43)</f>
        <v/>
      </c>
      <c r="G58" s="49" t="str">
        <f>IF(Worksheet!N43="","",Worksheet!N43)</f>
        <v/>
      </c>
      <c r="H58" s="26" t="str">
        <f>IF(Worksheet!O43="","",Worksheet!O43)</f>
        <v/>
      </c>
      <c r="I58" s="49" t="str">
        <f>IF(Worksheet!P43="","",Worksheet!P43)</f>
        <v/>
      </c>
      <c r="J58" s="49" t="str">
        <f>IF(Worksheet!Q43="","",Worksheet!Q43)</f>
        <v/>
      </c>
      <c r="K58" s="26" t="str">
        <f>IF(Worksheet!J43="","",Worksheet!R43)</f>
        <v/>
      </c>
      <c r="L58" s="43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80" t="str">
        <f>IF(Worksheet!C44="", "", Worksheet!B44 &amp; IF(Worksheet!D$11="NO"," ","/P ") &amp; P59)</f>
        <v/>
      </c>
      <c r="B59" s="80" t="str">
        <f>IF(Worksheet!D44="","",Worksheet!D44)</f>
        <v/>
      </c>
      <c r="C59" s="50" t="str">
        <f>IF(Worksheet!J44="","",Worksheet!J44)</f>
        <v/>
      </c>
      <c r="D59" s="50" t="str">
        <f>IF(Worksheet!K44="","",Worksheet!K44)</f>
        <v/>
      </c>
      <c r="E59" s="50" t="str">
        <f>IF(Worksheet!L44="","",Worksheet!L44)</f>
        <v/>
      </c>
      <c r="F59" s="50" t="str">
        <f>IF(Worksheet!M44="","",Worksheet!M44)</f>
        <v/>
      </c>
      <c r="G59" s="50" t="str">
        <f>IF(Worksheet!N44="","",Worksheet!N44)</f>
        <v/>
      </c>
      <c r="H59" s="80" t="str">
        <f>IF(Worksheet!O44="","",Worksheet!O44)</f>
        <v/>
      </c>
      <c r="I59" s="50" t="str">
        <f>IF(Worksheet!P44="","",Worksheet!P44)</f>
        <v/>
      </c>
      <c r="J59" s="50" t="str">
        <f>IF(Worksheet!Q44="","",Worksheet!Q44)</f>
        <v/>
      </c>
      <c r="K59" s="80" t="str">
        <f>IF(Worksheet!J44="","",Worksheet!R44)</f>
        <v/>
      </c>
      <c r="L59" s="44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3" t="s">
        <v>152</v>
      </c>
      <c r="D2" s="123" t="s">
        <v>153</v>
      </c>
      <c r="F2" s="123" t="s">
        <v>154</v>
      </c>
      <c r="H2" s="123" t="s">
        <v>155</v>
      </c>
    </row>
    <row r="3" spans="2:8" x14ac:dyDescent="0.25">
      <c r="B3" t="s">
        <v>36</v>
      </c>
      <c r="D3" t="s">
        <v>156</v>
      </c>
      <c r="F3" t="s">
        <v>90</v>
      </c>
      <c r="H3" s="25" t="s">
        <v>88</v>
      </c>
    </row>
    <row r="4" spans="2:8" x14ac:dyDescent="0.25">
      <c r="B4" t="s">
        <v>42</v>
      </c>
      <c r="D4" t="s">
        <v>9</v>
      </c>
      <c r="F4" t="s">
        <v>157</v>
      </c>
      <c r="H4" t="s">
        <v>133</v>
      </c>
    </row>
    <row r="5" spans="2:8" x14ac:dyDescent="0.25">
      <c r="B5" t="s">
        <v>158</v>
      </c>
      <c r="H5" t="s">
        <v>135</v>
      </c>
    </row>
    <row r="6" spans="2:8" x14ac:dyDescent="0.25">
      <c r="F6" s="123" t="s">
        <v>159</v>
      </c>
      <c r="H6" t="s">
        <v>137</v>
      </c>
    </row>
    <row r="7" spans="2:8" x14ac:dyDescent="0.25">
      <c r="F7" t="s">
        <v>86</v>
      </c>
      <c r="H7" t="s">
        <v>139</v>
      </c>
    </row>
    <row r="8" spans="2:8" x14ac:dyDescent="0.25">
      <c r="F8" t="s">
        <v>157</v>
      </c>
      <c r="H8" t="s">
        <v>160</v>
      </c>
    </row>
    <row r="9" spans="2:8" x14ac:dyDescent="0.25">
      <c r="F9" t="s">
        <v>161</v>
      </c>
    </row>
    <row r="10" spans="2:8" x14ac:dyDescent="0.25">
      <c r="B10" s="123" t="s">
        <v>162</v>
      </c>
    </row>
    <row r="12" spans="2:8" x14ac:dyDescent="0.25">
      <c r="B12" t="str" cm="1">
        <f t="array" ref="B12:B24">Thresholds[Scale]</f>
        <v>HRA</v>
      </c>
      <c r="H12" s="123" t="s">
        <v>163</v>
      </c>
    </row>
    <row r="13" spans="2:8" x14ac:dyDescent="0.25">
      <c r="B13" t="str">
        <v>HRBW</v>
      </c>
      <c r="H13" t="s">
        <v>84</v>
      </c>
    </row>
    <row r="14" spans="2:8" x14ac:dyDescent="0.25">
      <c r="B14" t="str">
        <v>HRC</v>
      </c>
      <c r="H14" t="s">
        <v>148</v>
      </c>
    </row>
    <row r="15" spans="2:8" x14ac:dyDescent="0.25">
      <c r="B15" t="str">
        <v>HREW</v>
      </c>
      <c r="H15" t="s">
        <v>150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1358</v>
      </c>
      <c r="I18" t="s">
        <v>1359</v>
      </c>
    </row>
    <row r="19" spans="2:14" ht="15.75" thickBot="1" x14ac:dyDescent="0.3">
      <c r="B19" t="str">
        <v>HR30N</v>
      </c>
      <c r="D19" s="93" t="s">
        <v>560</v>
      </c>
      <c r="E19" s="94" t="s">
        <v>561</v>
      </c>
      <c r="F19" s="93" t="s">
        <v>562</v>
      </c>
      <c r="G19" s="94" t="s">
        <v>656</v>
      </c>
      <c r="I19" s="92" t="s">
        <v>430</v>
      </c>
      <c r="J19" s="92" t="s">
        <v>1039</v>
      </c>
      <c r="K19" s="92" t="s">
        <v>1037</v>
      </c>
      <c r="L19" s="92" t="s">
        <v>1038</v>
      </c>
      <c r="N19" s="95" t="s">
        <v>657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598"/>
  <sheetViews>
    <sheetView topLeftCell="C98" workbookViewId="0">
      <selection activeCell="V98" sqref="V98"/>
    </sheetView>
  </sheetViews>
  <sheetFormatPr defaultRowHeight="15" x14ac:dyDescent="0.25"/>
  <cols>
    <col min="1" max="1" width="42" customWidth="1"/>
    <col min="2" max="2" width="17.85546875" customWidth="1"/>
    <col min="3" max="3" width="13.7109375" customWidth="1"/>
    <col min="4" max="4" width="22.7109375" customWidth="1"/>
    <col min="5" max="5" width="20.140625" customWidth="1"/>
    <col min="6" max="6" width="21.42578125" customWidth="1"/>
    <col min="7" max="7" width="24.5703125" customWidth="1"/>
    <col min="8" max="8" width="17.42578125" customWidth="1"/>
    <col min="9" max="9" width="11" customWidth="1"/>
    <col min="10" max="10" width="12" style="27" customWidth="1"/>
    <col min="11" max="14" width="12" customWidth="1"/>
  </cols>
  <sheetData>
    <row r="1" spans="1:15" x14ac:dyDescent="0.25">
      <c r="A1" t="s">
        <v>1325</v>
      </c>
      <c r="B1" t="s">
        <v>1326</v>
      </c>
      <c r="C1" t="s">
        <v>1333</v>
      </c>
      <c r="D1" t="s">
        <v>1334</v>
      </c>
      <c r="E1" t="s">
        <v>1335</v>
      </c>
      <c r="F1" t="s">
        <v>1336</v>
      </c>
      <c r="G1" t="s">
        <v>1337</v>
      </c>
      <c r="H1" t="s">
        <v>1338</v>
      </c>
      <c r="I1" t="s">
        <v>1339</v>
      </c>
      <c r="J1" s="27" t="s">
        <v>1340</v>
      </c>
      <c r="K1" t="s">
        <v>1341</v>
      </c>
      <c r="L1" t="s">
        <v>1342</v>
      </c>
      <c r="M1" t="s">
        <v>1351</v>
      </c>
      <c r="N1" t="s">
        <v>1352</v>
      </c>
      <c r="O1" t="s">
        <v>1332</v>
      </c>
    </row>
    <row r="2" spans="1:15" x14ac:dyDescent="0.25">
      <c r="A2" t="s">
        <v>164</v>
      </c>
      <c r="B2" t="s">
        <v>165</v>
      </c>
      <c r="C2">
        <v>0.01</v>
      </c>
      <c r="D2">
        <v>0.03</v>
      </c>
      <c r="E2">
        <v>0</v>
      </c>
      <c r="F2">
        <v>2.7088000000000001E-2</v>
      </c>
      <c r="G2">
        <v>-6.4071000000000002E-7</v>
      </c>
      <c r="H2">
        <v>1</v>
      </c>
      <c r="I2" t="s">
        <v>166</v>
      </c>
      <c r="L2" t="str">
        <f>I2</f>
        <v>in oz</v>
      </c>
      <c r="M2">
        <f>D2</f>
        <v>0.03</v>
      </c>
      <c r="N2">
        <f>F2</f>
        <v>2.7088000000000001E-2</v>
      </c>
    </row>
    <row r="3" spans="1:15" x14ac:dyDescent="0.25">
      <c r="A3" t="s">
        <v>167</v>
      </c>
      <c r="B3" t="s">
        <v>165</v>
      </c>
      <c r="C3">
        <v>2.5000000000000001E-2</v>
      </c>
      <c r="D3">
        <v>0.03</v>
      </c>
      <c r="E3">
        <v>0</v>
      </c>
      <c r="F3">
        <v>2.7094E-2</v>
      </c>
      <c r="G3">
        <v>-8.6163000000000002E-7</v>
      </c>
      <c r="H3">
        <v>1</v>
      </c>
      <c r="I3" t="s">
        <v>166</v>
      </c>
      <c r="L3" t="str">
        <f t="shared" ref="L3:L66" si="0">I3</f>
        <v>in oz</v>
      </c>
      <c r="M3">
        <f t="shared" ref="M3:M66" si="1">D3</f>
        <v>0.03</v>
      </c>
      <c r="N3">
        <f t="shared" ref="N3:N66" si="2">F3</f>
        <v>2.7094E-2</v>
      </c>
    </row>
    <row r="4" spans="1:15" x14ac:dyDescent="0.25">
      <c r="A4" t="s">
        <v>168</v>
      </c>
      <c r="B4" t="s">
        <v>165</v>
      </c>
      <c r="C4">
        <v>0.05</v>
      </c>
      <c r="D4">
        <v>0.03</v>
      </c>
      <c r="E4">
        <v>0</v>
      </c>
      <c r="F4">
        <v>2.7113000000000002E-2</v>
      </c>
      <c r="G4">
        <v>-2.9957E-6</v>
      </c>
      <c r="H4">
        <v>1</v>
      </c>
      <c r="I4" t="s">
        <v>166</v>
      </c>
      <c r="L4" t="str">
        <f t="shared" si="0"/>
        <v>in oz</v>
      </c>
      <c r="M4">
        <f t="shared" si="1"/>
        <v>0.03</v>
      </c>
      <c r="N4">
        <f t="shared" si="2"/>
        <v>2.7113000000000002E-2</v>
      </c>
    </row>
    <row r="5" spans="1:15" x14ac:dyDescent="0.25">
      <c r="A5" t="s">
        <v>169</v>
      </c>
      <c r="B5" t="s">
        <v>165</v>
      </c>
      <c r="C5">
        <v>0.1</v>
      </c>
      <c r="D5">
        <v>0.03</v>
      </c>
      <c r="E5">
        <v>0</v>
      </c>
      <c r="F5">
        <v>2.7186999999999999E-2</v>
      </c>
      <c r="G5">
        <v>-1.3788E-6</v>
      </c>
      <c r="H5">
        <v>1</v>
      </c>
      <c r="I5" t="s">
        <v>166</v>
      </c>
      <c r="L5" t="str">
        <f t="shared" si="0"/>
        <v>in oz</v>
      </c>
      <c r="M5">
        <f t="shared" si="1"/>
        <v>0.03</v>
      </c>
      <c r="N5">
        <f t="shared" si="2"/>
        <v>2.7186999999999999E-2</v>
      </c>
    </row>
    <row r="6" spans="1:15" x14ac:dyDescent="0.25">
      <c r="A6" t="s">
        <v>170</v>
      </c>
      <c r="B6" t="s">
        <v>165</v>
      </c>
      <c r="C6">
        <v>0.25</v>
      </c>
      <c r="D6">
        <v>3.0835000000000001E-2</v>
      </c>
      <c r="E6">
        <v>-7.6000000000000001E-6</v>
      </c>
      <c r="F6">
        <v>2.7703999999999999E-2</v>
      </c>
      <c r="G6">
        <v>-8.4430000000000003E-6</v>
      </c>
      <c r="H6">
        <v>1</v>
      </c>
      <c r="I6" t="s">
        <v>166</v>
      </c>
      <c r="L6" t="str">
        <f t="shared" si="0"/>
        <v>in oz</v>
      </c>
      <c r="M6">
        <f t="shared" si="1"/>
        <v>3.0835000000000001E-2</v>
      </c>
      <c r="N6">
        <f t="shared" si="2"/>
        <v>2.7703999999999999E-2</v>
      </c>
    </row>
    <row r="7" spans="1:15" x14ac:dyDescent="0.25">
      <c r="A7" t="s">
        <v>171</v>
      </c>
      <c r="B7" t="s">
        <v>165</v>
      </c>
      <c r="C7">
        <v>0.01</v>
      </c>
      <c r="D7">
        <v>3.6000000000000004E-2</v>
      </c>
      <c r="E7">
        <v>5.1000000000000004E-3</v>
      </c>
      <c r="F7">
        <v>2.6171E-2</v>
      </c>
      <c r="G7">
        <v>5.2462000000000003E-3</v>
      </c>
      <c r="H7">
        <v>1</v>
      </c>
      <c r="I7" t="s">
        <v>166</v>
      </c>
      <c r="L7" t="str">
        <f t="shared" si="0"/>
        <v>in oz</v>
      </c>
      <c r="M7">
        <f t="shared" si="1"/>
        <v>3.6000000000000004E-2</v>
      </c>
      <c r="N7">
        <f t="shared" si="2"/>
        <v>2.6171E-2</v>
      </c>
    </row>
    <row r="8" spans="1:15" x14ac:dyDescent="0.25">
      <c r="A8" t="s">
        <v>172</v>
      </c>
      <c r="B8" t="s">
        <v>165</v>
      </c>
      <c r="C8">
        <v>2.5000000000000001E-2</v>
      </c>
      <c r="D8">
        <v>3.6000000000000004E-2</v>
      </c>
      <c r="E8">
        <v>5.1808000000000002E-3</v>
      </c>
      <c r="F8">
        <v>2.8173E-2</v>
      </c>
      <c r="G8">
        <v>5.2055000000000001E-3</v>
      </c>
      <c r="H8">
        <v>1</v>
      </c>
      <c r="I8" t="s">
        <v>166</v>
      </c>
      <c r="L8" t="str">
        <f t="shared" si="0"/>
        <v>in oz</v>
      </c>
      <c r="M8">
        <f t="shared" si="1"/>
        <v>3.6000000000000004E-2</v>
      </c>
      <c r="N8">
        <f t="shared" si="2"/>
        <v>2.8173E-2</v>
      </c>
    </row>
    <row r="9" spans="1:15" x14ac:dyDescent="0.25">
      <c r="A9" t="s">
        <v>173</v>
      </c>
      <c r="B9" t="s">
        <v>165</v>
      </c>
      <c r="C9">
        <v>0.05</v>
      </c>
      <c r="D9">
        <v>4.0751000000000002E-2</v>
      </c>
      <c r="E9">
        <v>5.0804999999999999E-3</v>
      </c>
      <c r="F9">
        <v>3.4758999999999998E-2</v>
      </c>
      <c r="G9">
        <v>5.0740999999999998E-3</v>
      </c>
      <c r="H9">
        <v>1</v>
      </c>
      <c r="I9" t="s">
        <v>166</v>
      </c>
      <c r="L9" t="str">
        <f t="shared" si="0"/>
        <v>in oz</v>
      </c>
      <c r="M9">
        <f t="shared" si="1"/>
        <v>4.0751000000000002E-2</v>
      </c>
      <c r="N9">
        <f t="shared" si="2"/>
        <v>3.4758999999999998E-2</v>
      </c>
    </row>
    <row r="10" spans="1:15" x14ac:dyDescent="0.25">
      <c r="A10" t="s">
        <v>174</v>
      </c>
      <c r="B10" t="s">
        <v>165</v>
      </c>
      <c r="C10">
        <v>0.1</v>
      </c>
      <c r="D10">
        <v>6.3969999999999999E-2</v>
      </c>
      <c r="E10">
        <v>4.7648999999999999E-3</v>
      </c>
      <c r="F10">
        <v>5.5809000000000004E-2</v>
      </c>
      <c r="G10">
        <v>4.6791000000000003E-3</v>
      </c>
      <c r="H10">
        <v>1</v>
      </c>
      <c r="I10" t="s">
        <v>166</v>
      </c>
      <c r="L10" t="str">
        <f t="shared" si="0"/>
        <v>in oz</v>
      </c>
      <c r="M10">
        <f t="shared" si="1"/>
        <v>6.3969999999999999E-2</v>
      </c>
      <c r="N10">
        <f t="shared" si="2"/>
        <v>5.5809000000000004E-2</v>
      </c>
    </row>
    <row r="11" spans="1:15" x14ac:dyDescent="0.25">
      <c r="A11" t="s">
        <v>175</v>
      </c>
      <c r="B11" t="s">
        <v>165</v>
      </c>
      <c r="C11">
        <v>0.25</v>
      </c>
      <c r="D11">
        <v>0.14352000000000001</v>
      </c>
      <c r="E11">
        <v>3.6814999999999999E-3</v>
      </c>
      <c r="F11">
        <v>0.13853000000000001</v>
      </c>
      <c r="G11">
        <v>3.4604000000000002E-3</v>
      </c>
      <c r="H11">
        <v>1</v>
      </c>
      <c r="I11" t="s">
        <v>166</v>
      </c>
      <c r="L11" t="str">
        <f t="shared" si="0"/>
        <v>in oz</v>
      </c>
      <c r="M11">
        <f t="shared" si="1"/>
        <v>0.14352000000000001</v>
      </c>
      <c r="N11">
        <f t="shared" si="2"/>
        <v>0.13853000000000001</v>
      </c>
    </row>
    <row r="12" spans="1:15" x14ac:dyDescent="0.25">
      <c r="A12" t="s">
        <v>176</v>
      </c>
      <c r="B12" t="s">
        <v>165</v>
      </c>
      <c r="C12">
        <v>0.5</v>
      </c>
      <c r="D12">
        <v>0.28835</v>
      </c>
      <c r="E12">
        <v>2.532E-3</v>
      </c>
      <c r="F12">
        <v>0.27990999999999999</v>
      </c>
      <c r="G12">
        <v>2.2252000000000001E-3</v>
      </c>
      <c r="H12">
        <v>1</v>
      </c>
      <c r="I12" t="s">
        <v>166</v>
      </c>
      <c r="L12" t="str">
        <f t="shared" si="0"/>
        <v>in oz</v>
      </c>
      <c r="M12">
        <f t="shared" si="1"/>
        <v>0.28835</v>
      </c>
      <c r="N12">
        <f t="shared" si="2"/>
        <v>0.27990999999999999</v>
      </c>
    </row>
    <row r="13" spans="1:15" x14ac:dyDescent="0.25">
      <c r="A13" t="s">
        <v>177</v>
      </c>
      <c r="B13" t="s">
        <v>165</v>
      </c>
      <c r="C13">
        <v>0.01</v>
      </c>
      <c r="D13">
        <v>0.26</v>
      </c>
      <c r="E13">
        <v>6.3E-3</v>
      </c>
      <c r="F13">
        <v>0.12118</v>
      </c>
      <c r="G13">
        <v>5.2633000000000003E-3</v>
      </c>
      <c r="H13">
        <v>1</v>
      </c>
      <c r="I13" t="s">
        <v>178</v>
      </c>
      <c r="L13" t="str">
        <f t="shared" si="0"/>
        <v>in lb</v>
      </c>
      <c r="M13">
        <f t="shared" si="1"/>
        <v>0.26</v>
      </c>
      <c r="N13">
        <f t="shared" si="2"/>
        <v>0.12118</v>
      </c>
    </row>
    <row r="14" spans="1:15" x14ac:dyDescent="0.25">
      <c r="A14" t="s">
        <v>179</v>
      </c>
      <c r="B14" t="s">
        <v>165</v>
      </c>
      <c r="C14">
        <v>2.5000000000000001E-2</v>
      </c>
      <c r="D14">
        <v>0.28169</v>
      </c>
      <c r="E14">
        <v>6.7101000000000001E-3</v>
      </c>
      <c r="F14">
        <v>0.12154999999999999</v>
      </c>
      <c r="G14">
        <v>5.2605999999999998E-3</v>
      </c>
      <c r="H14">
        <v>1</v>
      </c>
      <c r="I14" t="s">
        <v>178</v>
      </c>
      <c r="L14" t="str">
        <f t="shared" si="0"/>
        <v>in lb</v>
      </c>
      <c r="M14">
        <f t="shared" si="1"/>
        <v>0.28169</v>
      </c>
      <c r="N14">
        <f t="shared" si="2"/>
        <v>0.12154999999999999</v>
      </c>
    </row>
    <row r="15" spans="1:15" x14ac:dyDescent="0.25">
      <c r="A15" t="s">
        <v>180</v>
      </c>
      <c r="B15" t="s">
        <v>165</v>
      </c>
      <c r="C15">
        <v>0.05</v>
      </c>
      <c r="D15">
        <v>0.34417999999999999</v>
      </c>
      <c r="E15">
        <v>7.4129E-3</v>
      </c>
      <c r="F15">
        <v>0.12283999999999999</v>
      </c>
      <c r="G15">
        <v>5.2512000000000001E-3</v>
      </c>
      <c r="H15">
        <v>1</v>
      </c>
      <c r="I15" t="s">
        <v>178</v>
      </c>
      <c r="L15" t="str">
        <f t="shared" si="0"/>
        <v>in lb</v>
      </c>
      <c r="M15">
        <f t="shared" si="1"/>
        <v>0.34417999999999999</v>
      </c>
      <c r="N15">
        <f t="shared" si="2"/>
        <v>0.12283999999999999</v>
      </c>
    </row>
    <row r="16" spans="1:15" x14ac:dyDescent="0.25">
      <c r="A16" t="s">
        <v>181</v>
      </c>
      <c r="B16" t="s">
        <v>165</v>
      </c>
      <c r="C16">
        <v>0.1</v>
      </c>
      <c r="D16">
        <v>0.47503000000000001</v>
      </c>
      <c r="E16">
        <v>9.0268999999999992E-3</v>
      </c>
      <c r="F16">
        <v>0.12794</v>
      </c>
      <c r="G16">
        <v>5.2147000000000001E-3</v>
      </c>
      <c r="H16">
        <v>1</v>
      </c>
      <c r="I16" t="s">
        <v>178</v>
      </c>
      <c r="L16" t="str">
        <f t="shared" si="0"/>
        <v>in lb</v>
      </c>
      <c r="M16">
        <f t="shared" si="1"/>
        <v>0.47503000000000001</v>
      </c>
      <c r="N16">
        <f t="shared" si="2"/>
        <v>0.12794</v>
      </c>
    </row>
    <row r="17" spans="1:14" x14ac:dyDescent="0.25">
      <c r="A17" t="s">
        <v>182</v>
      </c>
      <c r="B17" t="s">
        <v>165</v>
      </c>
      <c r="C17">
        <v>0.25</v>
      </c>
      <c r="D17">
        <v>0.57025999999999999</v>
      </c>
      <c r="E17">
        <v>1.0031E-2</v>
      </c>
      <c r="F17">
        <v>0.16121000000000002</v>
      </c>
      <c r="G17">
        <v>4.9938999999999999E-3</v>
      </c>
      <c r="H17">
        <v>1</v>
      </c>
      <c r="I17" t="s">
        <v>178</v>
      </c>
      <c r="L17" t="str">
        <f t="shared" si="0"/>
        <v>in lb</v>
      </c>
      <c r="M17">
        <f t="shared" si="1"/>
        <v>0.57025999999999999</v>
      </c>
      <c r="N17">
        <f t="shared" si="2"/>
        <v>0.16121000000000002</v>
      </c>
    </row>
    <row r="18" spans="1:14" x14ac:dyDescent="0.25">
      <c r="A18" t="s">
        <v>183</v>
      </c>
      <c r="B18" t="s">
        <v>165</v>
      </c>
      <c r="C18">
        <v>0.5</v>
      </c>
      <c r="D18">
        <v>0.99829999999999997</v>
      </c>
      <c r="E18">
        <v>1.1736E-2</v>
      </c>
      <c r="F18">
        <v>0.26436999999999999</v>
      </c>
      <c r="G18">
        <v>4.4640000000000001E-3</v>
      </c>
      <c r="H18">
        <v>1</v>
      </c>
      <c r="I18" t="s">
        <v>178</v>
      </c>
      <c r="L18" t="str">
        <f t="shared" si="0"/>
        <v>in lb</v>
      </c>
      <c r="M18">
        <f t="shared" si="1"/>
        <v>0.99829999999999997</v>
      </c>
      <c r="N18">
        <f t="shared" si="2"/>
        <v>0.26436999999999999</v>
      </c>
    </row>
    <row r="19" spans="1:14" x14ac:dyDescent="0.25">
      <c r="A19" t="s">
        <v>184</v>
      </c>
      <c r="B19" t="s">
        <v>165</v>
      </c>
      <c r="C19">
        <v>0.01</v>
      </c>
      <c r="D19">
        <v>1.7000000000000001E-2</v>
      </c>
      <c r="E19">
        <v>6.7999999999999996E-3</v>
      </c>
      <c r="F19">
        <v>9.6436000000000004E-3</v>
      </c>
      <c r="G19">
        <v>5.0375000000000003E-3</v>
      </c>
      <c r="H19">
        <v>1</v>
      </c>
      <c r="I19" t="s">
        <v>178</v>
      </c>
      <c r="L19" t="str">
        <f t="shared" si="0"/>
        <v>in lb</v>
      </c>
      <c r="M19">
        <f t="shared" si="1"/>
        <v>1.7000000000000001E-2</v>
      </c>
      <c r="N19">
        <f t="shared" si="2"/>
        <v>9.6436000000000004E-3</v>
      </c>
    </row>
    <row r="20" spans="1:14" x14ac:dyDescent="0.25">
      <c r="A20" t="s">
        <v>185</v>
      </c>
      <c r="B20" t="s">
        <v>165</v>
      </c>
      <c r="C20">
        <v>2.5000000000000001E-2</v>
      </c>
      <c r="D20">
        <v>2.2522E-2</v>
      </c>
      <c r="E20">
        <v>6.3607000000000004E-3</v>
      </c>
      <c r="F20">
        <v>1.4830999999999999E-2</v>
      </c>
      <c r="G20">
        <v>4.6170999999999999E-3</v>
      </c>
      <c r="H20">
        <v>1</v>
      </c>
      <c r="I20" t="s">
        <v>178</v>
      </c>
      <c r="L20" t="str">
        <f t="shared" si="0"/>
        <v>in lb</v>
      </c>
      <c r="M20">
        <f t="shared" si="1"/>
        <v>2.2522E-2</v>
      </c>
      <c r="N20">
        <f t="shared" si="2"/>
        <v>1.4830999999999999E-2</v>
      </c>
    </row>
    <row r="21" spans="1:14" x14ac:dyDescent="0.25">
      <c r="A21" t="s">
        <v>186</v>
      </c>
      <c r="B21" t="s">
        <v>165</v>
      </c>
      <c r="C21">
        <v>0.05</v>
      </c>
      <c r="D21">
        <v>3.4796000000000001E-2</v>
      </c>
      <c r="E21">
        <v>6.5294999999999997E-3</v>
      </c>
      <c r="F21">
        <v>2.7963999999999999E-2</v>
      </c>
      <c r="G21">
        <v>3.8005999999999999E-3</v>
      </c>
      <c r="H21">
        <v>1</v>
      </c>
      <c r="I21" t="s">
        <v>178</v>
      </c>
      <c r="L21" t="str">
        <f t="shared" si="0"/>
        <v>in lb</v>
      </c>
      <c r="M21">
        <f t="shared" si="1"/>
        <v>3.4796000000000001E-2</v>
      </c>
      <c r="N21">
        <f t="shared" si="2"/>
        <v>2.7963999999999999E-2</v>
      </c>
    </row>
    <row r="22" spans="1:14" x14ac:dyDescent="0.25">
      <c r="A22" t="s">
        <v>187</v>
      </c>
      <c r="B22" t="s">
        <v>165</v>
      </c>
      <c r="C22">
        <v>0.1</v>
      </c>
      <c r="D22">
        <v>6.2755000000000005E-2</v>
      </c>
      <c r="E22">
        <v>7.0432000000000003E-3</v>
      </c>
      <c r="F22">
        <v>5.6821000000000003E-2</v>
      </c>
      <c r="G22">
        <v>2.6094999999999998E-3</v>
      </c>
      <c r="H22">
        <v>1</v>
      </c>
      <c r="I22" t="s">
        <v>178</v>
      </c>
      <c r="L22" t="str">
        <f t="shared" si="0"/>
        <v>in lb</v>
      </c>
      <c r="M22">
        <f t="shared" si="1"/>
        <v>6.2755000000000005E-2</v>
      </c>
      <c r="N22">
        <f t="shared" si="2"/>
        <v>5.6821000000000003E-2</v>
      </c>
    </row>
    <row r="23" spans="1:14" x14ac:dyDescent="0.25">
      <c r="A23" t="s">
        <v>188</v>
      </c>
      <c r="B23" t="s">
        <v>165</v>
      </c>
      <c r="C23">
        <v>0.25</v>
      </c>
      <c r="D23">
        <v>0.14654</v>
      </c>
      <c r="E23">
        <v>5.1763E-3</v>
      </c>
      <c r="F23">
        <v>0.14435000000000001</v>
      </c>
      <c r="G23">
        <v>1.2290999999999999E-3</v>
      </c>
      <c r="H23">
        <v>1</v>
      </c>
      <c r="I23" t="s">
        <v>178</v>
      </c>
      <c r="L23" t="str">
        <f t="shared" si="0"/>
        <v>in lb</v>
      </c>
      <c r="M23">
        <f t="shared" si="1"/>
        <v>0.14654</v>
      </c>
      <c r="N23">
        <f t="shared" si="2"/>
        <v>0.14435000000000001</v>
      </c>
    </row>
    <row r="24" spans="1:14" x14ac:dyDescent="0.25">
      <c r="A24" t="s">
        <v>189</v>
      </c>
      <c r="B24" t="s">
        <v>165</v>
      </c>
      <c r="C24">
        <v>0.5</v>
      </c>
      <c r="D24">
        <v>0.29096</v>
      </c>
      <c r="E24">
        <v>4.1127999999999998E-3</v>
      </c>
      <c r="F24">
        <v>0.28905999999999998</v>
      </c>
      <c r="G24">
        <v>6.3356000000000003E-4</v>
      </c>
      <c r="H24">
        <v>1</v>
      </c>
      <c r="I24" t="s">
        <v>178</v>
      </c>
      <c r="L24" t="str">
        <f t="shared" si="0"/>
        <v>in lb</v>
      </c>
      <c r="M24">
        <f t="shared" si="1"/>
        <v>0.29096</v>
      </c>
      <c r="N24">
        <f t="shared" si="2"/>
        <v>0.28905999999999998</v>
      </c>
    </row>
    <row r="25" spans="1:14" x14ac:dyDescent="0.25">
      <c r="A25" t="s">
        <v>190</v>
      </c>
      <c r="B25" t="s">
        <v>165</v>
      </c>
      <c r="C25">
        <v>0.01</v>
      </c>
      <c r="D25">
        <v>5.1000000000000004E-2</v>
      </c>
      <c r="E25">
        <v>2.7E-2</v>
      </c>
      <c r="F25">
        <v>4.8994000000000003E-2</v>
      </c>
      <c r="G25">
        <v>2.6259999999999999E-2</v>
      </c>
      <c r="H25">
        <v>1</v>
      </c>
      <c r="I25" t="s">
        <v>178</v>
      </c>
      <c r="L25" t="str">
        <f t="shared" si="0"/>
        <v>in lb</v>
      </c>
      <c r="M25">
        <f t="shared" si="1"/>
        <v>5.1000000000000004E-2</v>
      </c>
      <c r="N25">
        <f t="shared" si="2"/>
        <v>4.8994000000000003E-2</v>
      </c>
    </row>
    <row r="26" spans="1:14" x14ac:dyDescent="0.25">
      <c r="A26" t="s">
        <v>191</v>
      </c>
      <c r="B26" t="s">
        <v>165</v>
      </c>
      <c r="C26">
        <v>2.5000000000000001E-2</v>
      </c>
      <c r="D26">
        <v>5.1942000000000002E-2</v>
      </c>
      <c r="E26">
        <v>2.6984999999999999E-2</v>
      </c>
      <c r="F26">
        <v>5.0214000000000002E-2</v>
      </c>
      <c r="G26">
        <v>2.6127999999999998E-2</v>
      </c>
      <c r="H26">
        <v>1</v>
      </c>
      <c r="I26" t="s">
        <v>178</v>
      </c>
      <c r="L26" t="str">
        <f t="shared" si="0"/>
        <v>in lb</v>
      </c>
      <c r="M26">
        <f t="shared" si="1"/>
        <v>5.1942000000000002E-2</v>
      </c>
      <c r="N26">
        <f t="shared" si="2"/>
        <v>5.0214000000000002E-2</v>
      </c>
    </row>
    <row r="27" spans="1:14" x14ac:dyDescent="0.25">
      <c r="A27" t="s">
        <v>192</v>
      </c>
      <c r="B27" t="s">
        <v>165</v>
      </c>
      <c r="C27">
        <v>0.05</v>
      </c>
      <c r="D27">
        <v>5.6881000000000001E-2</v>
      </c>
      <c r="E27">
        <v>2.6998000000000001E-2</v>
      </c>
      <c r="F27">
        <v>5.4384000000000002E-2</v>
      </c>
      <c r="G27">
        <v>2.5686E-2</v>
      </c>
      <c r="H27">
        <v>1</v>
      </c>
      <c r="I27" t="s">
        <v>178</v>
      </c>
      <c r="L27" t="str">
        <f t="shared" si="0"/>
        <v>in lb</v>
      </c>
      <c r="M27">
        <f t="shared" si="1"/>
        <v>5.6881000000000001E-2</v>
      </c>
      <c r="N27">
        <f t="shared" si="2"/>
        <v>5.4384000000000002E-2</v>
      </c>
    </row>
    <row r="28" spans="1:14" x14ac:dyDescent="0.25">
      <c r="A28" t="s">
        <v>193</v>
      </c>
      <c r="B28" t="s">
        <v>165</v>
      </c>
      <c r="C28">
        <v>0.1</v>
      </c>
      <c r="D28">
        <v>7.2952000000000003E-2</v>
      </c>
      <c r="E28">
        <v>2.6747E-2</v>
      </c>
      <c r="F28">
        <v>6.8941000000000002E-2</v>
      </c>
      <c r="G28">
        <v>2.4254000000000001E-2</v>
      </c>
      <c r="H28">
        <v>1</v>
      </c>
      <c r="I28" t="s">
        <v>178</v>
      </c>
      <c r="L28" t="str">
        <f t="shared" si="0"/>
        <v>in lb</v>
      </c>
      <c r="M28">
        <f t="shared" si="1"/>
        <v>7.2952000000000003E-2</v>
      </c>
      <c r="N28">
        <f t="shared" si="2"/>
        <v>6.8941000000000002E-2</v>
      </c>
    </row>
    <row r="29" spans="1:14" x14ac:dyDescent="0.25">
      <c r="A29" t="s">
        <v>194</v>
      </c>
      <c r="B29" t="s">
        <v>165</v>
      </c>
      <c r="C29">
        <v>0.25</v>
      </c>
      <c r="D29">
        <v>0.14007</v>
      </c>
      <c r="E29">
        <v>2.2366E-2</v>
      </c>
      <c r="F29">
        <v>0.13742000000000001</v>
      </c>
      <c r="G29">
        <v>1.9147000000000001E-2</v>
      </c>
      <c r="H29">
        <v>1</v>
      </c>
      <c r="I29" t="s">
        <v>178</v>
      </c>
      <c r="L29" t="str">
        <f t="shared" si="0"/>
        <v>in lb</v>
      </c>
      <c r="M29">
        <f t="shared" si="1"/>
        <v>0.14007</v>
      </c>
      <c r="N29">
        <f t="shared" si="2"/>
        <v>0.13742000000000001</v>
      </c>
    </row>
    <row r="30" spans="1:14" x14ac:dyDescent="0.25">
      <c r="A30" t="s">
        <v>195</v>
      </c>
      <c r="B30" t="s">
        <v>165</v>
      </c>
      <c r="C30">
        <v>0.5</v>
      </c>
      <c r="D30">
        <v>0.28006999999999999</v>
      </c>
      <c r="E30">
        <v>1.7089E-2</v>
      </c>
      <c r="F30">
        <v>0.27667000000000003</v>
      </c>
      <c r="G30">
        <v>1.3088000000000001E-2</v>
      </c>
      <c r="H30">
        <v>1</v>
      </c>
      <c r="I30" t="s">
        <v>178</v>
      </c>
      <c r="L30" t="str">
        <f t="shared" si="0"/>
        <v>in lb</v>
      </c>
      <c r="M30">
        <f t="shared" si="1"/>
        <v>0.28006999999999999</v>
      </c>
      <c r="N30">
        <f t="shared" si="2"/>
        <v>0.27667000000000003</v>
      </c>
    </row>
    <row r="31" spans="1:14" x14ac:dyDescent="0.25">
      <c r="A31" t="s">
        <v>196</v>
      </c>
      <c r="B31" t="s">
        <v>165</v>
      </c>
      <c r="C31">
        <v>0.01</v>
      </c>
      <c r="D31">
        <v>-1.9E-3</v>
      </c>
      <c r="E31">
        <v>6.1999999999999998E-3</v>
      </c>
      <c r="F31">
        <v>-4.8126000000000002E-3</v>
      </c>
      <c r="G31">
        <v>6.3061999999999997E-3</v>
      </c>
      <c r="H31">
        <v>1</v>
      </c>
      <c r="I31" t="s">
        <v>178</v>
      </c>
      <c r="L31" t="str">
        <f t="shared" si="0"/>
        <v>in lb</v>
      </c>
      <c r="M31">
        <f t="shared" si="1"/>
        <v>-1.9E-3</v>
      </c>
      <c r="N31">
        <f t="shared" si="2"/>
        <v>-4.8126000000000002E-3</v>
      </c>
    </row>
    <row r="32" spans="1:14" x14ac:dyDescent="0.25">
      <c r="A32" t="s">
        <v>197</v>
      </c>
      <c r="B32" t="s">
        <v>165</v>
      </c>
      <c r="C32">
        <v>2.5000000000000001E-2</v>
      </c>
      <c r="D32">
        <v>-1.3015000000000001E-3</v>
      </c>
      <c r="E32">
        <v>6.2256000000000004E-3</v>
      </c>
      <c r="F32">
        <v>-2.3488999999999997E-3</v>
      </c>
      <c r="G32">
        <v>6.2192999999999997E-3</v>
      </c>
      <c r="H32">
        <v>1</v>
      </c>
      <c r="I32" t="s">
        <v>178</v>
      </c>
      <c r="L32" t="str">
        <f t="shared" si="0"/>
        <v>in lb</v>
      </c>
      <c r="M32">
        <f t="shared" si="1"/>
        <v>-1.3015000000000001E-3</v>
      </c>
      <c r="N32">
        <f t="shared" si="2"/>
        <v>-2.3488999999999997E-3</v>
      </c>
    </row>
    <row r="33" spans="1:14" x14ac:dyDescent="0.25">
      <c r="A33" t="s">
        <v>198</v>
      </c>
      <c r="B33" t="s">
        <v>165</v>
      </c>
      <c r="C33">
        <v>0.05</v>
      </c>
      <c r="D33">
        <v>5.2563000000000002E-3</v>
      </c>
      <c r="E33">
        <v>6.0547999999999999E-3</v>
      </c>
      <c r="F33">
        <v>4.6426000000000002E-3</v>
      </c>
      <c r="G33">
        <v>5.9975999999999996E-3</v>
      </c>
      <c r="H33">
        <v>1</v>
      </c>
      <c r="I33" t="s">
        <v>178</v>
      </c>
      <c r="L33" t="str">
        <f t="shared" si="0"/>
        <v>in lb</v>
      </c>
      <c r="M33">
        <f t="shared" si="1"/>
        <v>5.2563000000000002E-3</v>
      </c>
      <c r="N33">
        <f t="shared" si="2"/>
        <v>4.6426000000000002E-3</v>
      </c>
    </row>
    <row r="34" spans="1:14" x14ac:dyDescent="0.25">
      <c r="A34" t="s">
        <v>199</v>
      </c>
      <c r="B34" t="s">
        <v>165</v>
      </c>
      <c r="C34">
        <v>0.1</v>
      </c>
      <c r="D34">
        <v>3.3420999999999999E-2</v>
      </c>
      <c r="E34">
        <v>5.6188999999999996E-3</v>
      </c>
      <c r="F34">
        <v>3.3239999999999999E-2</v>
      </c>
      <c r="G34">
        <v>5.4982E-3</v>
      </c>
      <c r="H34">
        <v>1</v>
      </c>
      <c r="I34" t="s">
        <v>178</v>
      </c>
      <c r="L34" t="str">
        <f t="shared" si="0"/>
        <v>in lb</v>
      </c>
      <c r="M34">
        <f t="shared" si="1"/>
        <v>3.3420999999999999E-2</v>
      </c>
      <c r="N34">
        <f t="shared" si="2"/>
        <v>3.3239999999999999E-2</v>
      </c>
    </row>
    <row r="35" spans="1:14" x14ac:dyDescent="0.25">
      <c r="A35" t="s">
        <v>200</v>
      </c>
      <c r="B35" t="s">
        <v>165</v>
      </c>
      <c r="C35">
        <v>0.25</v>
      </c>
      <c r="D35">
        <v>0.12469999999999999</v>
      </c>
      <c r="E35">
        <v>4.3728999999999999E-3</v>
      </c>
      <c r="F35">
        <v>0.12507000000000001</v>
      </c>
      <c r="G35">
        <v>4.2104000000000004E-3</v>
      </c>
      <c r="H35">
        <v>1</v>
      </c>
      <c r="I35" t="s">
        <v>178</v>
      </c>
      <c r="L35" t="str">
        <f t="shared" si="0"/>
        <v>in lb</v>
      </c>
      <c r="M35">
        <f t="shared" si="1"/>
        <v>0.12469999999999999</v>
      </c>
      <c r="N35">
        <f t="shared" si="2"/>
        <v>0.12507000000000001</v>
      </c>
    </row>
    <row r="36" spans="1:14" x14ac:dyDescent="0.25">
      <c r="A36" t="s">
        <v>201</v>
      </c>
      <c r="B36" t="s">
        <v>165</v>
      </c>
      <c r="C36">
        <v>0.5</v>
      </c>
      <c r="D36">
        <v>0.27560000000000001</v>
      </c>
      <c r="E36">
        <v>3.0617000000000001E-3</v>
      </c>
      <c r="F36">
        <v>0.26951000000000003</v>
      </c>
      <c r="G36">
        <v>2.8576999999999999E-3</v>
      </c>
      <c r="H36">
        <v>1</v>
      </c>
      <c r="I36" t="s">
        <v>178</v>
      </c>
      <c r="L36" t="str">
        <f t="shared" si="0"/>
        <v>in lb</v>
      </c>
      <c r="M36">
        <f t="shared" si="1"/>
        <v>0.27560000000000001</v>
      </c>
      <c r="N36">
        <f t="shared" si="2"/>
        <v>0.26951000000000003</v>
      </c>
    </row>
    <row r="37" spans="1:14" x14ac:dyDescent="0.25">
      <c r="A37" t="s">
        <v>202</v>
      </c>
      <c r="B37" t="s">
        <v>165</v>
      </c>
      <c r="C37">
        <v>0.01</v>
      </c>
      <c r="D37">
        <v>0.25</v>
      </c>
      <c r="E37">
        <v>8.3000000000000001E-3</v>
      </c>
      <c r="F37">
        <v>0.24271999999999999</v>
      </c>
      <c r="G37">
        <v>8.2214999999999996E-3</v>
      </c>
      <c r="H37">
        <v>1</v>
      </c>
      <c r="I37" t="s">
        <v>178</v>
      </c>
      <c r="L37" t="str">
        <f t="shared" si="0"/>
        <v>in lb</v>
      </c>
      <c r="M37">
        <f t="shared" si="1"/>
        <v>0.25</v>
      </c>
      <c r="N37">
        <f t="shared" si="2"/>
        <v>0.24271999999999999</v>
      </c>
    </row>
    <row r="38" spans="1:14" x14ac:dyDescent="0.25">
      <c r="A38" t="s">
        <v>203</v>
      </c>
      <c r="B38" t="s">
        <v>165</v>
      </c>
      <c r="C38">
        <v>2.5000000000000001E-2</v>
      </c>
      <c r="D38">
        <v>0.25</v>
      </c>
      <c r="E38">
        <v>8.2643999999999999E-3</v>
      </c>
      <c r="F38">
        <v>0.24298</v>
      </c>
      <c r="G38">
        <v>8.2197999999999993E-3</v>
      </c>
      <c r="H38">
        <v>1</v>
      </c>
      <c r="I38" t="s">
        <v>178</v>
      </c>
      <c r="L38" t="str">
        <f t="shared" si="0"/>
        <v>in lb</v>
      </c>
      <c r="M38">
        <f t="shared" si="1"/>
        <v>0.25</v>
      </c>
      <c r="N38">
        <f t="shared" si="2"/>
        <v>0.24298</v>
      </c>
    </row>
    <row r="39" spans="1:14" x14ac:dyDescent="0.25">
      <c r="A39" t="s">
        <v>204</v>
      </c>
      <c r="B39" t="s">
        <v>165</v>
      </c>
      <c r="C39">
        <v>0.05</v>
      </c>
      <c r="D39">
        <v>0.25169000000000002</v>
      </c>
      <c r="E39">
        <v>8.2822E-3</v>
      </c>
      <c r="F39">
        <v>0.24386000000000002</v>
      </c>
      <c r="G39">
        <v>8.2138000000000003E-3</v>
      </c>
      <c r="H39">
        <v>1</v>
      </c>
      <c r="I39" t="s">
        <v>178</v>
      </c>
      <c r="L39" t="str">
        <f t="shared" si="0"/>
        <v>in lb</v>
      </c>
      <c r="M39">
        <f t="shared" si="1"/>
        <v>0.25169000000000002</v>
      </c>
      <c r="N39">
        <f t="shared" si="2"/>
        <v>0.24386000000000002</v>
      </c>
    </row>
    <row r="40" spans="1:14" x14ac:dyDescent="0.25">
      <c r="A40" t="s">
        <v>205</v>
      </c>
      <c r="B40" t="s">
        <v>165</v>
      </c>
      <c r="C40">
        <v>0.1</v>
      </c>
      <c r="D40">
        <v>0.26207000000000003</v>
      </c>
      <c r="E40">
        <v>8.3222999999999995E-3</v>
      </c>
      <c r="F40">
        <v>0.24738000000000002</v>
      </c>
      <c r="G40">
        <v>8.1899E-3</v>
      </c>
      <c r="H40">
        <v>1</v>
      </c>
      <c r="I40" t="s">
        <v>178</v>
      </c>
      <c r="L40" t="str">
        <f t="shared" si="0"/>
        <v>in lb</v>
      </c>
      <c r="M40">
        <f t="shared" si="1"/>
        <v>0.26207000000000003</v>
      </c>
      <c r="N40">
        <f t="shared" si="2"/>
        <v>0.24738000000000002</v>
      </c>
    </row>
    <row r="41" spans="1:14" x14ac:dyDescent="0.25">
      <c r="A41" t="s">
        <v>206</v>
      </c>
      <c r="B41" t="s">
        <v>165</v>
      </c>
      <c r="C41">
        <v>0.25</v>
      </c>
      <c r="D41">
        <v>0.28947000000000001</v>
      </c>
      <c r="E41">
        <v>8.2237000000000005E-3</v>
      </c>
      <c r="F41">
        <v>0.27087</v>
      </c>
      <c r="G41">
        <v>8.0338000000000007E-3</v>
      </c>
      <c r="H41">
        <v>1</v>
      </c>
      <c r="I41" t="s">
        <v>178</v>
      </c>
      <c r="L41" t="str">
        <f t="shared" si="0"/>
        <v>in lb</v>
      </c>
      <c r="M41">
        <f t="shared" si="1"/>
        <v>0.28947000000000001</v>
      </c>
      <c r="N41">
        <f t="shared" si="2"/>
        <v>0.27087</v>
      </c>
    </row>
    <row r="42" spans="1:14" x14ac:dyDescent="0.25">
      <c r="A42" t="s">
        <v>207</v>
      </c>
      <c r="B42" t="s">
        <v>165</v>
      </c>
      <c r="C42">
        <v>0.5</v>
      </c>
      <c r="D42">
        <v>0.33695000000000003</v>
      </c>
      <c r="E42">
        <v>7.9048999999999994E-3</v>
      </c>
      <c r="F42">
        <v>0.30071000000000003</v>
      </c>
      <c r="G42">
        <v>7.5845000000000001E-3</v>
      </c>
      <c r="H42">
        <v>1</v>
      </c>
      <c r="I42" t="s">
        <v>178</v>
      </c>
      <c r="L42" t="str">
        <f t="shared" si="0"/>
        <v>in lb</v>
      </c>
      <c r="M42">
        <f t="shared" si="1"/>
        <v>0.33695000000000003</v>
      </c>
      <c r="N42">
        <f t="shared" si="2"/>
        <v>0.30071000000000003</v>
      </c>
    </row>
    <row r="43" spans="1:14" x14ac:dyDescent="0.25">
      <c r="A43" t="s">
        <v>208</v>
      </c>
      <c r="B43" t="s">
        <v>165</v>
      </c>
      <c r="C43">
        <v>0.01</v>
      </c>
      <c r="D43">
        <v>0</v>
      </c>
      <c r="E43">
        <v>5.0000000000000001E-3</v>
      </c>
      <c r="F43">
        <v>2.8160000000000001E-4</v>
      </c>
      <c r="G43">
        <v>3.4085999999999999E-3</v>
      </c>
      <c r="H43">
        <v>1</v>
      </c>
      <c r="I43" t="s">
        <v>178</v>
      </c>
      <c r="L43" t="str">
        <f t="shared" si="0"/>
        <v>in lb</v>
      </c>
      <c r="M43">
        <f t="shared" si="1"/>
        <v>0</v>
      </c>
      <c r="N43">
        <f t="shared" si="2"/>
        <v>2.8160000000000001E-4</v>
      </c>
    </row>
    <row r="44" spans="1:14" x14ac:dyDescent="0.25">
      <c r="A44" t="s">
        <v>209</v>
      </c>
      <c r="B44" t="s">
        <v>165</v>
      </c>
      <c r="C44">
        <v>2.5000000000000001E-2</v>
      </c>
      <c r="D44">
        <v>0</v>
      </c>
      <c r="E44">
        <v>5.0000000000000001E-3</v>
      </c>
      <c r="F44">
        <v>9.8635999999999993E-4</v>
      </c>
      <c r="G44">
        <v>3.4069999999999999E-3</v>
      </c>
      <c r="H44">
        <v>1</v>
      </c>
      <c r="I44" t="s">
        <v>178</v>
      </c>
      <c r="L44" t="str">
        <f t="shared" si="0"/>
        <v>in lb</v>
      </c>
      <c r="M44">
        <f t="shared" si="1"/>
        <v>0</v>
      </c>
      <c r="N44">
        <f t="shared" si="2"/>
        <v>9.8635999999999993E-4</v>
      </c>
    </row>
    <row r="45" spans="1:14" x14ac:dyDescent="0.25">
      <c r="A45" t="s">
        <v>210</v>
      </c>
      <c r="B45" t="s">
        <v>165</v>
      </c>
      <c r="C45">
        <v>0.05</v>
      </c>
      <c r="D45">
        <v>0</v>
      </c>
      <c r="E45">
        <v>5.0000000000000001E-3</v>
      </c>
      <c r="F45">
        <v>3.4976E-3</v>
      </c>
      <c r="G45">
        <v>3.4012999999999999E-3</v>
      </c>
      <c r="H45">
        <v>1</v>
      </c>
      <c r="I45" t="s">
        <v>178</v>
      </c>
      <c r="L45" t="str">
        <f t="shared" si="0"/>
        <v>in lb</v>
      </c>
      <c r="M45">
        <f t="shared" si="1"/>
        <v>0</v>
      </c>
      <c r="N45">
        <f t="shared" si="2"/>
        <v>3.4976E-3</v>
      </c>
    </row>
    <row r="46" spans="1:14" x14ac:dyDescent="0.25">
      <c r="A46" t="s">
        <v>211</v>
      </c>
      <c r="B46" t="s">
        <v>165</v>
      </c>
      <c r="C46">
        <v>0.1</v>
      </c>
      <c r="D46">
        <v>0</v>
      </c>
      <c r="E46">
        <v>5.0000000000000001E-3</v>
      </c>
      <c r="F46">
        <v>1.3142999999999998E-2</v>
      </c>
      <c r="G46">
        <v>3.3795000000000001E-3</v>
      </c>
      <c r="H46">
        <v>1</v>
      </c>
      <c r="I46" t="s">
        <v>178</v>
      </c>
      <c r="L46" t="str">
        <f t="shared" si="0"/>
        <v>in lb</v>
      </c>
      <c r="M46">
        <f t="shared" si="1"/>
        <v>0</v>
      </c>
      <c r="N46">
        <f t="shared" si="2"/>
        <v>1.3142999999999998E-2</v>
      </c>
    </row>
    <row r="47" spans="1:14" x14ac:dyDescent="0.25">
      <c r="A47" t="s">
        <v>212</v>
      </c>
      <c r="B47" t="s">
        <v>165</v>
      </c>
      <c r="C47">
        <v>0.25</v>
      </c>
      <c r="D47">
        <v>1.3276E-2</v>
      </c>
      <c r="E47">
        <v>4.9668000000000004E-3</v>
      </c>
      <c r="F47">
        <v>6.8884000000000001E-2</v>
      </c>
      <c r="G47">
        <v>3.2563000000000002E-3</v>
      </c>
      <c r="H47">
        <v>1</v>
      </c>
      <c r="I47" t="s">
        <v>178</v>
      </c>
      <c r="L47" t="str">
        <f t="shared" si="0"/>
        <v>in lb</v>
      </c>
      <c r="M47">
        <f t="shared" si="1"/>
        <v>1.3276E-2</v>
      </c>
      <c r="N47">
        <f t="shared" si="2"/>
        <v>6.8884000000000001E-2</v>
      </c>
    </row>
    <row r="48" spans="1:14" x14ac:dyDescent="0.25">
      <c r="A48" t="s">
        <v>213</v>
      </c>
      <c r="B48" t="s">
        <v>165</v>
      </c>
      <c r="C48">
        <v>0.5</v>
      </c>
      <c r="D48">
        <v>0.14764000000000002</v>
      </c>
      <c r="E48">
        <v>4.6309000000000003E-3</v>
      </c>
      <c r="F48">
        <v>0.19027000000000002</v>
      </c>
      <c r="G48">
        <v>2.9824999999999999E-3</v>
      </c>
      <c r="H48">
        <v>1</v>
      </c>
      <c r="I48" t="s">
        <v>178</v>
      </c>
      <c r="L48" t="str">
        <f t="shared" si="0"/>
        <v>in lb</v>
      </c>
      <c r="M48">
        <f t="shared" si="1"/>
        <v>0.14764000000000002</v>
      </c>
      <c r="N48">
        <f t="shared" si="2"/>
        <v>0.19027000000000002</v>
      </c>
    </row>
    <row r="49" spans="1:14" x14ac:dyDescent="0.25">
      <c r="A49" t="s">
        <v>214</v>
      </c>
      <c r="B49" t="s">
        <v>165</v>
      </c>
      <c r="C49">
        <v>1</v>
      </c>
      <c r="D49">
        <v>0.45411000000000001</v>
      </c>
      <c r="E49">
        <v>3.8647E-3</v>
      </c>
      <c r="F49">
        <v>0.46559</v>
      </c>
      <c r="G49">
        <v>2.6243E-3</v>
      </c>
      <c r="H49">
        <v>1</v>
      </c>
      <c r="I49" t="s">
        <v>178</v>
      </c>
      <c r="L49" t="str">
        <f t="shared" si="0"/>
        <v>in lb</v>
      </c>
      <c r="M49">
        <f t="shared" si="1"/>
        <v>0.45411000000000001</v>
      </c>
      <c r="N49">
        <f t="shared" si="2"/>
        <v>0.46559</v>
      </c>
    </row>
    <row r="50" spans="1:14" x14ac:dyDescent="0.25">
      <c r="A50" t="s">
        <v>215</v>
      </c>
      <c r="B50" t="s">
        <v>165</v>
      </c>
      <c r="C50">
        <v>0.01</v>
      </c>
      <c r="D50">
        <v>0</v>
      </c>
      <c r="E50">
        <v>5.0000000000000001E-3</v>
      </c>
      <c r="F50">
        <v>2.5842999999999998E-4</v>
      </c>
      <c r="G50">
        <v>3.4099E-3</v>
      </c>
      <c r="H50">
        <v>1</v>
      </c>
      <c r="I50" t="s">
        <v>178</v>
      </c>
      <c r="L50" t="str">
        <f t="shared" si="0"/>
        <v>in lb</v>
      </c>
      <c r="M50">
        <f t="shared" si="1"/>
        <v>0</v>
      </c>
      <c r="N50">
        <f t="shared" si="2"/>
        <v>2.5842999999999998E-4</v>
      </c>
    </row>
    <row r="51" spans="1:14" x14ac:dyDescent="0.25">
      <c r="A51" t="s">
        <v>216</v>
      </c>
      <c r="B51" t="s">
        <v>165</v>
      </c>
      <c r="C51">
        <v>2.5000000000000001E-2</v>
      </c>
      <c r="D51">
        <v>0</v>
      </c>
      <c r="E51">
        <v>5.0000000000000001E-3</v>
      </c>
      <c r="F51">
        <v>4.3543E-4</v>
      </c>
      <c r="G51">
        <v>3.4096999999999999E-3</v>
      </c>
      <c r="H51">
        <v>1</v>
      </c>
      <c r="I51" t="s">
        <v>178</v>
      </c>
      <c r="L51" t="str">
        <f t="shared" si="0"/>
        <v>in lb</v>
      </c>
      <c r="M51">
        <f t="shared" si="1"/>
        <v>0</v>
      </c>
      <c r="N51">
        <f t="shared" si="2"/>
        <v>4.3543E-4</v>
      </c>
    </row>
    <row r="52" spans="1:14" x14ac:dyDescent="0.25">
      <c r="A52" t="s">
        <v>217</v>
      </c>
      <c r="B52" t="s">
        <v>165</v>
      </c>
      <c r="C52">
        <v>0.05</v>
      </c>
      <c r="D52">
        <v>0</v>
      </c>
      <c r="E52">
        <v>5.0000000000000001E-3</v>
      </c>
      <c r="F52">
        <v>1.3751E-3</v>
      </c>
      <c r="G52">
        <v>3.4087000000000002E-3</v>
      </c>
      <c r="H52">
        <v>1</v>
      </c>
      <c r="I52" t="s">
        <v>178</v>
      </c>
      <c r="L52" t="str">
        <f t="shared" si="0"/>
        <v>in lb</v>
      </c>
      <c r="M52">
        <f t="shared" si="1"/>
        <v>0</v>
      </c>
      <c r="N52">
        <f t="shared" si="2"/>
        <v>1.3751E-3</v>
      </c>
    </row>
    <row r="53" spans="1:14" x14ac:dyDescent="0.25">
      <c r="A53" t="s">
        <v>218</v>
      </c>
      <c r="B53" t="s">
        <v>165</v>
      </c>
      <c r="C53">
        <v>0.1</v>
      </c>
      <c r="D53">
        <v>0</v>
      </c>
      <c r="E53">
        <v>5.0000000000000001E-3</v>
      </c>
      <c r="F53">
        <v>5.3613000000000003E-3</v>
      </c>
      <c r="G53">
        <v>3.4050999999999999E-3</v>
      </c>
      <c r="H53">
        <v>1</v>
      </c>
      <c r="I53" t="s">
        <v>178</v>
      </c>
      <c r="L53" t="str">
        <f t="shared" si="0"/>
        <v>in lb</v>
      </c>
      <c r="M53">
        <f t="shared" si="1"/>
        <v>0</v>
      </c>
      <c r="N53">
        <f t="shared" si="2"/>
        <v>5.3613000000000003E-3</v>
      </c>
    </row>
    <row r="54" spans="1:14" x14ac:dyDescent="0.25">
      <c r="A54" t="s">
        <v>219</v>
      </c>
      <c r="B54" t="s">
        <v>165</v>
      </c>
      <c r="C54">
        <v>0.25</v>
      </c>
      <c r="D54">
        <v>0</v>
      </c>
      <c r="E54">
        <v>5.0000000000000001E-3</v>
      </c>
      <c r="F54">
        <v>3.2464E-2</v>
      </c>
      <c r="G54">
        <v>3.3806000000000001E-3</v>
      </c>
      <c r="H54">
        <v>1</v>
      </c>
      <c r="I54" t="s">
        <v>178</v>
      </c>
      <c r="L54" t="str">
        <f t="shared" si="0"/>
        <v>in lb</v>
      </c>
      <c r="M54">
        <f t="shared" si="1"/>
        <v>0</v>
      </c>
      <c r="N54">
        <f t="shared" si="2"/>
        <v>3.2464E-2</v>
      </c>
    </row>
    <row r="55" spans="1:14" x14ac:dyDescent="0.25">
      <c r="A55" t="s">
        <v>220</v>
      </c>
      <c r="B55" t="s">
        <v>165</v>
      </c>
      <c r="C55">
        <v>0.5</v>
      </c>
      <c r="D55">
        <v>4.8696000000000003E-2</v>
      </c>
      <c r="E55">
        <v>4.9512999999999996E-3</v>
      </c>
      <c r="F55">
        <v>0.10955999999999999</v>
      </c>
      <c r="G55">
        <v>3.3051999999999999E-3</v>
      </c>
      <c r="H55">
        <v>1</v>
      </c>
      <c r="I55" t="s">
        <v>178</v>
      </c>
      <c r="L55" t="str">
        <f t="shared" si="0"/>
        <v>in lb</v>
      </c>
      <c r="M55">
        <f t="shared" si="1"/>
        <v>4.8696000000000003E-2</v>
      </c>
      <c r="N55">
        <f t="shared" si="2"/>
        <v>0.10955999999999999</v>
      </c>
    </row>
    <row r="56" spans="1:14" x14ac:dyDescent="0.25">
      <c r="A56" t="s">
        <v>221</v>
      </c>
      <c r="B56" t="s">
        <v>165</v>
      </c>
      <c r="C56">
        <v>1</v>
      </c>
      <c r="D56">
        <v>0.50409999999999999</v>
      </c>
      <c r="E56">
        <v>5.2299E-3</v>
      </c>
      <c r="F56">
        <v>2.1235000000000004</v>
      </c>
      <c r="G56">
        <v>5.3680999999999998E-3</v>
      </c>
      <c r="H56">
        <v>1</v>
      </c>
      <c r="I56" t="s">
        <v>178</v>
      </c>
      <c r="L56" t="str">
        <f t="shared" si="0"/>
        <v>in lb</v>
      </c>
      <c r="M56">
        <f t="shared" si="1"/>
        <v>0.50409999999999999</v>
      </c>
      <c r="N56">
        <f t="shared" si="2"/>
        <v>2.1235000000000004</v>
      </c>
    </row>
    <row r="57" spans="1:14" x14ac:dyDescent="0.25">
      <c r="A57" t="s">
        <v>222</v>
      </c>
      <c r="B57" t="s">
        <v>165</v>
      </c>
      <c r="C57">
        <v>0.01</v>
      </c>
      <c r="D57">
        <v>0</v>
      </c>
      <c r="E57">
        <v>5.0000000000000001E-3</v>
      </c>
      <c r="F57">
        <v>9.0189000000000005E-2</v>
      </c>
      <c r="G57">
        <v>3.4099999999999998E-3</v>
      </c>
      <c r="H57">
        <v>1</v>
      </c>
      <c r="I57" t="s">
        <v>178</v>
      </c>
      <c r="L57" t="str">
        <f t="shared" si="0"/>
        <v>in lb</v>
      </c>
      <c r="M57">
        <f t="shared" si="1"/>
        <v>0</v>
      </c>
      <c r="N57">
        <f t="shared" si="2"/>
        <v>9.0189000000000005E-2</v>
      </c>
    </row>
    <row r="58" spans="1:14" x14ac:dyDescent="0.25">
      <c r="A58" t="s">
        <v>223</v>
      </c>
      <c r="B58" t="s">
        <v>165</v>
      </c>
      <c r="C58">
        <v>2.5000000000000001E-2</v>
      </c>
      <c r="D58">
        <v>9.7398999999999999E-2</v>
      </c>
      <c r="E58">
        <v>4.9674999999999997E-3</v>
      </c>
      <c r="F58">
        <v>9.0209999999999999E-2</v>
      </c>
      <c r="G58">
        <v>3.4099999999999998E-3</v>
      </c>
      <c r="H58">
        <v>1</v>
      </c>
      <c r="I58" t="s">
        <v>178</v>
      </c>
      <c r="L58" t="str">
        <f t="shared" si="0"/>
        <v>in lb</v>
      </c>
      <c r="M58">
        <f t="shared" si="1"/>
        <v>9.7398999999999999E-2</v>
      </c>
      <c r="N58">
        <f t="shared" si="2"/>
        <v>9.0209999999999999E-2</v>
      </c>
    </row>
    <row r="59" spans="1:14" x14ac:dyDescent="0.25">
      <c r="A59" t="s">
        <v>224</v>
      </c>
      <c r="B59" t="s">
        <v>165</v>
      </c>
      <c r="C59">
        <v>0.05</v>
      </c>
      <c r="D59">
        <v>0.35302</v>
      </c>
      <c r="E59">
        <v>4.8823E-3</v>
      </c>
      <c r="F59">
        <v>9.0406E-2</v>
      </c>
      <c r="G59">
        <v>3.4099E-3</v>
      </c>
      <c r="H59">
        <v>1</v>
      </c>
      <c r="I59" t="s">
        <v>178</v>
      </c>
      <c r="L59" t="str">
        <f t="shared" si="0"/>
        <v>in lb</v>
      </c>
      <c r="M59">
        <f t="shared" si="1"/>
        <v>0.35302</v>
      </c>
      <c r="N59">
        <f t="shared" si="2"/>
        <v>9.0406E-2</v>
      </c>
    </row>
    <row r="60" spans="1:14" x14ac:dyDescent="0.25">
      <c r="A60" t="s">
        <v>225</v>
      </c>
      <c r="B60" t="s">
        <v>165</v>
      </c>
      <c r="C60">
        <v>0.1</v>
      </c>
      <c r="D60">
        <v>0.9087599999999999</v>
      </c>
      <c r="E60">
        <v>4.6971000000000001E-3</v>
      </c>
      <c r="F60">
        <v>9.1187000000000004E-2</v>
      </c>
      <c r="G60">
        <v>3.4095000000000002E-3</v>
      </c>
      <c r="H60">
        <v>1</v>
      </c>
      <c r="I60" t="s">
        <v>178</v>
      </c>
      <c r="L60" t="str">
        <f t="shared" si="0"/>
        <v>in lb</v>
      </c>
      <c r="M60">
        <f t="shared" si="1"/>
        <v>0.9087599999999999</v>
      </c>
      <c r="N60">
        <f t="shared" si="2"/>
        <v>9.1187000000000004E-2</v>
      </c>
    </row>
    <row r="61" spans="1:14" x14ac:dyDescent="0.25">
      <c r="A61" t="s">
        <v>226</v>
      </c>
      <c r="B61" t="s">
        <v>165</v>
      </c>
      <c r="C61">
        <v>0.25</v>
      </c>
      <c r="D61">
        <v>1.2625</v>
      </c>
      <c r="E61">
        <v>4.5792000000000003E-3</v>
      </c>
      <c r="F61">
        <v>9.6778000000000003E-2</v>
      </c>
      <c r="G61">
        <v>3.4066000000000001E-3</v>
      </c>
      <c r="H61">
        <v>1</v>
      </c>
      <c r="I61" t="s">
        <v>178</v>
      </c>
      <c r="L61" t="str">
        <f t="shared" si="0"/>
        <v>in lb</v>
      </c>
      <c r="M61">
        <f t="shared" si="1"/>
        <v>1.2625</v>
      </c>
      <c r="N61">
        <f t="shared" si="2"/>
        <v>9.6778000000000003E-2</v>
      </c>
    </row>
    <row r="62" spans="1:14" x14ac:dyDescent="0.25">
      <c r="A62" t="s">
        <v>227</v>
      </c>
      <c r="B62" t="s">
        <v>165</v>
      </c>
      <c r="C62">
        <v>0.5</v>
      </c>
      <c r="D62">
        <v>1.8724000000000001</v>
      </c>
      <c r="E62">
        <v>4.3759000000000003E-3</v>
      </c>
      <c r="F62">
        <v>0.10431</v>
      </c>
      <c r="G62">
        <v>3.3966000000000001E-3</v>
      </c>
      <c r="H62">
        <v>1</v>
      </c>
      <c r="I62" t="s">
        <v>178</v>
      </c>
      <c r="L62" t="str">
        <f t="shared" si="0"/>
        <v>in lb</v>
      </c>
      <c r="M62">
        <f t="shared" si="1"/>
        <v>1.8724000000000001</v>
      </c>
      <c r="N62">
        <f t="shared" si="2"/>
        <v>0.10431</v>
      </c>
    </row>
    <row r="63" spans="1:14" x14ac:dyDescent="0.25">
      <c r="A63" t="s">
        <v>228</v>
      </c>
      <c r="B63" t="s">
        <v>165</v>
      </c>
      <c r="C63">
        <v>1</v>
      </c>
      <c r="D63">
        <v>3.0065000000000004</v>
      </c>
      <c r="E63">
        <v>4.3778000000000003E-3</v>
      </c>
      <c r="F63">
        <v>5.9200999999999997</v>
      </c>
      <c r="G63">
        <v>5.5415000000000004E-3</v>
      </c>
      <c r="H63">
        <v>1</v>
      </c>
      <c r="I63" t="s">
        <v>178</v>
      </c>
      <c r="L63" t="str">
        <f t="shared" si="0"/>
        <v>in lb</v>
      </c>
      <c r="M63">
        <f t="shared" si="1"/>
        <v>3.0065000000000004</v>
      </c>
      <c r="N63">
        <f t="shared" si="2"/>
        <v>5.9200999999999997</v>
      </c>
    </row>
    <row r="64" spans="1:14" x14ac:dyDescent="0.25">
      <c r="A64" t="s">
        <v>229</v>
      </c>
      <c r="B64" t="s">
        <v>165</v>
      </c>
      <c r="C64">
        <v>0.01</v>
      </c>
      <c r="D64">
        <v>0</v>
      </c>
      <c r="E64">
        <v>5.0000000000000001E-3</v>
      </c>
      <c r="F64">
        <v>4.5914999999999997E-5</v>
      </c>
      <c r="G64">
        <v>3.4234999999999999E-3</v>
      </c>
      <c r="H64">
        <v>1</v>
      </c>
      <c r="I64" t="s">
        <v>230</v>
      </c>
      <c r="L64" t="str">
        <f t="shared" si="0"/>
        <v>ft lb</v>
      </c>
      <c r="M64">
        <f t="shared" si="1"/>
        <v>0</v>
      </c>
      <c r="N64">
        <f t="shared" si="2"/>
        <v>4.5914999999999997E-5</v>
      </c>
    </row>
    <row r="65" spans="1:14" x14ac:dyDescent="0.25">
      <c r="A65" t="s">
        <v>231</v>
      </c>
      <c r="B65" t="s">
        <v>165</v>
      </c>
      <c r="C65">
        <v>2.5000000000000001E-2</v>
      </c>
      <c r="D65">
        <v>0</v>
      </c>
      <c r="E65">
        <v>5.0000000000000001E-3</v>
      </c>
      <c r="F65">
        <v>1.1741E-3</v>
      </c>
      <c r="G65">
        <v>3.4194E-3</v>
      </c>
      <c r="H65">
        <v>1</v>
      </c>
      <c r="I65" t="s">
        <v>230</v>
      </c>
      <c r="L65" t="str">
        <f t="shared" si="0"/>
        <v>ft lb</v>
      </c>
      <c r="M65">
        <f t="shared" si="1"/>
        <v>0</v>
      </c>
      <c r="N65">
        <f t="shared" si="2"/>
        <v>1.1741E-3</v>
      </c>
    </row>
    <row r="66" spans="1:14" x14ac:dyDescent="0.25">
      <c r="A66" t="s">
        <v>232</v>
      </c>
      <c r="B66" t="s">
        <v>165</v>
      </c>
      <c r="C66">
        <v>0.05</v>
      </c>
      <c r="D66">
        <v>0</v>
      </c>
      <c r="E66">
        <v>5.0000000000000001E-3</v>
      </c>
      <c r="F66">
        <v>5.0925000000000007E-3</v>
      </c>
      <c r="G66">
        <v>3.4052000000000002E-3</v>
      </c>
      <c r="H66">
        <v>1</v>
      </c>
      <c r="I66" t="s">
        <v>230</v>
      </c>
      <c r="L66" t="str">
        <f t="shared" si="0"/>
        <v>ft lb</v>
      </c>
      <c r="M66">
        <f t="shared" si="1"/>
        <v>0</v>
      </c>
      <c r="N66">
        <f t="shared" si="2"/>
        <v>5.0925000000000007E-3</v>
      </c>
    </row>
    <row r="67" spans="1:14" x14ac:dyDescent="0.25">
      <c r="A67" t="s">
        <v>233</v>
      </c>
      <c r="B67" t="s">
        <v>165</v>
      </c>
      <c r="C67">
        <v>0.1</v>
      </c>
      <c r="D67">
        <v>0</v>
      </c>
      <c r="E67">
        <v>5.0000000000000001E-3</v>
      </c>
      <c r="F67">
        <v>1.9415000000000002E-2</v>
      </c>
      <c r="G67">
        <v>3.3538000000000001E-3</v>
      </c>
      <c r="H67">
        <v>1</v>
      </c>
      <c r="I67" t="s">
        <v>230</v>
      </c>
      <c r="L67" t="str">
        <f t="shared" ref="L67:L130" si="3">I67</f>
        <v>ft lb</v>
      </c>
      <c r="M67">
        <f t="shared" ref="M67:M130" si="4">D67</f>
        <v>0</v>
      </c>
      <c r="N67">
        <f t="shared" ref="N67:N130" si="5">F67</f>
        <v>1.9415000000000002E-2</v>
      </c>
    </row>
    <row r="68" spans="1:14" x14ac:dyDescent="0.25">
      <c r="A68" t="s">
        <v>234</v>
      </c>
      <c r="B68" t="s">
        <v>165</v>
      </c>
      <c r="C68">
        <v>0.25</v>
      </c>
      <c r="D68">
        <v>6.7770999999999998E-2</v>
      </c>
      <c r="E68">
        <v>4.7289000000000003E-3</v>
      </c>
      <c r="F68">
        <v>9.0547000000000002E-2</v>
      </c>
      <c r="G68">
        <v>3.1102E-3</v>
      </c>
      <c r="H68">
        <v>1</v>
      </c>
      <c r="I68" t="s">
        <v>230</v>
      </c>
      <c r="L68" t="str">
        <f t="shared" si="3"/>
        <v>ft lb</v>
      </c>
      <c r="M68">
        <f t="shared" si="4"/>
        <v>6.7770999999999998E-2</v>
      </c>
      <c r="N68">
        <f t="shared" si="5"/>
        <v>9.0547000000000002E-2</v>
      </c>
    </row>
    <row r="69" spans="1:14" x14ac:dyDescent="0.25">
      <c r="A69" t="s">
        <v>235</v>
      </c>
      <c r="B69" t="s">
        <v>165</v>
      </c>
      <c r="C69">
        <v>0.5</v>
      </c>
      <c r="D69">
        <v>0.21425000000000002</v>
      </c>
      <c r="E69">
        <v>4.143E-3</v>
      </c>
      <c r="F69">
        <v>0.22457000000000002</v>
      </c>
      <c r="G69">
        <v>2.6727999999999999E-3</v>
      </c>
      <c r="H69">
        <v>1</v>
      </c>
      <c r="I69" t="s">
        <v>230</v>
      </c>
      <c r="L69" t="str">
        <f t="shared" si="3"/>
        <v>ft lb</v>
      </c>
      <c r="M69">
        <f t="shared" si="4"/>
        <v>0.21425000000000002</v>
      </c>
      <c r="N69">
        <f t="shared" si="5"/>
        <v>0.22457000000000002</v>
      </c>
    </row>
    <row r="70" spans="1:14" x14ac:dyDescent="0.25">
      <c r="A70" t="s">
        <v>236</v>
      </c>
      <c r="B70" t="s">
        <v>165</v>
      </c>
      <c r="C70">
        <v>1</v>
      </c>
      <c r="D70">
        <v>0.50576999999999994</v>
      </c>
      <c r="E70">
        <v>3.8400999999999999E-3</v>
      </c>
      <c r="F70">
        <v>0.68823999999999996</v>
      </c>
      <c r="G70">
        <v>3.9090000000000001E-3</v>
      </c>
      <c r="H70">
        <v>1</v>
      </c>
      <c r="I70" t="s">
        <v>230</v>
      </c>
      <c r="L70" t="str">
        <f t="shared" si="3"/>
        <v>ft lb</v>
      </c>
      <c r="M70">
        <f t="shared" si="4"/>
        <v>0.50576999999999994</v>
      </c>
      <c r="N70">
        <f t="shared" si="5"/>
        <v>0.68823999999999996</v>
      </c>
    </row>
    <row r="71" spans="1:14" x14ac:dyDescent="0.25">
      <c r="A71" t="s">
        <v>237</v>
      </c>
      <c r="B71" t="s">
        <v>165</v>
      </c>
      <c r="C71">
        <v>0.01</v>
      </c>
      <c r="D71">
        <v>0.26</v>
      </c>
      <c r="E71">
        <v>5.4000000000000003E-3</v>
      </c>
      <c r="F71">
        <v>0.25396999999999997</v>
      </c>
      <c r="G71">
        <v>5.2620000000000002E-3</v>
      </c>
      <c r="H71">
        <v>1</v>
      </c>
      <c r="I71" t="s">
        <v>230</v>
      </c>
      <c r="L71" t="str">
        <f t="shared" si="3"/>
        <v>ft lb</v>
      </c>
      <c r="M71">
        <f t="shared" si="4"/>
        <v>0.26</v>
      </c>
      <c r="N71">
        <f t="shared" si="5"/>
        <v>0.25396999999999997</v>
      </c>
    </row>
    <row r="72" spans="1:14" x14ac:dyDescent="0.25">
      <c r="A72" t="s">
        <v>238</v>
      </c>
      <c r="B72" t="s">
        <v>165</v>
      </c>
      <c r="C72">
        <v>2.5000000000000001E-2</v>
      </c>
      <c r="D72">
        <v>0.25083</v>
      </c>
      <c r="E72">
        <v>5.3952000000000002E-3</v>
      </c>
      <c r="F72">
        <v>0.25417000000000001</v>
      </c>
      <c r="G72">
        <v>5.2616E-3</v>
      </c>
      <c r="H72">
        <v>1</v>
      </c>
      <c r="I72" t="s">
        <v>230</v>
      </c>
      <c r="L72" t="str">
        <f t="shared" si="3"/>
        <v>ft lb</v>
      </c>
      <c r="M72">
        <f t="shared" si="4"/>
        <v>0.25083</v>
      </c>
      <c r="N72">
        <f t="shared" si="5"/>
        <v>0.25417000000000001</v>
      </c>
    </row>
    <row r="73" spans="1:14" x14ac:dyDescent="0.25">
      <c r="A73" t="s">
        <v>239</v>
      </c>
      <c r="B73" t="s">
        <v>165</v>
      </c>
      <c r="C73">
        <v>0.05</v>
      </c>
      <c r="D73">
        <v>0.24983</v>
      </c>
      <c r="E73">
        <v>5.4637000000000002E-3</v>
      </c>
      <c r="F73">
        <v>0.25491000000000003</v>
      </c>
      <c r="G73">
        <v>5.2601000000000002E-3</v>
      </c>
      <c r="H73">
        <v>1</v>
      </c>
      <c r="I73" t="s">
        <v>230</v>
      </c>
      <c r="L73" t="str">
        <f t="shared" si="3"/>
        <v>ft lb</v>
      </c>
      <c r="M73">
        <f t="shared" si="4"/>
        <v>0.24983</v>
      </c>
      <c r="N73">
        <f t="shared" si="5"/>
        <v>0.25491000000000003</v>
      </c>
    </row>
    <row r="74" spans="1:14" x14ac:dyDescent="0.25">
      <c r="A74" t="s">
        <v>240</v>
      </c>
      <c r="B74" t="s">
        <v>165</v>
      </c>
      <c r="C74">
        <v>0.1</v>
      </c>
      <c r="D74">
        <v>0.24830000000000002</v>
      </c>
      <c r="E74">
        <v>5.6388000000000002E-3</v>
      </c>
      <c r="F74">
        <v>0.25785000000000002</v>
      </c>
      <c r="G74">
        <v>5.2541000000000003E-3</v>
      </c>
      <c r="H74">
        <v>1</v>
      </c>
      <c r="I74" t="s">
        <v>230</v>
      </c>
      <c r="L74" t="str">
        <f t="shared" si="3"/>
        <v>ft lb</v>
      </c>
      <c r="M74">
        <f t="shared" si="4"/>
        <v>0.24830000000000002</v>
      </c>
      <c r="N74">
        <f t="shared" si="5"/>
        <v>0.25785000000000002</v>
      </c>
    </row>
    <row r="75" spans="1:14" x14ac:dyDescent="0.25">
      <c r="A75" t="s">
        <v>241</v>
      </c>
      <c r="B75" t="s">
        <v>165</v>
      </c>
      <c r="C75">
        <v>0.25</v>
      </c>
      <c r="D75">
        <v>0.26488</v>
      </c>
      <c r="E75">
        <v>5.7312999999999999E-3</v>
      </c>
      <c r="F75">
        <v>0.27799000000000001</v>
      </c>
      <c r="G75">
        <v>5.2131E-3</v>
      </c>
      <c r="H75">
        <v>1</v>
      </c>
      <c r="I75" t="s">
        <v>230</v>
      </c>
      <c r="L75" t="str">
        <f t="shared" si="3"/>
        <v>ft lb</v>
      </c>
      <c r="M75">
        <f t="shared" si="4"/>
        <v>0.26488</v>
      </c>
      <c r="N75">
        <f t="shared" si="5"/>
        <v>0.27799000000000001</v>
      </c>
    </row>
    <row r="76" spans="1:14" x14ac:dyDescent="0.25">
      <c r="A76" t="s">
        <v>242</v>
      </c>
      <c r="B76" t="s">
        <v>165</v>
      </c>
      <c r="C76">
        <v>0.5</v>
      </c>
      <c r="D76">
        <v>0.37440000000000001</v>
      </c>
      <c r="E76">
        <v>5.8585E-3</v>
      </c>
      <c r="F76">
        <v>0.33899000000000001</v>
      </c>
      <c r="G76">
        <v>5.0806000000000002E-3</v>
      </c>
      <c r="H76">
        <v>1</v>
      </c>
      <c r="I76" t="s">
        <v>230</v>
      </c>
      <c r="L76" t="str">
        <f t="shared" si="3"/>
        <v>ft lb</v>
      </c>
      <c r="M76">
        <f t="shared" si="4"/>
        <v>0.37440000000000001</v>
      </c>
      <c r="N76">
        <f t="shared" si="5"/>
        <v>0.33899000000000001</v>
      </c>
    </row>
    <row r="77" spans="1:14" x14ac:dyDescent="0.25">
      <c r="A77" t="s">
        <v>243</v>
      </c>
      <c r="B77" t="s">
        <v>165</v>
      </c>
      <c r="C77">
        <v>1</v>
      </c>
      <c r="D77">
        <v>0.65839999999999999</v>
      </c>
      <c r="E77">
        <v>6.0924999999999998E-3</v>
      </c>
      <c r="F77">
        <v>0.86568000000000001</v>
      </c>
      <c r="G77">
        <v>6.1330999999999998E-3</v>
      </c>
      <c r="H77">
        <v>1</v>
      </c>
      <c r="I77" t="s">
        <v>230</v>
      </c>
      <c r="L77" t="str">
        <f t="shared" si="3"/>
        <v>ft lb</v>
      </c>
      <c r="M77">
        <f t="shared" si="4"/>
        <v>0.65839999999999999</v>
      </c>
      <c r="N77">
        <f t="shared" si="5"/>
        <v>0.86568000000000001</v>
      </c>
    </row>
    <row r="78" spans="1:14" x14ac:dyDescent="0.25">
      <c r="A78" t="s">
        <v>244</v>
      </c>
      <c r="B78" t="s">
        <v>245</v>
      </c>
      <c r="C78">
        <v>5.0000000000000004E-6</v>
      </c>
      <c r="D78">
        <v>20</v>
      </c>
      <c r="E78">
        <v>0</v>
      </c>
      <c r="F78">
        <v>18.553152196781738</v>
      </c>
      <c r="G78">
        <v>0</v>
      </c>
      <c r="H78">
        <v>1000000</v>
      </c>
      <c r="I78" t="s">
        <v>246</v>
      </c>
      <c r="L78" t="str">
        <f t="shared" si="3"/>
        <v>µin</v>
      </c>
      <c r="M78">
        <f t="shared" si="4"/>
        <v>20</v>
      </c>
      <c r="N78">
        <f t="shared" si="5"/>
        <v>18.553152196781738</v>
      </c>
    </row>
    <row r="79" spans="1:14" x14ac:dyDescent="0.25">
      <c r="A79" t="s">
        <v>247</v>
      </c>
      <c r="B79" t="s">
        <v>245</v>
      </c>
      <c r="C79">
        <v>1.0000000000000001E-5</v>
      </c>
      <c r="D79">
        <v>20</v>
      </c>
      <c r="E79">
        <v>0</v>
      </c>
      <c r="F79">
        <v>19.221058847541567</v>
      </c>
      <c r="G79">
        <v>0</v>
      </c>
      <c r="H79">
        <v>1000000</v>
      </c>
      <c r="I79" t="s">
        <v>246</v>
      </c>
      <c r="L79" t="str">
        <f t="shared" si="3"/>
        <v>µin</v>
      </c>
      <c r="M79">
        <f t="shared" si="4"/>
        <v>20</v>
      </c>
      <c r="N79">
        <f t="shared" si="5"/>
        <v>19.221058847541567</v>
      </c>
    </row>
    <row r="80" spans="1:14" x14ac:dyDescent="0.25">
      <c r="A80" t="s">
        <v>248</v>
      </c>
      <c r="B80" t="s">
        <v>245</v>
      </c>
      <c r="C80">
        <v>2.0000000000000002E-5</v>
      </c>
      <c r="D80">
        <v>21.851073575104294</v>
      </c>
      <c r="E80">
        <v>0</v>
      </c>
      <c r="F80">
        <v>21.687961876476336</v>
      </c>
      <c r="G80">
        <v>0</v>
      </c>
      <c r="H80">
        <v>1000000</v>
      </c>
      <c r="I80" t="s">
        <v>246</v>
      </c>
      <c r="L80" t="str">
        <f t="shared" si="3"/>
        <v>µin</v>
      </c>
      <c r="M80">
        <f t="shared" si="4"/>
        <v>21.851073575104294</v>
      </c>
      <c r="N80">
        <f t="shared" si="5"/>
        <v>21.687961876476336</v>
      </c>
    </row>
    <row r="81" spans="1:14" x14ac:dyDescent="0.25">
      <c r="A81" t="s">
        <v>249</v>
      </c>
      <c r="B81" t="s">
        <v>64</v>
      </c>
      <c r="C81">
        <v>1.0000000000000001E-5</v>
      </c>
      <c r="D81">
        <v>3.4000000000000002E-2</v>
      </c>
      <c r="E81">
        <v>3.3E-4</v>
      </c>
      <c r="F81">
        <v>5.6728000000000001E-2</v>
      </c>
      <c r="G81">
        <v>1.4254E-4</v>
      </c>
      <c r="H81">
        <v>1000</v>
      </c>
      <c r="I81" t="s">
        <v>250</v>
      </c>
      <c r="L81" t="str">
        <f t="shared" si="3"/>
        <v>mg</v>
      </c>
      <c r="M81">
        <f t="shared" si="4"/>
        <v>3.4000000000000002E-2</v>
      </c>
      <c r="N81">
        <f t="shared" si="5"/>
        <v>5.6728000000000001E-2</v>
      </c>
    </row>
    <row r="82" spans="1:14" x14ac:dyDescent="0.25">
      <c r="A82" t="s">
        <v>251</v>
      </c>
      <c r="B82" t="s">
        <v>64</v>
      </c>
      <c r="C82">
        <v>1E-4</v>
      </c>
      <c r="D82">
        <v>7.0542000000000007E-2</v>
      </c>
      <c r="E82">
        <v>2.4977000000000002E-4</v>
      </c>
      <c r="F82">
        <v>8.702E-2</v>
      </c>
      <c r="G82">
        <v>7.9574999999999996E-5</v>
      </c>
      <c r="H82">
        <v>1000</v>
      </c>
      <c r="I82" t="s">
        <v>250</v>
      </c>
      <c r="L82" t="str">
        <f t="shared" si="3"/>
        <v>mg</v>
      </c>
      <c r="M82">
        <f t="shared" si="4"/>
        <v>7.0542000000000007E-2</v>
      </c>
      <c r="N82">
        <f t="shared" si="5"/>
        <v>8.702E-2</v>
      </c>
    </row>
    <row r="83" spans="1:14" x14ac:dyDescent="0.25">
      <c r="A83" t="s">
        <v>252</v>
      </c>
      <c r="B83" t="s">
        <v>64</v>
      </c>
      <c r="C83">
        <v>1E-3</v>
      </c>
      <c r="D83">
        <v>0.58227999999999991</v>
      </c>
      <c r="E83">
        <v>8.6310000000000005E-5</v>
      </c>
      <c r="F83">
        <v>0.5841599999999999</v>
      </c>
      <c r="G83">
        <v>1.0203E-5</v>
      </c>
      <c r="H83">
        <v>1000</v>
      </c>
      <c r="I83" t="s">
        <v>250</v>
      </c>
      <c r="L83" t="str">
        <f t="shared" si="3"/>
        <v>mg</v>
      </c>
      <c r="M83">
        <f t="shared" si="4"/>
        <v>0.58227999999999991</v>
      </c>
      <c r="N83">
        <f t="shared" si="5"/>
        <v>0.5841599999999999</v>
      </c>
    </row>
    <row r="84" spans="1:14" x14ac:dyDescent="0.25">
      <c r="A84" t="s">
        <v>253</v>
      </c>
      <c r="B84" t="s">
        <v>64</v>
      </c>
      <c r="C84">
        <v>0.01</v>
      </c>
      <c r="D84">
        <v>5.8008999999999995</v>
      </c>
      <c r="E84">
        <v>3.2526E-5</v>
      </c>
      <c r="F84">
        <v>5.8003999999999998</v>
      </c>
      <c r="G84">
        <v>1.0239000000000001E-6</v>
      </c>
      <c r="H84">
        <v>1000</v>
      </c>
      <c r="I84" t="s">
        <v>250</v>
      </c>
      <c r="L84" t="str">
        <f t="shared" si="3"/>
        <v>mg</v>
      </c>
      <c r="M84">
        <f t="shared" si="4"/>
        <v>5.8008999999999995</v>
      </c>
      <c r="N84">
        <f t="shared" si="5"/>
        <v>5.8003999999999998</v>
      </c>
    </row>
    <row r="85" spans="1:14" x14ac:dyDescent="0.25">
      <c r="A85" t="s">
        <v>254</v>
      </c>
      <c r="B85" t="s">
        <v>64</v>
      </c>
      <c r="C85">
        <v>0.1</v>
      </c>
      <c r="D85">
        <v>58</v>
      </c>
      <c r="E85">
        <v>1.2717999999999999E-5</v>
      </c>
      <c r="F85">
        <v>58</v>
      </c>
      <c r="G85">
        <v>1.0239000000000001E-7</v>
      </c>
      <c r="H85">
        <v>1000</v>
      </c>
      <c r="I85" t="s">
        <v>250</v>
      </c>
      <c r="L85" t="str">
        <f t="shared" si="3"/>
        <v>mg</v>
      </c>
      <c r="M85">
        <f t="shared" si="4"/>
        <v>58</v>
      </c>
      <c r="N85">
        <f t="shared" si="5"/>
        <v>58</v>
      </c>
    </row>
    <row r="86" spans="1:14" x14ac:dyDescent="0.25">
      <c r="A86" t="s">
        <v>255</v>
      </c>
      <c r="B86" t="s">
        <v>64</v>
      </c>
      <c r="C86">
        <v>1</v>
      </c>
      <c r="D86">
        <v>580</v>
      </c>
      <c r="E86">
        <v>5.0568999999999998E-6</v>
      </c>
      <c r="F86">
        <v>580</v>
      </c>
      <c r="G86">
        <v>1.0239E-8</v>
      </c>
      <c r="H86">
        <v>1000</v>
      </c>
      <c r="I86" t="s">
        <v>250</v>
      </c>
      <c r="L86" t="str">
        <f t="shared" si="3"/>
        <v>mg</v>
      </c>
      <c r="M86">
        <f t="shared" si="4"/>
        <v>580</v>
      </c>
      <c r="N86">
        <f t="shared" si="5"/>
        <v>580</v>
      </c>
    </row>
    <row r="87" spans="1:14" x14ac:dyDescent="0.25">
      <c r="A87" t="s">
        <v>256</v>
      </c>
      <c r="B87" t="s">
        <v>64</v>
      </c>
      <c r="C87">
        <v>1E-3</v>
      </c>
      <c r="D87">
        <v>0.67</v>
      </c>
      <c r="E87">
        <v>5.4000000000000003E-3</v>
      </c>
      <c r="F87">
        <v>0.63249</v>
      </c>
      <c r="G87">
        <v>5.2262999999999997E-3</v>
      </c>
      <c r="H87">
        <v>1000</v>
      </c>
      <c r="I87" t="s">
        <v>250</v>
      </c>
      <c r="L87" t="str">
        <f t="shared" si="3"/>
        <v>mg</v>
      </c>
      <c r="M87">
        <f t="shared" si="4"/>
        <v>0.67</v>
      </c>
      <c r="N87">
        <f t="shared" si="5"/>
        <v>0.63249</v>
      </c>
    </row>
    <row r="88" spans="1:14" x14ac:dyDescent="0.25">
      <c r="A88" t="s">
        <v>257</v>
      </c>
      <c r="B88" t="s">
        <v>64</v>
      </c>
      <c r="C88">
        <v>0.01</v>
      </c>
      <c r="D88">
        <v>5.8184999999999993</v>
      </c>
      <c r="E88">
        <v>1.3533E-3</v>
      </c>
      <c r="F88">
        <v>5.8049999999999997</v>
      </c>
      <c r="G88">
        <v>1.0242000000000001E-3</v>
      </c>
      <c r="H88">
        <v>1000</v>
      </c>
      <c r="I88" t="s">
        <v>250</v>
      </c>
      <c r="L88" t="str">
        <f t="shared" si="3"/>
        <v>mg</v>
      </c>
      <c r="M88">
        <f t="shared" si="4"/>
        <v>5.8184999999999993</v>
      </c>
      <c r="N88">
        <f t="shared" si="5"/>
        <v>5.8049999999999997</v>
      </c>
    </row>
    <row r="89" spans="1:14" x14ac:dyDescent="0.25">
      <c r="A89" t="s">
        <v>258</v>
      </c>
      <c r="B89" t="s">
        <v>64</v>
      </c>
      <c r="C89">
        <v>0.1</v>
      </c>
      <c r="D89">
        <v>58.006999999999998</v>
      </c>
      <c r="E89">
        <v>2.4263999999999999E-4</v>
      </c>
      <c r="F89">
        <v>58.000999999999998</v>
      </c>
      <c r="G89">
        <v>1.043E-4</v>
      </c>
      <c r="H89">
        <v>1000</v>
      </c>
      <c r="I89" t="s">
        <v>250</v>
      </c>
      <c r="L89" t="str">
        <f t="shared" si="3"/>
        <v>mg</v>
      </c>
      <c r="M89">
        <f t="shared" si="4"/>
        <v>58.006999999999998</v>
      </c>
      <c r="N89">
        <f t="shared" si="5"/>
        <v>58.000999999999998</v>
      </c>
    </row>
    <row r="90" spans="1:14" x14ac:dyDescent="0.25">
      <c r="A90" t="s">
        <v>259</v>
      </c>
      <c r="B90" t="s">
        <v>64</v>
      </c>
      <c r="C90">
        <v>1</v>
      </c>
      <c r="D90">
        <v>580</v>
      </c>
      <c r="E90">
        <v>6.5810999999999997E-5</v>
      </c>
      <c r="F90">
        <v>580</v>
      </c>
      <c r="G90">
        <v>1.0431999999999999E-5</v>
      </c>
      <c r="H90">
        <v>1000</v>
      </c>
      <c r="I90" t="s">
        <v>250</v>
      </c>
      <c r="L90" t="str">
        <f t="shared" si="3"/>
        <v>mg</v>
      </c>
      <c r="M90">
        <f t="shared" si="4"/>
        <v>580</v>
      </c>
      <c r="N90">
        <f t="shared" si="5"/>
        <v>580</v>
      </c>
    </row>
    <row r="91" spans="1:14" x14ac:dyDescent="0.25">
      <c r="A91" t="s">
        <v>260</v>
      </c>
      <c r="B91" t="s">
        <v>64</v>
      </c>
      <c r="C91">
        <v>1E-3</v>
      </c>
      <c r="D91">
        <v>6.1</v>
      </c>
      <c r="E91">
        <v>5.0000000000000001E-3</v>
      </c>
      <c r="F91">
        <v>2.0590000000000002</v>
      </c>
      <c r="G91">
        <v>1.0677000000000001E-2</v>
      </c>
      <c r="H91">
        <v>1000</v>
      </c>
      <c r="I91" t="s">
        <v>250</v>
      </c>
      <c r="L91" t="str">
        <f t="shared" si="3"/>
        <v>mg</v>
      </c>
      <c r="M91">
        <f t="shared" si="4"/>
        <v>6.1</v>
      </c>
      <c r="N91">
        <f t="shared" si="5"/>
        <v>2.0590000000000002</v>
      </c>
    </row>
    <row r="92" spans="1:14" x14ac:dyDescent="0.25">
      <c r="A92" t="s">
        <v>261</v>
      </c>
      <c r="B92" t="s">
        <v>64</v>
      </c>
      <c r="C92">
        <v>0.01</v>
      </c>
      <c r="D92">
        <v>6.4177999999999997</v>
      </c>
      <c r="E92">
        <v>7.4614E-3</v>
      </c>
      <c r="F92">
        <v>5.6450999999999993</v>
      </c>
      <c r="G92">
        <v>7.3658999999999999E-3</v>
      </c>
      <c r="H92">
        <v>1000</v>
      </c>
      <c r="I92" t="s">
        <v>250</v>
      </c>
      <c r="L92" t="str">
        <f t="shared" si="3"/>
        <v>mg</v>
      </c>
      <c r="M92">
        <f t="shared" si="4"/>
        <v>6.4177999999999997</v>
      </c>
      <c r="N92">
        <f t="shared" si="5"/>
        <v>5.6450999999999993</v>
      </c>
    </row>
    <row r="93" spans="1:14" x14ac:dyDescent="0.25">
      <c r="A93" t="s">
        <v>262</v>
      </c>
      <c r="B93" t="s">
        <v>64</v>
      </c>
      <c r="C93">
        <v>0.1</v>
      </c>
      <c r="D93">
        <v>57.884999999999998</v>
      </c>
      <c r="E93">
        <v>2.2358999999999999E-3</v>
      </c>
      <c r="F93">
        <v>57.893999999999998</v>
      </c>
      <c r="G93">
        <v>1.139E-3</v>
      </c>
      <c r="H93">
        <v>1000</v>
      </c>
      <c r="I93" t="s">
        <v>250</v>
      </c>
      <c r="L93" t="str">
        <f t="shared" si="3"/>
        <v>mg</v>
      </c>
      <c r="M93">
        <f t="shared" si="4"/>
        <v>57.884999999999998</v>
      </c>
      <c r="N93">
        <f t="shared" si="5"/>
        <v>57.893999999999998</v>
      </c>
    </row>
    <row r="94" spans="1:14" x14ac:dyDescent="0.25">
      <c r="A94" t="s">
        <v>263</v>
      </c>
      <c r="B94" t="s">
        <v>64</v>
      </c>
      <c r="C94">
        <v>1</v>
      </c>
      <c r="D94">
        <v>579.99</v>
      </c>
      <c r="E94">
        <v>5.6433999999999998E-4</v>
      </c>
      <c r="F94">
        <v>579.99</v>
      </c>
      <c r="G94">
        <v>1.1484000000000001E-4</v>
      </c>
      <c r="H94">
        <v>1000</v>
      </c>
      <c r="I94" t="s">
        <v>250</v>
      </c>
      <c r="L94" t="str">
        <f t="shared" si="3"/>
        <v>mg</v>
      </c>
      <c r="M94">
        <f t="shared" si="4"/>
        <v>579.99</v>
      </c>
      <c r="N94">
        <f t="shared" si="5"/>
        <v>579.99</v>
      </c>
    </row>
    <row r="95" spans="1:14" x14ac:dyDescent="0.25">
      <c r="A95" t="s">
        <v>264</v>
      </c>
      <c r="B95" t="s">
        <v>64</v>
      </c>
      <c r="C95">
        <v>2.0000000000000001E-4</v>
      </c>
      <c r="D95">
        <v>340</v>
      </c>
      <c r="E95">
        <v>1.6999999999999999E-3</v>
      </c>
      <c r="F95">
        <v>62.356000000000002</v>
      </c>
      <c r="G95">
        <v>1.0517E-2</v>
      </c>
      <c r="H95">
        <v>453592.4</v>
      </c>
      <c r="I95" t="s">
        <v>250</v>
      </c>
      <c r="L95" t="str">
        <f t="shared" si="3"/>
        <v>mg</v>
      </c>
      <c r="M95">
        <f t="shared" si="4"/>
        <v>340</v>
      </c>
      <c r="N95">
        <f t="shared" si="5"/>
        <v>62.356000000000002</v>
      </c>
    </row>
    <row r="96" spans="1:14" x14ac:dyDescent="0.25">
      <c r="A96" t="s">
        <v>265</v>
      </c>
      <c r="B96" t="s">
        <v>64</v>
      </c>
      <c r="C96">
        <v>5.0000000000000001E-4</v>
      </c>
      <c r="D96">
        <v>340</v>
      </c>
      <c r="E96">
        <v>1.6999999999999999E-3</v>
      </c>
      <c r="F96">
        <v>128.29</v>
      </c>
      <c r="G96">
        <v>8.0849000000000008E-3</v>
      </c>
      <c r="H96">
        <v>453592.4</v>
      </c>
      <c r="I96" t="s">
        <v>250</v>
      </c>
      <c r="L96" t="str">
        <f t="shared" si="3"/>
        <v>mg</v>
      </c>
      <c r="M96">
        <f t="shared" si="4"/>
        <v>340</v>
      </c>
      <c r="N96">
        <f t="shared" si="5"/>
        <v>128.29</v>
      </c>
    </row>
    <row r="97" spans="1:15" x14ac:dyDescent="0.25">
      <c r="A97" t="s">
        <v>266</v>
      </c>
      <c r="B97" t="s">
        <v>64</v>
      </c>
      <c r="C97">
        <v>1E-3</v>
      </c>
      <c r="D97">
        <v>340</v>
      </c>
      <c r="E97">
        <v>2.6622999999999998E-3</v>
      </c>
      <c r="F97">
        <v>260.78999999999996</v>
      </c>
      <c r="G97">
        <v>5.5233000000000001E-3</v>
      </c>
      <c r="H97">
        <v>453592.4</v>
      </c>
      <c r="I97" t="s">
        <v>250</v>
      </c>
      <c r="L97" t="str">
        <f t="shared" si="3"/>
        <v>mg</v>
      </c>
      <c r="M97">
        <f t="shared" si="4"/>
        <v>340</v>
      </c>
      <c r="N97">
        <f t="shared" si="5"/>
        <v>260.78999999999996</v>
      </c>
    </row>
    <row r="98" spans="1:15" x14ac:dyDescent="0.25">
      <c r="A98" t="s">
        <v>267</v>
      </c>
      <c r="B98" t="s">
        <v>64</v>
      </c>
      <c r="C98">
        <v>0.01</v>
      </c>
      <c r="D98">
        <v>2630.9</v>
      </c>
      <c r="E98">
        <v>1.0271E-3</v>
      </c>
      <c r="F98">
        <v>2630.6</v>
      </c>
      <c r="G98">
        <v>6.7966999999999995E-4</v>
      </c>
      <c r="H98">
        <v>453592.4</v>
      </c>
      <c r="I98" t="s">
        <v>250</v>
      </c>
      <c r="L98" t="str">
        <f t="shared" si="3"/>
        <v>mg</v>
      </c>
      <c r="M98">
        <f t="shared" si="4"/>
        <v>2630.9</v>
      </c>
      <c r="N98">
        <f t="shared" si="5"/>
        <v>2630.6</v>
      </c>
    </row>
    <row r="99" spans="1:15" x14ac:dyDescent="0.25">
      <c r="A99" t="s">
        <v>268</v>
      </c>
      <c r="B99" t="s">
        <v>64</v>
      </c>
      <c r="C99">
        <v>0.1</v>
      </c>
      <c r="D99">
        <v>26309</v>
      </c>
      <c r="E99">
        <v>2.0819999999999999E-4</v>
      </c>
      <c r="F99">
        <v>26309</v>
      </c>
      <c r="G99">
        <v>6.8161E-5</v>
      </c>
      <c r="H99">
        <v>453592.4</v>
      </c>
      <c r="I99" t="s">
        <v>250</v>
      </c>
      <c r="L99" t="str">
        <f t="shared" si="3"/>
        <v>mg</v>
      </c>
      <c r="M99">
        <f t="shared" si="4"/>
        <v>26309</v>
      </c>
      <c r="N99">
        <f t="shared" si="5"/>
        <v>26309</v>
      </c>
    </row>
    <row r="100" spans="1:15" x14ac:dyDescent="0.25">
      <c r="A100" t="s">
        <v>269</v>
      </c>
      <c r="B100" t="s">
        <v>64</v>
      </c>
      <c r="C100">
        <v>1</v>
      </c>
      <c r="D100">
        <v>263090</v>
      </c>
      <c r="E100">
        <v>6.2837999999999997E-5</v>
      </c>
      <c r="F100">
        <v>263090</v>
      </c>
      <c r="G100">
        <v>6.8163000000000003E-6</v>
      </c>
      <c r="H100">
        <v>453592.4</v>
      </c>
      <c r="I100" t="s">
        <v>250</v>
      </c>
      <c r="L100" t="str">
        <f t="shared" si="3"/>
        <v>mg</v>
      </c>
      <c r="M100">
        <f t="shared" si="4"/>
        <v>263090</v>
      </c>
      <c r="N100">
        <f t="shared" si="5"/>
        <v>263090</v>
      </c>
    </row>
    <row r="101" spans="1:15" x14ac:dyDescent="0.25">
      <c r="A101" t="s">
        <v>270</v>
      </c>
      <c r="B101" t="s">
        <v>64</v>
      </c>
      <c r="C101">
        <v>1E-3</v>
      </c>
      <c r="D101">
        <v>340</v>
      </c>
      <c r="E101">
        <v>3.0000000000000001E-3</v>
      </c>
      <c r="F101">
        <v>326.81</v>
      </c>
      <c r="G101">
        <v>2.7992E-3</v>
      </c>
      <c r="H101">
        <v>453592.4</v>
      </c>
      <c r="I101" t="s">
        <v>250</v>
      </c>
      <c r="L101" t="str">
        <f t="shared" si="3"/>
        <v>mg</v>
      </c>
      <c r="M101">
        <f t="shared" si="4"/>
        <v>340</v>
      </c>
      <c r="N101">
        <f t="shared" si="5"/>
        <v>326.81</v>
      </c>
    </row>
    <row r="102" spans="1:15" x14ac:dyDescent="0.25">
      <c r="A102" t="s">
        <v>271</v>
      </c>
      <c r="B102" t="s">
        <v>64</v>
      </c>
      <c r="C102">
        <v>0.01</v>
      </c>
      <c r="D102">
        <v>2632</v>
      </c>
      <c r="E102">
        <v>7.8428999999999999E-4</v>
      </c>
      <c r="F102">
        <v>2631.2</v>
      </c>
      <c r="G102">
        <v>5.5234000000000001E-4</v>
      </c>
      <c r="H102">
        <v>453592.4</v>
      </c>
      <c r="I102" t="s">
        <v>250</v>
      </c>
      <c r="L102" t="str">
        <f t="shared" si="3"/>
        <v>mg</v>
      </c>
      <c r="M102">
        <f t="shared" si="4"/>
        <v>2632</v>
      </c>
      <c r="N102">
        <f t="shared" si="5"/>
        <v>2631.2</v>
      </c>
    </row>
    <row r="103" spans="1:15" x14ac:dyDescent="0.25">
      <c r="A103" t="s">
        <v>272</v>
      </c>
      <c r="B103" t="s">
        <v>64</v>
      </c>
      <c r="C103">
        <v>0.1</v>
      </c>
      <c r="D103">
        <v>26309</v>
      </c>
      <c r="E103">
        <v>1.5273000000000001E-4</v>
      </c>
      <c r="F103">
        <v>26309</v>
      </c>
      <c r="G103">
        <v>5.6147999999999998E-5</v>
      </c>
      <c r="H103">
        <v>453592.4</v>
      </c>
      <c r="I103" t="s">
        <v>250</v>
      </c>
      <c r="L103" t="str">
        <f t="shared" si="3"/>
        <v>mg</v>
      </c>
      <c r="M103">
        <f t="shared" si="4"/>
        <v>26309</v>
      </c>
      <c r="N103">
        <f t="shared" si="5"/>
        <v>26309</v>
      </c>
    </row>
    <row r="104" spans="1:15" ht="15.75" thickBot="1" x14ac:dyDescent="0.3">
      <c r="A104" t="s">
        <v>273</v>
      </c>
      <c r="B104" t="s">
        <v>64</v>
      </c>
      <c r="C104">
        <v>1</v>
      </c>
      <c r="D104">
        <v>263090</v>
      </c>
      <c r="E104">
        <v>4.4271999999999999E-5</v>
      </c>
      <c r="F104">
        <v>263090</v>
      </c>
      <c r="G104">
        <v>5.6157999999999997E-6</v>
      </c>
      <c r="H104">
        <v>453592.4</v>
      </c>
      <c r="I104" t="s">
        <v>250</v>
      </c>
      <c r="L104" t="str">
        <f t="shared" si="3"/>
        <v>mg</v>
      </c>
      <c r="M104">
        <f t="shared" si="4"/>
        <v>263090</v>
      </c>
      <c r="N104">
        <f t="shared" si="5"/>
        <v>263090</v>
      </c>
    </row>
    <row r="105" spans="1:15" x14ac:dyDescent="0.25">
      <c r="A105" t="s">
        <v>275</v>
      </c>
      <c r="B105" s="32" t="s">
        <v>276</v>
      </c>
      <c r="C105" s="33">
        <v>0.1</v>
      </c>
      <c r="D105" s="33">
        <v>0.31</v>
      </c>
      <c r="E105" s="33">
        <v>0</v>
      </c>
      <c r="F105" s="33">
        <v>0.28600278396116963</v>
      </c>
      <c r="G105" s="33">
        <v>0</v>
      </c>
      <c r="H105" s="33">
        <v>1</v>
      </c>
      <c r="I105" s="33" t="s">
        <v>91</v>
      </c>
      <c r="J105" s="34"/>
      <c r="K105" s="33"/>
      <c r="L105" s="33" t="str">
        <f t="shared" si="3"/>
        <v>HRA</v>
      </c>
      <c r="M105" s="33">
        <f t="shared" si="4"/>
        <v>0.31</v>
      </c>
      <c r="N105" s="33">
        <f t="shared" si="5"/>
        <v>0.28600278396116963</v>
      </c>
      <c r="O105" s="33" t="s">
        <v>274</v>
      </c>
    </row>
    <row r="106" spans="1:15" x14ac:dyDescent="0.25">
      <c r="A106" t="s">
        <v>277</v>
      </c>
      <c r="B106" s="35" t="s">
        <v>276</v>
      </c>
      <c r="C106">
        <v>0.1</v>
      </c>
      <c r="D106">
        <v>0.32</v>
      </c>
      <c r="E106">
        <v>0</v>
      </c>
      <c r="F106">
        <v>0.29579991959691171</v>
      </c>
      <c r="G106">
        <v>0</v>
      </c>
      <c r="H106">
        <v>1</v>
      </c>
      <c r="I106" t="s">
        <v>91</v>
      </c>
      <c r="L106" t="str">
        <f t="shared" si="3"/>
        <v>HRA</v>
      </c>
      <c r="M106">
        <f t="shared" si="4"/>
        <v>0.32</v>
      </c>
      <c r="N106">
        <f t="shared" si="5"/>
        <v>0.29579991959691171</v>
      </c>
      <c r="O106" t="s">
        <v>290</v>
      </c>
    </row>
    <row r="107" spans="1:15" ht="15.75" thickBot="1" x14ac:dyDescent="0.3">
      <c r="A107" t="s">
        <v>278</v>
      </c>
      <c r="B107" s="35" t="s">
        <v>276</v>
      </c>
      <c r="C107">
        <v>0.1</v>
      </c>
      <c r="D107">
        <v>0.2</v>
      </c>
      <c r="E107">
        <v>0</v>
      </c>
      <c r="F107">
        <v>0.17971530940223054</v>
      </c>
      <c r="G107">
        <v>0</v>
      </c>
      <c r="H107">
        <v>1</v>
      </c>
      <c r="I107" t="s">
        <v>91</v>
      </c>
      <c r="L107" t="str">
        <f t="shared" si="3"/>
        <v>HRA</v>
      </c>
      <c r="M107">
        <f t="shared" si="4"/>
        <v>0.2</v>
      </c>
      <c r="N107">
        <f t="shared" si="5"/>
        <v>0.17971530940223054</v>
      </c>
      <c r="O107" t="s">
        <v>305</v>
      </c>
    </row>
    <row r="108" spans="1:15" x14ac:dyDescent="0.25">
      <c r="A108" t="s">
        <v>279</v>
      </c>
      <c r="B108" s="35" t="s">
        <v>276</v>
      </c>
      <c r="C108">
        <v>0.1</v>
      </c>
      <c r="D108">
        <v>0.36</v>
      </c>
      <c r="E108">
        <v>0</v>
      </c>
      <c r="F108">
        <v>0.33510832940041863</v>
      </c>
      <c r="G108">
        <v>0</v>
      </c>
      <c r="H108">
        <v>1</v>
      </c>
      <c r="I108" t="s">
        <v>92</v>
      </c>
      <c r="L108" t="str">
        <f t="shared" si="3"/>
        <v>HRBW</v>
      </c>
      <c r="M108">
        <f t="shared" si="4"/>
        <v>0.36</v>
      </c>
      <c r="N108">
        <f t="shared" si="5"/>
        <v>0.33510832940041863</v>
      </c>
      <c r="O108" s="33" t="s">
        <v>274</v>
      </c>
    </row>
    <row r="109" spans="1:15" x14ac:dyDescent="0.25">
      <c r="A109" t="s">
        <v>280</v>
      </c>
      <c r="B109" s="35" t="s">
        <v>276</v>
      </c>
      <c r="C109">
        <v>0.1</v>
      </c>
      <c r="D109">
        <v>0.26</v>
      </c>
      <c r="E109">
        <v>0</v>
      </c>
      <c r="F109">
        <v>0.24697690668064382</v>
      </c>
      <c r="G109">
        <v>0</v>
      </c>
      <c r="H109">
        <v>1</v>
      </c>
      <c r="I109" t="s">
        <v>92</v>
      </c>
      <c r="L109" t="str">
        <f t="shared" si="3"/>
        <v>HRBW</v>
      </c>
      <c r="M109">
        <f t="shared" si="4"/>
        <v>0.26</v>
      </c>
      <c r="N109">
        <f t="shared" si="5"/>
        <v>0.24697690668064382</v>
      </c>
      <c r="O109" t="s">
        <v>290</v>
      </c>
    </row>
    <row r="110" spans="1:15" ht="15.75" thickBot="1" x14ac:dyDescent="0.3">
      <c r="A110" t="s">
        <v>281</v>
      </c>
      <c r="B110" s="35" t="s">
        <v>276</v>
      </c>
      <c r="C110">
        <v>0.1</v>
      </c>
      <c r="D110">
        <v>0.39</v>
      </c>
      <c r="E110">
        <v>0</v>
      </c>
      <c r="F110">
        <v>0.37456320218828149</v>
      </c>
      <c r="G110">
        <v>0</v>
      </c>
      <c r="H110">
        <v>1</v>
      </c>
      <c r="I110" t="s">
        <v>92</v>
      </c>
      <c r="L110" t="str">
        <f t="shared" si="3"/>
        <v>HRBW</v>
      </c>
      <c r="M110">
        <f t="shared" si="4"/>
        <v>0.39</v>
      </c>
      <c r="N110">
        <f t="shared" si="5"/>
        <v>0.37456320218828149</v>
      </c>
      <c r="O110" t="s">
        <v>305</v>
      </c>
    </row>
    <row r="111" spans="1:15" x14ac:dyDescent="0.25">
      <c r="A111" t="s">
        <v>282</v>
      </c>
      <c r="B111" s="35" t="s">
        <v>276</v>
      </c>
      <c r="C111">
        <v>0.1</v>
      </c>
      <c r="D111">
        <v>0.39</v>
      </c>
      <c r="E111">
        <v>0</v>
      </c>
      <c r="F111">
        <v>0.37456320218828149</v>
      </c>
      <c r="G111">
        <v>0</v>
      </c>
      <c r="H111">
        <v>1</v>
      </c>
      <c r="I111" t="s">
        <v>93</v>
      </c>
      <c r="L111" t="str">
        <f t="shared" si="3"/>
        <v>HRC</v>
      </c>
      <c r="M111">
        <f t="shared" si="4"/>
        <v>0.39</v>
      </c>
      <c r="N111">
        <f t="shared" si="5"/>
        <v>0.37456320218828149</v>
      </c>
      <c r="O111" s="33" t="s">
        <v>274</v>
      </c>
    </row>
    <row r="112" spans="1:15" x14ac:dyDescent="0.25">
      <c r="A112" t="s">
        <v>283</v>
      </c>
      <c r="B112" s="35" t="s">
        <v>276</v>
      </c>
      <c r="C112">
        <v>0.1</v>
      </c>
      <c r="D112">
        <v>0.34</v>
      </c>
      <c r="E112">
        <v>0</v>
      </c>
      <c r="F112">
        <v>0.32526541844090873</v>
      </c>
      <c r="G112">
        <v>0</v>
      </c>
      <c r="H112">
        <v>1</v>
      </c>
      <c r="I112" t="s">
        <v>93</v>
      </c>
      <c r="L112" t="str">
        <f t="shared" si="3"/>
        <v>HRC</v>
      </c>
      <c r="M112">
        <f t="shared" si="4"/>
        <v>0.34</v>
      </c>
      <c r="N112">
        <f t="shared" si="5"/>
        <v>0.32526541844090873</v>
      </c>
      <c r="O112" t="s">
        <v>290</v>
      </c>
    </row>
    <row r="113" spans="1:15" ht="15.75" thickBot="1" x14ac:dyDescent="0.3">
      <c r="A113" t="s">
        <v>284</v>
      </c>
      <c r="B113" s="35" t="s">
        <v>276</v>
      </c>
      <c r="C113">
        <v>0.1</v>
      </c>
      <c r="D113">
        <v>0.32</v>
      </c>
      <c r="E113">
        <v>0</v>
      </c>
      <c r="F113">
        <v>0.31543238963926873</v>
      </c>
      <c r="G113">
        <v>0</v>
      </c>
      <c r="H113">
        <v>1</v>
      </c>
      <c r="I113" t="s">
        <v>93</v>
      </c>
      <c r="L113" t="str">
        <f t="shared" si="3"/>
        <v>HRC</v>
      </c>
      <c r="M113">
        <f t="shared" si="4"/>
        <v>0.32</v>
      </c>
      <c r="N113">
        <f t="shared" si="5"/>
        <v>0.31543238963926873</v>
      </c>
      <c r="O113" t="s">
        <v>305</v>
      </c>
    </row>
    <row r="114" spans="1:15" x14ac:dyDescent="0.25">
      <c r="A114" t="s">
        <v>285</v>
      </c>
      <c r="B114" s="35" t="s">
        <v>276</v>
      </c>
      <c r="C114">
        <v>0.1</v>
      </c>
      <c r="D114">
        <v>0.39</v>
      </c>
      <c r="E114">
        <v>0</v>
      </c>
      <c r="F114">
        <v>0.3646883497365106</v>
      </c>
      <c r="G114">
        <v>0</v>
      </c>
      <c r="H114">
        <v>1</v>
      </c>
      <c r="I114" t="s">
        <v>94</v>
      </c>
      <c r="L114" t="str">
        <f t="shared" si="3"/>
        <v>HREW</v>
      </c>
      <c r="M114">
        <f t="shared" si="4"/>
        <v>0.39</v>
      </c>
      <c r="N114">
        <f t="shared" si="5"/>
        <v>0.3646883497365106</v>
      </c>
      <c r="O114" s="33" t="s">
        <v>274</v>
      </c>
    </row>
    <row r="115" spans="1:15" x14ac:dyDescent="0.25">
      <c r="A115" t="s">
        <v>286</v>
      </c>
      <c r="B115" s="35" t="s">
        <v>276</v>
      </c>
      <c r="C115">
        <v>0.1</v>
      </c>
      <c r="D115">
        <v>0.49</v>
      </c>
      <c r="E115">
        <v>0</v>
      </c>
      <c r="F115">
        <v>0.48352620656334588</v>
      </c>
      <c r="G115">
        <v>0</v>
      </c>
      <c r="H115">
        <v>1</v>
      </c>
      <c r="I115" t="s">
        <v>94</v>
      </c>
      <c r="L115" t="str">
        <f t="shared" si="3"/>
        <v>HREW</v>
      </c>
      <c r="M115">
        <f t="shared" si="4"/>
        <v>0.49</v>
      </c>
      <c r="N115">
        <f t="shared" si="5"/>
        <v>0.48352620656334588</v>
      </c>
      <c r="O115" t="s">
        <v>290</v>
      </c>
    </row>
    <row r="116" spans="1:15" ht="15.75" thickBot="1" x14ac:dyDescent="0.3">
      <c r="A116" t="s">
        <v>287</v>
      </c>
      <c r="B116" s="35" t="s">
        <v>276</v>
      </c>
      <c r="C116">
        <v>0.1</v>
      </c>
      <c r="D116">
        <v>0.49</v>
      </c>
      <c r="E116">
        <v>0</v>
      </c>
      <c r="F116">
        <v>0.48352620656334588</v>
      </c>
      <c r="G116">
        <v>0</v>
      </c>
      <c r="H116">
        <v>1</v>
      </c>
      <c r="I116" t="s">
        <v>94</v>
      </c>
      <c r="L116" t="str">
        <f t="shared" si="3"/>
        <v>HREW</v>
      </c>
      <c r="M116">
        <f t="shared" si="4"/>
        <v>0.49</v>
      </c>
      <c r="N116">
        <f t="shared" si="5"/>
        <v>0.48352620656334588</v>
      </c>
      <c r="O116" t="s">
        <v>305</v>
      </c>
    </row>
    <row r="117" spans="1:15" x14ac:dyDescent="0.25">
      <c r="A117" t="s">
        <v>288</v>
      </c>
      <c r="B117" s="35" t="s">
        <v>276</v>
      </c>
      <c r="C117">
        <v>0.1</v>
      </c>
      <c r="D117">
        <v>0.28000000000000003</v>
      </c>
      <c r="E117">
        <v>0</v>
      </c>
      <c r="F117">
        <v>0.25670526374334329</v>
      </c>
      <c r="G117">
        <v>0</v>
      </c>
      <c r="H117">
        <v>1</v>
      </c>
      <c r="I117" t="s">
        <v>95</v>
      </c>
      <c r="L117" t="str">
        <f t="shared" si="3"/>
        <v>HRFW</v>
      </c>
      <c r="M117">
        <f t="shared" si="4"/>
        <v>0.28000000000000003</v>
      </c>
      <c r="N117">
        <f t="shared" si="5"/>
        <v>0.25670526374334329</v>
      </c>
      <c r="O117" s="33" t="s">
        <v>274</v>
      </c>
    </row>
    <row r="118" spans="1:15" x14ac:dyDescent="0.25">
      <c r="A118" t="s">
        <v>289</v>
      </c>
      <c r="B118" s="35" t="s">
        <v>276</v>
      </c>
      <c r="C118">
        <v>0.1</v>
      </c>
      <c r="D118">
        <v>0.47</v>
      </c>
      <c r="E118">
        <v>0</v>
      </c>
      <c r="F118">
        <v>0.4537593992784496</v>
      </c>
      <c r="G118">
        <v>0</v>
      </c>
      <c r="H118">
        <v>1</v>
      </c>
      <c r="I118" t="s">
        <v>95</v>
      </c>
      <c r="L118" t="str">
        <f t="shared" si="3"/>
        <v>HRFW</v>
      </c>
      <c r="M118">
        <f t="shared" si="4"/>
        <v>0.47</v>
      </c>
      <c r="N118">
        <f t="shared" si="5"/>
        <v>0.4537593992784496</v>
      </c>
      <c r="O118" t="s">
        <v>290</v>
      </c>
    </row>
    <row r="119" spans="1:15" ht="15.75" thickBot="1" x14ac:dyDescent="0.3">
      <c r="A119" t="s">
        <v>291</v>
      </c>
      <c r="B119" s="35" t="s">
        <v>276</v>
      </c>
      <c r="C119">
        <v>0.1</v>
      </c>
      <c r="D119">
        <v>0.45</v>
      </c>
      <c r="E119">
        <v>0</v>
      </c>
      <c r="F119">
        <v>0.44384410825597254</v>
      </c>
      <c r="G119">
        <v>0</v>
      </c>
      <c r="H119">
        <v>1</v>
      </c>
      <c r="I119" t="s">
        <v>95</v>
      </c>
      <c r="L119" t="str">
        <f t="shared" si="3"/>
        <v>HRFW</v>
      </c>
      <c r="M119">
        <f t="shared" si="4"/>
        <v>0.45</v>
      </c>
      <c r="N119">
        <f t="shared" si="5"/>
        <v>0.44384410825597254</v>
      </c>
      <c r="O119" t="s">
        <v>305</v>
      </c>
    </row>
    <row r="120" spans="1:15" x14ac:dyDescent="0.25">
      <c r="A120" t="s">
        <v>292</v>
      </c>
      <c r="B120" s="35" t="s">
        <v>276</v>
      </c>
      <c r="C120">
        <v>0.1</v>
      </c>
      <c r="D120">
        <v>0.45</v>
      </c>
      <c r="E120">
        <v>0</v>
      </c>
      <c r="F120">
        <v>0.44384410825597254</v>
      </c>
      <c r="G120">
        <v>0</v>
      </c>
      <c r="H120">
        <v>1</v>
      </c>
      <c r="I120" t="s">
        <v>96</v>
      </c>
      <c r="L120" t="str">
        <f t="shared" si="3"/>
        <v>HRHW</v>
      </c>
      <c r="M120">
        <f t="shared" si="4"/>
        <v>0.45</v>
      </c>
      <c r="N120">
        <f t="shared" si="5"/>
        <v>0.44384410825597254</v>
      </c>
      <c r="O120" s="33" t="s">
        <v>274</v>
      </c>
    </row>
    <row r="121" spans="1:15" ht="15.75" thickBot="1" x14ac:dyDescent="0.3">
      <c r="A121" t="s">
        <v>293</v>
      </c>
      <c r="B121" s="35" t="s">
        <v>276</v>
      </c>
      <c r="C121">
        <v>0.1</v>
      </c>
      <c r="D121">
        <v>0.36</v>
      </c>
      <c r="E121">
        <v>0</v>
      </c>
      <c r="F121">
        <v>0.35482050734637566</v>
      </c>
      <c r="G121">
        <v>0</v>
      </c>
      <c r="H121">
        <v>1</v>
      </c>
      <c r="I121" t="s">
        <v>96</v>
      </c>
      <c r="L121" t="str">
        <f t="shared" si="3"/>
        <v>HRHW</v>
      </c>
      <c r="M121">
        <f t="shared" si="4"/>
        <v>0.36</v>
      </c>
      <c r="N121">
        <f t="shared" si="5"/>
        <v>0.35482050734637566</v>
      </c>
      <c r="O121" t="s">
        <v>305</v>
      </c>
    </row>
    <row r="122" spans="1:15" x14ac:dyDescent="0.25">
      <c r="A122" t="s">
        <v>294</v>
      </c>
      <c r="B122" s="35" t="s">
        <v>276</v>
      </c>
      <c r="C122">
        <v>0.1</v>
      </c>
      <c r="D122">
        <v>0.42</v>
      </c>
      <c r="E122">
        <v>0</v>
      </c>
      <c r="F122">
        <v>0.39433183035806213</v>
      </c>
      <c r="G122">
        <v>0</v>
      </c>
      <c r="H122">
        <v>1</v>
      </c>
      <c r="I122" t="s">
        <v>97</v>
      </c>
      <c r="L122" t="str">
        <f t="shared" si="3"/>
        <v>HR15N</v>
      </c>
      <c r="M122">
        <f t="shared" si="4"/>
        <v>0.42</v>
      </c>
      <c r="N122">
        <f t="shared" si="5"/>
        <v>0.39433183035806213</v>
      </c>
      <c r="O122" s="33" t="s">
        <v>274</v>
      </c>
    </row>
    <row r="123" spans="1:15" x14ac:dyDescent="0.25">
      <c r="A123" t="s">
        <v>295</v>
      </c>
      <c r="B123" s="35" t="s">
        <v>276</v>
      </c>
      <c r="C123">
        <v>0.1</v>
      </c>
      <c r="D123">
        <v>0.42</v>
      </c>
      <c r="E123">
        <v>0</v>
      </c>
      <c r="F123">
        <v>0.40422468063385181</v>
      </c>
      <c r="G123">
        <v>0</v>
      </c>
      <c r="H123">
        <v>1</v>
      </c>
      <c r="I123" t="s">
        <v>97</v>
      </c>
      <c r="L123" t="str">
        <f t="shared" si="3"/>
        <v>HR15N</v>
      </c>
      <c r="M123">
        <f t="shared" si="4"/>
        <v>0.42</v>
      </c>
      <c r="N123">
        <f t="shared" si="5"/>
        <v>0.40422468063385181</v>
      </c>
      <c r="O123" t="s">
        <v>290</v>
      </c>
    </row>
    <row r="124" spans="1:15" ht="15.75" thickBot="1" x14ac:dyDescent="0.3">
      <c r="A124" t="s">
        <v>296</v>
      </c>
      <c r="B124" s="35" t="s">
        <v>276</v>
      </c>
      <c r="C124">
        <v>0.1</v>
      </c>
      <c r="D124">
        <v>0.51</v>
      </c>
      <c r="E124">
        <v>0</v>
      </c>
      <c r="F124">
        <v>0.50338612658032145</v>
      </c>
      <c r="G124">
        <v>0</v>
      </c>
      <c r="H124">
        <v>1</v>
      </c>
      <c r="I124" t="s">
        <v>97</v>
      </c>
      <c r="L124" t="str">
        <f t="shared" si="3"/>
        <v>HR15N</v>
      </c>
      <c r="M124">
        <f t="shared" si="4"/>
        <v>0.51</v>
      </c>
      <c r="N124">
        <f t="shared" si="5"/>
        <v>0.50338612658032145</v>
      </c>
      <c r="O124" t="s">
        <v>305</v>
      </c>
    </row>
    <row r="125" spans="1:15" x14ac:dyDescent="0.25">
      <c r="A125" t="s">
        <v>297</v>
      </c>
      <c r="B125" s="35" t="s">
        <v>276</v>
      </c>
      <c r="C125">
        <v>0.1</v>
      </c>
      <c r="D125">
        <v>0.3</v>
      </c>
      <c r="E125">
        <v>0</v>
      </c>
      <c r="F125">
        <v>0.26645373413322521</v>
      </c>
      <c r="G125">
        <v>0</v>
      </c>
      <c r="H125">
        <v>1</v>
      </c>
      <c r="I125" t="s">
        <v>98</v>
      </c>
      <c r="L125" t="str">
        <f t="shared" si="3"/>
        <v>HR30N</v>
      </c>
      <c r="M125">
        <f t="shared" si="4"/>
        <v>0.3</v>
      </c>
      <c r="N125">
        <f t="shared" si="5"/>
        <v>0.26645373413322521</v>
      </c>
      <c r="O125" s="33" t="s">
        <v>274</v>
      </c>
    </row>
    <row r="126" spans="1:15" x14ac:dyDescent="0.25">
      <c r="A126" t="s">
        <v>298</v>
      </c>
      <c r="B126" s="35" t="s">
        <v>276</v>
      </c>
      <c r="C126">
        <v>0.1</v>
      </c>
      <c r="D126">
        <v>0.47</v>
      </c>
      <c r="E126">
        <v>0</v>
      </c>
      <c r="F126">
        <v>0.4537593992784496</v>
      </c>
      <c r="G126">
        <v>0</v>
      </c>
      <c r="H126">
        <v>1</v>
      </c>
      <c r="I126" t="s">
        <v>98</v>
      </c>
      <c r="L126" t="str">
        <f t="shared" si="3"/>
        <v>HR30N</v>
      </c>
      <c r="M126">
        <f t="shared" si="4"/>
        <v>0.47</v>
      </c>
      <c r="N126">
        <f t="shared" si="5"/>
        <v>0.4537593992784496</v>
      </c>
      <c r="O126" t="s">
        <v>290</v>
      </c>
    </row>
    <row r="127" spans="1:15" ht="15.75" thickBot="1" x14ac:dyDescent="0.3">
      <c r="A127" t="s">
        <v>299</v>
      </c>
      <c r="B127" s="35" t="s">
        <v>276</v>
      </c>
      <c r="C127">
        <v>0.1</v>
      </c>
      <c r="D127">
        <v>0.54</v>
      </c>
      <c r="E127">
        <v>0</v>
      </c>
      <c r="F127">
        <v>0.52325671752356839</v>
      </c>
      <c r="G127">
        <v>0</v>
      </c>
      <c r="H127">
        <v>1</v>
      </c>
      <c r="I127" t="s">
        <v>98</v>
      </c>
      <c r="L127" t="str">
        <f t="shared" si="3"/>
        <v>HR30N</v>
      </c>
      <c r="M127">
        <f t="shared" si="4"/>
        <v>0.54</v>
      </c>
      <c r="N127">
        <f t="shared" si="5"/>
        <v>0.52325671752356839</v>
      </c>
      <c r="O127" t="s">
        <v>305</v>
      </c>
    </row>
    <row r="128" spans="1:15" x14ac:dyDescent="0.25">
      <c r="A128" t="s">
        <v>300</v>
      </c>
      <c r="B128" s="35" t="s">
        <v>276</v>
      </c>
      <c r="C128">
        <v>0.1</v>
      </c>
      <c r="D128">
        <v>0.5</v>
      </c>
      <c r="E128">
        <v>0</v>
      </c>
      <c r="F128">
        <v>0.4736006676869654</v>
      </c>
      <c r="G128">
        <v>0</v>
      </c>
      <c r="H128">
        <v>1</v>
      </c>
      <c r="I128" t="s">
        <v>99</v>
      </c>
      <c r="L128" t="str">
        <f t="shared" si="3"/>
        <v>HR45N</v>
      </c>
      <c r="M128">
        <f t="shared" si="4"/>
        <v>0.5</v>
      </c>
      <c r="N128">
        <f t="shared" si="5"/>
        <v>0.4736006676869654</v>
      </c>
      <c r="O128" s="33" t="s">
        <v>274</v>
      </c>
    </row>
    <row r="129" spans="1:15" x14ac:dyDescent="0.25">
      <c r="A129" t="s">
        <v>301</v>
      </c>
      <c r="B129" s="35" t="s">
        <v>276</v>
      </c>
      <c r="C129">
        <v>0.1</v>
      </c>
      <c r="D129">
        <v>0.25</v>
      </c>
      <c r="E129">
        <v>0</v>
      </c>
      <c r="F129">
        <v>0.21793942377077957</v>
      </c>
      <c r="G129">
        <v>0</v>
      </c>
      <c r="H129">
        <v>1</v>
      </c>
      <c r="I129" t="s">
        <v>99</v>
      </c>
      <c r="L129" t="str">
        <f t="shared" si="3"/>
        <v>HR45N</v>
      </c>
      <c r="M129">
        <f t="shared" si="4"/>
        <v>0.25</v>
      </c>
      <c r="N129">
        <f t="shared" si="5"/>
        <v>0.21793942377077957</v>
      </c>
      <c r="O129" t="s">
        <v>290</v>
      </c>
    </row>
    <row r="130" spans="1:15" ht="15.75" thickBot="1" x14ac:dyDescent="0.3">
      <c r="A130" t="s">
        <v>302</v>
      </c>
      <c r="B130" s="35" t="s">
        <v>276</v>
      </c>
      <c r="C130">
        <v>0.1</v>
      </c>
      <c r="D130">
        <v>0.2</v>
      </c>
      <c r="E130">
        <v>0</v>
      </c>
      <c r="F130">
        <v>0.17971530940223054</v>
      </c>
      <c r="G130">
        <v>0</v>
      </c>
      <c r="H130">
        <v>1</v>
      </c>
      <c r="I130" t="s">
        <v>99</v>
      </c>
      <c r="L130" t="str">
        <f t="shared" si="3"/>
        <v>HR45N</v>
      </c>
      <c r="M130">
        <f t="shared" si="4"/>
        <v>0.2</v>
      </c>
      <c r="N130">
        <f t="shared" si="5"/>
        <v>0.17971530940223054</v>
      </c>
      <c r="O130" t="s">
        <v>305</v>
      </c>
    </row>
    <row r="131" spans="1:15" x14ac:dyDescent="0.25">
      <c r="A131" t="s">
        <v>303</v>
      </c>
      <c r="B131" s="35" t="s">
        <v>276</v>
      </c>
      <c r="C131">
        <v>0.1</v>
      </c>
      <c r="D131">
        <v>0.45</v>
      </c>
      <c r="E131">
        <v>0</v>
      </c>
      <c r="F131">
        <v>0.4141226779995747</v>
      </c>
      <c r="G131">
        <v>0</v>
      </c>
      <c r="H131">
        <v>1</v>
      </c>
      <c r="I131" t="s">
        <v>100</v>
      </c>
      <c r="L131" t="str">
        <f t="shared" ref="L131:L194" si="6">I131</f>
        <v>HR15TW</v>
      </c>
      <c r="M131">
        <f t="shared" ref="M131:M194" si="7">D131</f>
        <v>0.45</v>
      </c>
      <c r="N131">
        <f t="shared" ref="N131:N194" si="8">F131</f>
        <v>0.4141226779995747</v>
      </c>
      <c r="O131" s="33" t="s">
        <v>274</v>
      </c>
    </row>
    <row r="132" spans="1:15" x14ac:dyDescent="0.25">
      <c r="A132" t="s">
        <v>304</v>
      </c>
      <c r="B132" s="35" t="s">
        <v>276</v>
      </c>
      <c r="C132">
        <v>0.1</v>
      </c>
      <c r="D132">
        <v>0.39</v>
      </c>
      <c r="E132">
        <v>0</v>
      </c>
      <c r="F132">
        <v>0.3646883497365106</v>
      </c>
      <c r="G132">
        <v>0</v>
      </c>
      <c r="H132">
        <v>1</v>
      </c>
      <c r="I132" t="s">
        <v>100</v>
      </c>
      <c r="L132" t="str">
        <f t="shared" si="6"/>
        <v>HR15TW</v>
      </c>
      <c r="M132">
        <f t="shared" si="7"/>
        <v>0.39</v>
      </c>
      <c r="N132">
        <f t="shared" si="8"/>
        <v>0.3646883497365106</v>
      </c>
      <c r="O132" t="s">
        <v>290</v>
      </c>
    </row>
    <row r="133" spans="1:15" ht="15.75" thickBot="1" x14ac:dyDescent="0.3">
      <c r="A133" t="s">
        <v>306</v>
      </c>
      <c r="B133" s="35" t="s">
        <v>276</v>
      </c>
      <c r="C133">
        <v>0.1</v>
      </c>
      <c r="D133">
        <v>0.31158530446307792</v>
      </c>
      <c r="E133">
        <v>0</v>
      </c>
      <c r="F133">
        <v>0.29579991959691171</v>
      </c>
      <c r="G133">
        <v>0</v>
      </c>
      <c r="H133">
        <v>1</v>
      </c>
      <c r="I133" t="s">
        <v>100</v>
      </c>
      <c r="L133" t="str">
        <f t="shared" si="6"/>
        <v>HR15TW</v>
      </c>
      <c r="M133">
        <f t="shared" si="7"/>
        <v>0.31158530446307792</v>
      </c>
      <c r="N133">
        <f t="shared" si="8"/>
        <v>0.29579991959691171</v>
      </c>
      <c r="O133" t="s">
        <v>305</v>
      </c>
    </row>
    <row r="134" spans="1:15" x14ac:dyDescent="0.25">
      <c r="A134" t="s">
        <v>307</v>
      </c>
      <c r="B134" s="35" t="s">
        <v>276</v>
      </c>
      <c r="C134">
        <v>0.1</v>
      </c>
      <c r="D134">
        <v>0.57999999999999996</v>
      </c>
      <c r="E134">
        <v>0</v>
      </c>
      <c r="F134">
        <v>0.55308009585731743</v>
      </c>
      <c r="G134">
        <v>0</v>
      </c>
      <c r="H134">
        <v>1</v>
      </c>
      <c r="I134" t="s">
        <v>101</v>
      </c>
      <c r="L134" t="str">
        <f t="shared" si="6"/>
        <v>HR30TW</v>
      </c>
      <c r="M134">
        <f t="shared" si="7"/>
        <v>0.57999999999999996</v>
      </c>
      <c r="N134">
        <f t="shared" si="8"/>
        <v>0.55308009585731743</v>
      </c>
      <c r="O134" s="33" t="s">
        <v>274</v>
      </c>
    </row>
    <row r="135" spans="1:15" x14ac:dyDescent="0.25">
      <c r="A135" t="s">
        <v>308</v>
      </c>
      <c r="B135" s="35" t="s">
        <v>276</v>
      </c>
      <c r="C135">
        <v>0.1</v>
      </c>
      <c r="D135">
        <v>0.64</v>
      </c>
      <c r="E135">
        <v>0</v>
      </c>
      <c r="F135">
        <v>0.62273396601882847</v>
      </c>
      <c r="G135">
        <v>0</v>
      </c>
      <c r="H135">
        <v>1</v>
      </c>
      <c r="I135" t="s">
        <v>101</v>
      </c>
      <c r="L135" t="str">
        <f t="shared" si="6"/>
        <v>HR30TW</v>
      </c>
      <c r="M135">
        <f t="shared" si="7"/>
        <v>0.64</v>
      </c>
      <c r="N135">
        <f t="shared" si="8"/>
        <v>0.62273396601882847</v>
      </c>
      <c r="O135" t="s">
        <v>290</v>
      </c>
    </row>
    <row r="136" spans="1:15" ht="15.75" thickBot="1" x14ac:dyDescent="0.3">
      <c r="A136" t="s">
        <v>309</v>
      </c>
      <c r="B136" s="35" t="s">
        <v>276</v>
      </c>
      <c r="C136">
        <v>0.1</v>
      </c>
      <c r="D136">
        <v>0.22</v>
      </c>
      <c r="E136">
        <v>0</v>
      </c>
      <c r="F136">
        <v>0.19874001216045914</v>
      </c>
      <c r="G136">
        <v>0</v>
      </c>
      <c r="H136">
        <v>1</v>
      </c>
      <c r="I136" t="s">
        <v>101</v>
      </c>
      <c r="L136" t="str">
        <f t="shared" si="6"/>
        <v>HR30TW</v>
      </c>
      <c r="M136">
        <f t="shared" si="7"/>
        <v>0.22</v>
      </c>
      <c r="N136">
        <f t="shared" si="8"/>
        <v>0.19874001216045914</v>
      </c>
      <c r="O136" t="s">
        <v>305</v>
      </c>
    </row>
    <row r="137" spans="1:15" x14ac:dyDescent="0.25">
      <c r="A137" t="s">
        <v>310</v>
      </c>
      <c r="B137" s="35" t="s">
        <v>276</v>
      </c>
      <c r="C137">
        <v>0.1</v>
      </c>
      <c r="D137">
        <v>0.7</v>
      </c>
      <c r="E137">
        <v>0</v>
      </c>
      <c r="F137">
        <v>0.68249365743099732</v>
      </c>
      <c r="G137">
        <v>0</v>
      </c>
      <c r="H137">
        <v>1</v>
      </c>
      <c r="I137" t="s">
        <v>102</v>
      </c>
      <c r="L137" t="str">
        <f t="shared" si="6"/>
        <v>HR45TW</v>
      </c>
      <c r="M137">
        <f t="shared" si="7"/>
        <v>0.7</v>
      </c>
      <c r="N137">
        <f t="shared" si="8"/>
        <v>0.68249365743099732</v>
      </c>
      <c r="O137" s="33" t="s">
        <v>274</v>
      </c>
    </row>
    <row r="138" spans="1:15" x14ac:dyDescent="0.25">
      <c r="A138" t="s">
        <v>311</v>
      </c>
      <c r="B138" s="35" t="s">
        <v>276</v>
      </c>
      <c r="C138">
        <v>0.1</v>
      </c>
      <c r="D138">
        <v>0.41</v>
      </c>
      <c r="E138">
        <v>0</v>
      </c>
      <c r="F138">
        <v>0.38444452452016981</v>
      </c>
      <c r="G138">
        <v>0</v>
      </c>
      <c r="H138">
        <v>1</v>
      </c>
      <c r="I138" t="s">
        <v>102</v>
      </c>
      <c r="L138" t="str">
        <f t="shared" si="6"/>
        <v>HR45TW</v>
      </c>
      <c r="M138">
        <f t="shared" si="7"/>
        <v>0.41</v>
      </c>
      <c r="N138">
        <f t="shared" si="8"/>
        <v>0.38444452452016981</v>
      </c>
      <c r="O138" t="s">
        <v>290</v>
      </c>
    </row>
    <row r="139" spans="1:15" ht="15.75" thickBot="1" x14ac:dyDescent="0.3">
      <c r="A139" t="s">
        <v>312</v>
      </c>
      <c r="B139" s="36" t="s">
        <v>276</v>
      </c>
      <c r="C139" s="37">
        <v>0.1</v>
      </c>
      <c r="D139" s="37">
        <v>0.39</v>
      </c>
      <c r="E139" s="37">
        <v>0</v>
      </c>
      <c r="F139" s="37">
        <v>0.37456320218828149</v>
      </c>
      <c r="G139" s="37">
        <v>0</v>
      </c>
      <c r="H139" s="37">
        <v>1</v>
      </c>
      <c r="I139" s="37" t="s">
        <v>102</v>
      </c>
      <c r="J139" s="38"/>
      <c r="K139" s="37"/>
      <c r="L139" s="37" t="str">
        <f t="shared" si="6"/>
        <v>HR45TW</v>
      </c>
      <c r="M139" s="37">
        <f t="shared" si="7"/>
        <v>0.39</v>
      </c>
      <c r="N139" s="37">
        <f t="shared" si="8"/>
        <v>0.37456320218828149</v>
      </c>
      <c r="O139" t="s">
        <v>305</v>
      </c>
    </row>
    <row r="140" spans="1:15" x14ac:dyDescent="0.25">
      <c r="A140" t="s">
        <v>313</v>
      </c>
      <c r="B140" t="s">
        <v>314</v>
      </c>
      <c r="C140">
        <v>1E-3</v>
      </c>
      <c r="D140">
        <v>9.8999999999999991E-3</v>
      </c>
      <c r="E140">
        <v>3.6999999999999998E-5</v>
      </c>
      <c r="F140">
        <v>8.2681000000000004E-3</v>
      </c>
      <c r="G140">
        <v>1.8526000000000001E-7</v>
      </c>
      <c r="H140">
        <v>1</v>
      </c>
      <c r="I140" t="s">
        <v>315</v>
      </c>
      <c r="L140" t="str">
        <f t="shared" si="6"/>
        <v>inHg</v>
      </c>
      <c r="M140">
        <f t="shared" si="7"/>
        <v>9.8999999999999991E-3</v>
      </c>
      <c r="N140">
        <f t="shared" si="8"/>
        <v>8.2681000000000004E-3</v>
      </c>
      <c r="O140" s="33"/>
    </row>
    <row r="141" spans="1:15" x14ac:dyDescent="0.25">
      <c r="A141" t="s">
        <v>316</v>
      </c>
      <c r="B141" t="s">
        <v>314</v>
      </c>
      <c r="C141">
        <v>5.0000000000000001E-3</v>
      </c>
      <c r="D141">
        <v>9.8999999999999991E-3</v>
      </c>
      <c r="E141">
        <v>1.2038999999999999E-3</v>
      </c>
      <c r="F141">
        <v>7.5380000000000004E-3</v>
      </c>
      <c r="G141">
        <v>1.2030000000000001E-3</v>
      </c>
      <c r="H141">
        <v>1</v>
      </c>
      <c r="I141" t="s">
        <v>315</v>
      </c>
      <c r="L141" t="str">
        <f t="shared" si="6"/>
        <v>inHg</v>
      </c>
      <c r="M141">
        <f t="shared" si="7"/>
        <v>9.8999999999999991E-3</v>
      </c>
      <c r="N141">
        <f t="shared" si="8"/>
        <v>7.5380000000000004E-3</v>
      </c>
    </row>
    <row r="142" spans="1:15" x14ac:dyDescent="0.25">
      <c r="A142" t="s">
        <v>317</v>
      </c>
      <c r="B142" t="s">
        <v>314</v>
      </c>
      <c r="C142">
        <v>0.01</v>
      </c>
      <c r="D142">
        <v>9.8999999999999991E-3</v>
      </c>
      <c r="E142">
        <v>1.2059E-3</v>
      </c>
      <c r="F142">
        <v>8.9102999999999995E-3</v>
      </c>
      <c r="G142">
        <v>1.1714E-3</v>
      </c>
      <c r="H142">
        <v>1</v>
      </c>
      <c r="I142" t="s">
        <v>315</v>
      </c>
      <c r="L142" t="str">
        <f t="shared" si="6"/>
        <v>inHg</v>
      </c>
      <c r="M142">
        <f t="shared" si="7"/>
        <v>9.8999999999999991E-3</v>
      </c>
      <c r="N142">
        <f t="shared" si="8"/>
        <v>8.9102999999999995E-3</v>
      </c>
    </row>
    <row r="143" spans="1:15" x14ac:dyDescent="0.25">
      <c r="A143" t="s">
        <v>318</v>
      </c>
      <c r="B143" t="s">
        <v>314</v>
      </c>
      <c r="C143">
        <v>0.05</v>
      </c>
      <c r="D143">
        <v>3.3359E-2</v>
      </c>
      <c r="E143">
        <v>8.0077000000000002E-4</v>
      </c>
      <c r="F143">
        <v>3.2834000000000002E-2</v>
      </c>
      <c r="G143">
        <v>7.0724000000000004E-4</v>
      </c>
      <c r="H143">
        <v>1</v>
      </c>
      <c r="I143" t="s">
        <v>315</v>
      </c>
      <c r="L143" t="str">
        <f t="shared" si="6"/>
        <v>inHg</v>
      </c>
      <c r="M143">
        <f t="shared" si="7"/>
        <v>3.3359E-2</v>
      </c>
      <c r="N143">
        <f t="shared" si="8"/>
        <v>3.2834000000000002E-2</v>
      </c>
    </row>
    <row r="144" spans="1:15" x14ac:dyDescent="0.25">
      <c r="A144" t="s">
        <v>319</v>
      </c>
      <c r="B144" t="s">
        <v>314</v>
      </c>
      <c r="C144">
        <v>0.1</v>
      </c>
      <c r="D144">
        <v>6.0157000000000002E-2</v>
      </c>
      <c r="E144">
        <v>5.3638999999999998E-4</v>
      </c>
      <c r="F144">
        <v>5.9927000000000001E-2</v>
      </c>
      <c r="G144">
        <v>4.7197999999999999E-4</v>
      </c>
      <c r="H144">
        <v>1</v>
      </c>
      <c r="I144" t="s">
        <v>315</v>
      </c>
      <c r="L144" t="str">
        <f t="shared" si="6"/>
        <v>inHg</v>
      </c>
      <c r="M144">
        <f t="shared" si="7"/>
        <v>6.0157000000000002E-2</v>
      </c>
      <c r="N144">
        <f t="shared" si="8"/>
        <v>5.9927000000000001E-2</v>
      </c>
    </row>
    <row r="145" spans="1:14" x14ac:dyDescent="0.25">
      <c r="A145" t="s">
        <v>320</v>
      </c>
      <c r="B145" t="s">
        <v>314</v>
      </c>
      <c r="C145">
        <v>0.5</v>
      </c>
      <c r="D145">
        <v>0.29059000000000001</v>
      </c>
      <c r="E145">
        <v>1.9249999999999999E-4</v>
      </c>
      <c r="F145">
        <v>0.29002</v>
      </c>
      <c r="G145">
        <v>1.1064E-4</v>
      </c>
      <c r="H145">
        <v>1</v>
      </c>
      <c r="I145" t="s">
        <v>315</v>
      </c>
      <c r="L145" t="str">
        <f t="shared" si="6"/>
        <v>inHg</v>
      </c>
      <c r="M145">
        <f t="shared" si="7"/>
        <v>0.29059000000000001</v>
      </c>
      <c r="N145">
        <f t="shared" si="8"/>
        <v>0.29002</v>
      </c>
    </row>
    <row r="146" spans="1:14" x14ac:dyDescent="0.25">
      <c r="A146" t="s">
        <v>321</v>
      </c>
      <c r="B146" t="s">
        <v>314</v>
      </c>
      <c r="C146">
        <v>1</v>
      </c>
      <c r="D146">
        <v>0.58038999999999996</v>
      </c>
      <c r="E146">
        <v>1.3531E-4</v>
      </c>
      <c r="F146">
        <v>0.57977000000000001</v>
      </c>
      <c r="G146">
        <v>5.5659999999999999E-5</v>
      </c>
      <c r="H146">
        <v>1</v>
      </c>
      <c r="I146" t="s">
        <v>315</v>
      </c>
      <c r="L146" t="str">
        <f t="shared" si="6"/>
        <v>inHg</v>
      </c>
      <c r="M146">
        <f t="shared" si="7"/>
        <v>0.58038999999999996</v>
      </c>
      <c r="N146">
        <f t="shared" si="8"/>
        <v>0.57977000000000001</v>
      </c>
    </row>
    <row r="147" spans="1:14" x14ac:dyDescent="0.25">
      <c r="A147" t="s">
        <v>322</v>
      </c>
      <c r="B147" t="s">
        <v>314</v>
      </c>
      <c r="C147">
        <v>0.01</v>
      </c>
      <c r="D147">
        <v>0.15000000000000002</v>
      </c>
      <c r="E147">
        <v>2.0999999999999999E-5</v>
      </c>
      <c r="F147">
        <v>0.14188999999999999</v>
      </c>
      <c r="G147">
        <v>1.0516999999999999E-5</v>
      </c>
      <c r="H147">
        <v>1</v>
      </c>
      <c r="I147" t="s">
        <v>315</v>
      </c>
      <c r="L147" t="str">
        <f t="shared" si="6"/>
        <v>inHg</v>
      </c>
      <c r="M147">
        <f t="shared" si="7"/>
        <v>0.15000000000000002</v>
      </c>
      <c r="N147">
        <f t="shared" si="8"/>
        <v>0.14188999999999999</v>
      </c>
    </row>
    <row r="148" spans="1:14" x14ac:dyDescent="0.25">
      <c r="A148" t="s">
        <v>323</v>
      </c>
      <c r="B148" t="s">
        <v>314</v>
      </c>
      <c r="C148">
        <v>0.05</v>
      </c>
      <c r="D148">
        <v>0.15000000000000002</v>
      </c>
      <c r="E148">
        <v>4.1234000000000003E-4</v>
      </c>
      <c r="F148">
        <v>0.13372000000000001</v>
      </c>
      <c r="G148">
        <v>3.9606999999999999E-4</v>
      </c>
      <c r="H148">
        <v>1</v>
      </c>
      <c r="I148" t="s">
        <v>315</v>
      </c>
      <c r="L148" t="str">
        <f t="shared" si="6"/>
        <v>inHg</v>
      </c>
      <c r="M148">
        <f t="shared" si="7"/>
        <v>0.15000000000000002</v>
      </c>
      <c r="N148">
        <f t="shared" si="8"/>
        <v>0.13372000000000001</v>
      </c>
    </row>
    <row r="149" spans="1:14" x14ac:dyDescent="0.25">
      <c r="A149" t="s">
        <v>324</v>
      </c>
      <c r="B149" t="s">
        <v>314</v>
      </c>
      <c r="C149">
        <v>0.1</v>
      </c>
      <c r="D149">
        <v>0.15000000000000002</v>
      </c>
      <c r="E149">
        <v>4.0759999999999999E-4</v>
      </c>
      <c r="F149">
        <v>0.14270000000000002</v>
      </c>
      <c r="G149">
        <v>3.7757999999999997E-4</v>
      </c>
      <c r="H149">
        <v>1</v>
      </c>
      <c r="I149" t="s">
        <v>315</v>
      </c>
      <c r="L149" t="str">
        <f t="shared" si="6"/>
        <v>inHg</v>
      </c>
      <c r="M149">
        <f t="shared" si="7"/>
        <v>0.15000000000000002</v>
      </c>
      <c r="N149">
        <f t="shared" si="8"/>
        <v>0.14270000000000002</v>
      </c>
    </row>
    <row r="150" spans="1:14" x14ac:dyDescent="0.25">
      <c r="A150" t="s">
        <v>325</v>
      </c>
      <c r="B150" t="s">
        <v>314</v>
      </c>
      <c r="C150">
        <v>0.5</v>
      </c>
      <c r="D150">
        <v>0.31819999999999998</v>
      </c>
      <c r="E150">
        <v>2.1778999999999999E-4</v>
      </c>
      <c r="F150">
        <v>0.31835000000000002</v>
      </c>
      <c r="G150">
        <v>1.8251000000000001E-4</v>
      </c>
      <c r="H150">
        <v>1</v>
      </c>
      <c r="I150" t="s">
        <v>315</v>
      </c>
      <c r="L150" t="str">
        <f t="shared" si="6"/>
        <v>inHg</v>
      </c>
      <c r="M150">
        <f t="shared" si="7"/>
        <v>0.31819999999999998</v>
      </c>
      <c r="N150">
        <f t="shared" si="8"/>
        <v>0.31835000000000002</v>
      </c>
    </row>
    <row r="151" spans="1:14" x14ac:dyDescent="0.25">
      <c r="A151" t="s">
        <v>326</v>
      </c>
      <c r="B151" t="s">
        <v>314</v>
      </c>
      <c r="C151">
        <v>1</v>
      </c>
      <c r="D151">
        <v>0.59453999999999996</v>
      </c>
      <c r="E151">
        <v>1.1718999999999999E-4</v>
      </c>
      <c r="F151">
        <v>0.59462999999999999</v>
      </c>
      <c r="G151">
        <v>1.0022E-4</v>
      </c>
      <c r="H151">
        <v>1</v>
      </c>
      <c r="I151" t="s">
        <v>315</v>
      </c>
      <c r="L151" t="str">
        <f t="shared" si="6"/>
        <v>inHg</v>
      </c>
      <c r="M151">
        <f t="shared" si="7"/>
        <v>0.59453999999999996</v>
      </c>
      <c r="N151">
        <f t="shared" si="8"/>
        <v>0.59462999999999999</v>
      </c>
    </row>
    <row r="152" spans="1:14" x14ac:dyDescent="0.25">
      <c r="A152" t="s">
        <v>327</v>
      </c>
      <c r="B152" t="s">
        <v>328</v>
      </c>
      <c r="C152">
        <v>1</v>
      </c>
      <c r="D152">
        <v>2.6</v>
      </c>
      <c r="E152">
        <v>1.5999999999999999E-5</v>
      </c>
      <c r="F152">
        <v>2.5579999999999998</v>
      </c>
      <c r="G152">
        <v>9.9593999999999999E-6</v>
      </c>
      <c r="H152">
        <v>1</v>
      </c>
      <c r="I152" t="s">
        <v>329</v>
      </c>
      <c r="L152" t="str">
        <f t="shared" si="6"/>
        <v>psi</v>
      </c>
      <c r="M152">
        <f t="shared" si="7"/>
        <v>2.6</v>
      </c>
      <c r="N152">
        <f t="shared" si="8"/>
        <v>2.5579999999999998</v>
      </c>
    </row>
    <row r="153" spans="1:14" x14ac:dyDescent="0.25">
      <c r="A153" t="s">
        <v>330</v>
      </c>
      <c r="B153" t="s">
        <v>328</v>
      </c>
      <c r="C153">
        <v>5</v>
      </c>
      <c r="D153">
        <v>3.7030000000000003</v>
      </c>
      <c r="E153">
        <v>2.2672999999999999E-4</v>
      </c>
      <c r="F153">
        <v>3.6890000000000001</v>
      </c>
      <c r="G153">
        <v>2.2209000000000001E-4</v>
      </c>
      <c r="H153">
        <v>1</v>
      </c>
      <c r="I153" t="s">
        <v>329</v>
      </c>
      <c r="L153" t="str">
        <f t="shared" si="6"/>
        <v>psi</v>
      </c>
      <c r="M153">
        <f t="shared" si="7"/>
        <v>3.7030000000000003</v>
      </c>
      <c r="N153">
        <f t="shared" si="8"/>
        <v>3.6890000000000001</v>
      </c>
    </row>
    <row r="154" spans="1:14" x14ac:dyDescent="0.25">
      <c r="A154" t="s">
        <v>331</v>
      </c>
      <c r="B154" t="s">
        <v>328</v>
      </c>
      <c r="C154">
        <v>10</v>
      </c>
      <c r="D154">
        <v>6.2370000000000001</v>
      </c>
      <c r="E154">
        <v>1.6072999999999999E-4</v>
      </c>
      <c r="F154">
        <v>6.2216999999999993</v>
      </c>
      <c r="G154">
        <v>1.5343999999999999E-4</v>
      </c>
      <c r="H154">
        <v>1</v>
      </c>
      <c r="I154" t="s">
        <v>329</v>
      </c>
      <c r="L154" t="str">
        <f t="shared" si="6"/>
        <v>psi</v>
      </c>
      <c r="M154">
        <f t="shared" si="7"/>
        <v>6.2370000000000001</v>
      </c>
      <c r="N154">
        <f t="shared" si="8"/>
        <v>6.2216999999999993</v>
      </c>
    </row>
    <row r="155" spans="1:14" x14ac:dyDescent="0.25">
      <c r="A155" t="s">
        <v>332</v>
      </c>
      <c r="B155" t="s">
        <v>328</v>
      </c>
      <c r="C155">
        <v>25</v>
      </c>
      <c r="D155">
        <v>14.962999999999999</v>
      </c>
      <c r="E155">
        <v>4.8541999999999997E-5</v>
      </c>
      <c r="F155">
        <v>14.955</v>
      </c>
      <c r="G155">
        <v>4.3288000000000003E-5</v>
      </c>
      <c r="H155">
        <v>1</v>
      </c>
      <c r="I155" t="s">
        <v>329</v>
      </c>
      <c r="L155" t="str">
        <f t="shared" si="6"/>
        <v>psi</v>
      </c>
      <c r="M155">
        <f t="shared" si="7"/>
        <v>14.962999999999999</v>
      </c>
      <c r="N155">
        <f t="shared" si="8"/>
        <v>14.955</v>
      </c>
    </row>
    <row r="156" spans="1:14" x14ac:dyDescent="0.25">
      <c r="A156" t="s">
        <v>333</v>
      </c>
      <c r="B156" t="s">
        <v>328</v>
      </c>
      <c r="C156">
        <v>50</v>
      </c>
      <c r="D156">
        <v>29.236000000000001</v>
      </c>
      <c r="E156">
        <v>2.6625E-5</v>
      </c>
      <c r="F156">
        <v>29.23</v>
      </c>
      <c r="G156">
        <v>2.2393000000000001E-5</v>
      </c>
      <c r="H156">
        <v>1</v>
      </c>
      <c r="I156" t="s">
        <v>329</v>
      </c>
      <c r="L156" t="str">
        <f t="shared" si="6"/>
        <v>psi</v>
      </c>
      <c r="M156">
        <f t="shared" si="7"/>
        <v>29.236000000000001</v>
      </c>
      <c r="N156">
        <f t="shared" si="8"/>
        <v>29.23</v>
      </c>
    </row>
    <row r="157" spans="1:14" x14ac:dyDescent="0.25">
      <c r="A157" t="s">
        <v>334</v>
      </c>
      <c r="B157" t="s">
        <v>328</v>
      </c>
      <c r="C157">
        <v>100</v>
      </c>
      <c r="D157">
        <v>58.120999999999995</v>
      </c>
      <c r="E157">
        <v>1.5407E-5</v>
      </c>
      <c r="F157">
        <v>58.11</v>
      </c>
      <c r="G157">
        <v>1.1297E-5</v>
      </c>
      <c r="H157">
        <v>1</v>
      </c>
      <c r="I157" t="s">
        <v>329</v>
      </c>
      <c r="L157" t="str">
        <f t="shared" si="6"/>
        <v>psi</v>
      </c>
      <c r="M157">
        <f t="shared" si="7"/>
        <v>58.120999999999995</v>
      </c>
      <c r="N157">
        <f t="shared" si="8"/>
        <v>58.11</v>
      </c>
    </row>
    <row r="158" spans="1:14" x14ac:dyDescent="0.25">
      <c r="A158" t="s">
        <v>335</v>
      </c>
      <c r="B158" t="s">
        <v>328</v>
      </c>
      <c r="C158">
        <v>0.01</v>
      </c>
      <c r="D158">
        <v>0.14000000000000001</v>
      </c>
      <c r="E158">
        <v>1.2999999999999999E-4</v>
      </c>
      <c r="F158">
        <v>0.13481000000000001</v>
      </c>
      <c r="G158">
        <v>1.2769999999999999E-4</v>
      </c>
      <c r="H158">
        <v>1</v>
      </c>
      <c r="I158" t="s">
        <v>329</v>
      </c>
      <c r="L158" t="str">
        <f t="shared" si="6"/>
        <v>psi</v>
      </c>
      <c r="M158">
        <f t="shared" si="7"/>
        <v>0.14000000000000001</v>
      </c>
      <c r="N158">
        <f t="shared" si="8"/>
        <v>0.13481000000000001</v>
      </c>
    </row>
    <row r="159" spans="1:14" x14ac:dyDescent="0.25">
      <c r="A159" t="s">
        <v>336</v>
      </c>
      <c r="B159" t="s">
        <v>328</v>
      </c>
      <c r="C159">
        <v>0.05</v>
      </c>
      <c r="D159">
        <v>0.14000000000000001</v>
      </c>
      <c r="E159">
        <v>1.683E-4</v>
      </c>
      <c r="F159">
        <v>0.12765000000000001</v>
      </c>
      <c r="G159">
        <v>1.6595999999999999E-4</v>
      </c>
      <c r="H159">
        <v>1</v>
      </c>
      <c r="I159" t="s">
        <v>329</v>
      </c>
      <c r="L159" t="str">
        <f t="shared" si="6"/>
        <v>psi</v>
      </c>
      <c r="M159">
        <f t="shared" si="7"/>
        <v>0.14000000000000001</v>
      </c>
      <c r="N159">
        <f t="shared" si="8"/>
        <v>0.12765000000000001</v>
      </c>
    </row>
    <row r="160" spans="1:14" x14ac:dyDescent="0.25">
      <c r="A160" t="s">
        <v>337</v>
      </c>
      <c r="B160" t="s">
        <v>328</v>
      </c>
      <c r="C160">
        <v>0.1</v>
      </c>
      <c r="D160">
        <v>0.14000000000000001</v>
      </c>
      <c r="E160">
        <v>1.6206E-4</v>
      </c>
      <c r="F160">
        <v>0.13702</v>
      </c>
      <c r="G160">
        <v>1.6595E-4</v>
      </c>
      <c r="H160">
        <v>1</v>
      </c>
      <c r="I160" t="s">
        <v>329</v>
      </c>
      <c r="L160" t="str">
        <f t="shared" si="6"/>
        <v>psi</v>
      </c>
      <c r="M160">
        <f t="shared" si="7"/>
        <v>0.14000000000000001</v>
      </c>
      <c r="N160">
        <f t="shared" si="8"/>
        <v>0.13702</v>
      </c>
    </row>
    <row r="161" spans="1:14" x14ac:dyDescent="0.25">
      <c r="A161" t="s">
        <v>338</v>
      </c>
      <c r="B161" t="s">
        <v>328</v>
      </c>
      <c r="C161">
        <v>0.5</v>
      </c>
      <c r="D161">
        <v>0.31788</v>
      </c>
      <c r="E161">
        <v>8.3065000000000005E-5</v>
      </c>
      <c r="F161">
        <v>0.31863000000000002</v>
      </c>
      <c r="G161">
        <v>1.6595999999999999E-4</v>
      </c>
      <c r="H161">
        <v>1</v>
      </c>
      <c r="I161" t="s">
        <v>329</v>
      </c>
      <c r="L161" t="str">
        <f t="shared" si="6"/>
        <v>psi</v>
      </c>
      <c r="M161">
        <f t="shared" si="7"/>
        <v>0.31788</v>
      </c>
      <c r="N161">
        <f t="shared" si="8"/>
        <v>0.31863000000000002</v>
      </c>
    </row>
    <row r="162" spans="1:14" x14ac:dyDescent="0.25">
      <c r="A162" t="s">
        <v>339</v>
      </c>
      <c r="B162" t="s">
        <v>328</v>
      </c>
      <c r="C162">
        <v>1</v>
      </c>
      <c r="D162">
        <v>0.59440999999999999</v>
      </c>
      <c r="E162">
        <v>4.5330000000000001E-5</v>
      </c>
      <c r="F162">
        <v>0.59477999999999998</v>
      </c>
      <c r="G162">
        <v>1.6597000000000001E-4</v>
      </c>
      <c r="H162">
        <v>1</v>
      </c>
      <c r="I162" t="s">
        <v>329</v>
      </c>
      <c r="L162" t="str">
        <f t="shared" si="6"/>
        <v>psi</v>
      </c>
      <c r="M162">
        <f t="shared" si="7"/>
        <v>0.59440999999999999</v>
      </c>
      <c r="N162">
        <f t="shared" si="8"/>
        <v>0.59477999999999998</v>
      </c>
    </row>
    <row r="163" spans="1:14" x14ac:dyDescent="0.25">
      <c r="A163" t="s">
        <v>340</v>
      </c>
      <c r="B163" t="s">
        <v>328</v>
      </c>
      <c r="C163">
        <v>2</v>
      </c>
      <c r="D163">
        <v>1.1649</v>
      </c>
      <c r="E163">
        <v>2.5761E-5</v>
      </c>
      <c r="F163">
        <v>1.1638999999999999</v>
      </c>
      <c r="G163">
        <v>1.6598000000000001E-4</v>
      </c>
      <c r="H163">
        <v>1</v>
      </c>
      <c r="I163" t="s">
        <v>329</v>
      </c>
      <c r="L163" t="str">
        <f t="shared" si="6"/>
        <v>psi</v>
      </c>
      <c r="M163">
        <f t="shared" si="7"/>
        <v>1.1649</v>
      </c>
      <c r="N163">
        <f t="shared" si="8"/>
        <v>1.1638999999999999</v>
      </c>
    </row>
    <row r="164" spans="1:14" x14ac:dyDescent="0.25">
      <c r="A164" t="s">
        <v>341</v>
      </c>
      <c r="B164" t="s">
        <v>328</v>
      </c>
      <c r="C164">
        <v>2.5</v>
      </c>
      <c r="D164">
        <v>1.4539</v>
      </c>
      <c r="E164">
        <v>2.1001000000000001E-5</v>
      </c>
      <c r="F164">
        <v>1.4526999999999999</v>
      </c>
      <c r="G164">
        <v>1.6599E-4</v>
      </c>
      <c r="H164">
        <v>1</v>
      </c>
      <c r="I164" t="s">
        <v>329</v>
      </c>
      <c r="L164" t="str">
        <f t="shared" si="6"/>
        <v>psi</v>
      </c>
      <c r="M164">
        <f t="shared" si="7"/>
        <v>1.4539</v>
      </c>
      <c r="N164">
        <f t="shared" si="8"/>
        <v>1.4526999999999999</v>
      </c>
    </row>
    <row r="165" spans="1:14" x14ac:dyDescent="0.25">
      <c r="A165" t="s">
        <v>342</v>
      </c>
      <c r="B165" t="s">
        <v>328</v>
      </c>
      <c r="C165">
        <v>5</v>
      </c>
      <c r="D165">
        <v>2.9019000000000004</v>
      </c>
      <c r="E165">
        <v>1.1466E-5</v>
      </c>
      <c r="F165">
        <v>2.9003000000000001</v>
      </c>
      <c r="G165">
        <v>1.6590999999999999E-4</v>
      </c>
      <c r="H165">
        <v>1</v>
      </c>
      <c r="I165" t="s">
        <v>329</v>
      </c>
      <c r="L165" t="str">
        <f t="shared" si="6"/>
        <v>psi</v>
      </c>
      <c r="M165">
        <f t="shared" si="7"/>
        <v>2.9019000000000004</v>
      </c>
      <c r="N165">
        <f t="shared" si="8"/>
        <v>2.9003000000000001</v>
      </c>
    </row>
    <row r="166" spans="1:14" x14ac:dyDescent="0.25">
      <c r="A166" t="s">
        <v>343</v>
      </c>
      <c r="B166" t="s">
        <v>328</v>
      </c>
      <c r="C166">
        <v>10</v>
      </c>
      <c r="D166">
        <v>5.8008999999999995</v>
      </c>
      <c r="E166">
        <v>6.9469999999999997E-6</v>
      </c>
      <c r="F166">
        <v>5.7991000000000001</v>
      </c>
      <c r="G166">
        <v>1.6590999999999999E-4</v>
      </c>
      <c r="H166">
        <v>1</v>
      </c>
      <c r="I166" t="s">
        <v>329</v>
      </c>
      <c r="L166" t="str">
        <f t="shared" si="6"/>
        <v>psi</v>
      </c>
      <c r="M166">
        <f t="shared" si="7"/>
        <v>5.8008999999999995</v>
      </c>
      <c r="N166">
        <f t="shared" si="8"/>
        <v>5.7991000000000001</v>
      </c>
    </row>
    <row r="167" spans="1:14" x14ac:dyDescent="0.25">
      <c r="A167" t="s">
        <v>344</v>
      </c>
      <c r="B167" t="s">
        <v>328</v>
      </c>
      <c r="C167">
        <v>1E-3</v>
      </c>
      <c r="D167">
        <v>4.1000000000000003E-3</v>
      </c>
      <c r="E167">
        <v>2.3999999999999998E-3</v>
      </c>
      <c r="F167">
        <v>4.0363999999999999E-3</v>
      </c>
      <c r="G167">
        <v>9.7571999999999995E-7</v>
      </c>
      <c r="H167">
        <v>1</v>
      </c>
      <c r="I167" t="s">
        <v>329</v>
      </c>
      <c r="L167" t="str">
        <f t="shared" si="6"/>
        <v>psi</v>
      </c>
      <c r="M167">
        <f t="shared" si="7"/>
        <v>4.1000000000000003E-3</v>
      </c>
      <c r="N167">
        <f t="shared" si="8"/>
        <v>4.0363999999999999E-3</v>
      </c>
    </row>
    <row r="168" spans="1:14" x14ac:dyDescent="0.25">
      <c r="A168" t="s">
        <v>345</v>
      </c>
      <c r="B168" t="s">
        <v>328</v>
      </c>
      <c r="C168">
        <v>5.0000000000000001E-3</v>
      </c>
      <c r="D168">
        <v>4.9505E-3</v>
      </c>
      <c r="E168">
        <v>1.1244E-3</v>
      </c>
      <c r="F168">
        <v>4.9362E-3</v>
      </c>
      <c r="G168">
        <v>5.421E-4</v>
      </c>
      <c r="H168">
        <v>1</v>
      </c>
      <c r="I168" t="s">
        <v>329</v>
      </c>
      <c r="L168" t="str">
        <f t="shared" si="6"/>
        <v>psi</v>
      </c>
      <c r="M168">
        <f t="shared" si="7"/>
        <v>4.9505E-3</v>
      </c>
      <c r="N168">
        <f t="shared" si="8"/>
        <v>4.9362E-3</v>
      </c>
    </row>
    <row r="169" spans="1:14" x14ac:dyDescent="0.25">
      <c r="A169" t="s">
        <v>346</v>
      </c>
      <c r="B169" t="s">
        <v>328</v>
      </c>
      <c r="C169">
        <v>0.01</v>
      </c>
      <c r="D169">
        <v>7.0616000000000003E-3</v>
      </c>
      <c r="E169">
        <v>3.8631000000000001E-4</v>
      </c>
      <c r="F169">
        <v>7.0425000000000001E-3</v>
      </c>
      <c r="G169">
        <v>3.8733000000000002E-4</v>
      </c>
      <c r="H169">
        <v>1</v>
      </c>
      <c r="I169" t="s">
        <v>329</v>
      </c>
      <c r="L169" t="str">
        <f t="shared" si="6"/>
        <v>psi</v>
      </c>
      <c r="M169">
        <f t="shared" si="7"/>
        <v>7.0616000000000003E-3</v>
      </c>
      <c r="N169">
        <f t="shared" si="8"/>
        <v>7.0425000000000001E-3</v>
      </c>
    </row>
    <row r="170" spans="1:14" x14ac:dyDescent="0.25">
      <c r="A170" t="s">
        <v>347</v>
      </c>
      <c r="B170" t="s">
        <v>328</v>
      </c>
      <c r="C170">
        <v>0.05</v>
      </c>
      <c r="D170">
        <v>2.9352E-2</v>
      </c>
      <c r="E170">
        <v>1.3419000000000001E-7</v>
      </c>
      <c r="F170">
        <v>2.9342E-2</v>
      </c>
      <c r="G170">
        <v>1.3423999999999999E-7</v>
      </c>
      <c r="H170">
        <v>1</v>
      </c>
      <c r="I170" t="s">
        <v>329</v>
      </c>
      <c r="L170" t="str">
        <f t="shared" si="6"/>
        <v>psi</v>
      </c>
      <c r="M170">
        <f t="shared" si="7"/>
        <v>2.9352E-2</v>
      </c>
      <c r="N170">
        <f t="shared" si="8"/>
        <v>2.9342E-2</v>
      </c>
    </row>
    <row r="171" spans="1:14" x14ac:dyDescent="0.25">
      <c r="A171" t="s">
        <v>348</v>
      </c>
      <c r="B171" t="s">
        <v>328</v>
      </c>
      <c r="C171">
        <v>0.1</v>
      </c>
      <c r="D171">
        <v>5.8175999999999999E-2</v>
      </c>
      <c r="E171">
        <v>6.7703999999999995E-8</v>
      </c>
      <c r="F171">
        <v>5.8172000000000001E-2</v>
      </c>
      <c r="G171">
        <v>6.7709000000000001E-8</v>
      </c>
      <c r="H171">
        <v>1</v>
      </c>
      <c r="I171" t="s">
        <v>329</v>
      </c>
      <c r="L171" t="str">
        <f t="shared" si="6"/>
        <v>psi</v>
      </c>
      <c r="M171">
        <f t="shared" si="7"/>
        <v>5.8175999999999999E-2</v>
      </c>
      <c r="N171">
        <f t="shared" si="8"/>
        <v>5.8172000000000001E-2</v>
      </c>
    </row>
    <row r="172" spans="1:14" x14ac:dyDescent="0.25">
      <c r="A172" t="s">
        <v>349</v>
      </c>
      <c r="B172" t="s">
        <v>350</v>
      </c>
      <c r="C172">
        <v>1E-3</v>
      </c>
      <c r="D172">
        <v>4.8999999999999998E-3</v>
      </c>
      <c r="E172">
        <v>0</v>
      </c>
      <c r="F172">
        <v>4.0363999999999999E-3</v>
      </c>
      <c r="G172">
        <v>-9.7808000000000009E-7</v>
      </c>
      <c r="H172">
        <v>1</v>
      </c>
      <c r="I172" t="s">
        <v>329</v>
      </c>
      <c r="L172" t="str">
        <f t="shared" si="6"/>
        <v>psi</v>
      </c>
      <c r="M172">
        <f t="shared" si="7"/>
        <v>4.8999999999999998E-3</v>
      </c>
      <c r="N172">
        <f t="shared" si="8"/>
        <v>4.0363999999999999E-3</v>
      </c>
    </row>
    <row r="173" spans="1:14" x14ac:dyDescent="0.25">
      <c r="A173" t="s">
        <v>351</v>
      </c>
      <c r="B173" t="s">
        <v>350</v>
      </c>
      <c r="C173">
        <v>5.0000000000000001E-3</v>
      </c>
      <c r="D173">
        <v>4.9505E-3</v>
      </c>
      <c r="E173">
        <v>5.3918E-4</v>
      </c>
      <c r="F173">
        <v>4.9362E-3</v>
      </c>
      <c r="G173">
        <v>5.4062000000000001E-4</v>
      </c>
      <c r="H173">
        <v>1</v>
      </c>
      <c r="I173" t="s">
        <v>329</v>
      </c>
      <c r="L173" t="str">
        <f t="shared" si="6"/>
        <v>psi</v>
      </c>
      <c r="M173">
        <f t="shared" si="7"/>
        <v>4.9505E-3</v>
      </c>
      <c r="N173">
        <f t="shared" si="8"/>
        <v>4.9362E-3</v>
      </c>
    </row>
    <row r="174" spans="1:14" x14ac:dyDescent="0.25">
      <c r="A174" t="s">
        <v>352</v>
      </c>
      <c r="B174" t="s">
        <v>350</v>
      </c>
      <c r="C174">
        <v>0.01</v>
      </c>
      <c r="D174">
        <v>7.0616000000000003E-3</v>
      </c>
      <c r="E174">
        <v>3.8524000000000002E-4</v>
      </c>
      <c r="F174">
        <v>7.0425000000000001E-3</v>
      </c>
      <c r="G174">
        <v>3.8624999999999998E-4</v>
      </c>
      <c r="H174">
        <v>1</v>
      </c>
      <c r="I174" t="s">
        <v>329</v>
      </c>
      <c r="L174" t="str">
        <f t="shared" si="6"/>
        <v>psi</v>
      </c>
      <c r="M174">
        <f t="shared" si="7"/>
        <v>7.0616000000000003E-3</v>
      </c>
      <c r="N174">
        <f t="shared" si="8"/>
        <v>7.0425000000000001E-3</v>
      </c>
    </row>
    <row r="175" spans="1:14" x14ac:dyDescent="0.25">
      <c r="A175" t="s">
        <v>353</v>
      </c>
      <c r="B175" t="s">
        <v>350</v>
      </c>
      <c r="C175">
        <v>0.05</v>
      </c>
      <c r="D175">
        <v>2.9352E-2</v>
      </c>
      <c r="E175">
        <v>-1.3449000000000001E-7</v>
      </c>
      <c r="F175">
        <v>2.9342E-2</v>
      </c>
      <c r="G175">
        <v>-1.3454000000000001E-7</v>
      </c>
      <c r="H175">
        <v>1</v>
      </c>
      <c r="I175" t="s">
        <v>329</v>
      </c>
      <c r="L175" t="str">
        <f t="shared" si="6"/>
        <v>psi</v>
      </c>
      <c r="M175">
        <f t="shared" si="7"/>
        <v>2.9352E-2</v>
      </c>
      <c r="N175">
        <f t="shared" si="8"/>
        <v>2.9342E-2</v>
      </c>
    </row>
    <row r="176" spans="1:14" x14ac:dyDescent="0.25">
      <c r="A176" t="s">
        <v>354</v>
      </c>
      <c r="B176" t="s">
        <v>350</v>
      </c>
      <c r="C176">
        <v>0.1</v>
      </c>
      <c r="D176">
        <v>5.8175999999999999E-2</v>
      </c>
      <c r="E176">
        <v>-6.7855999999999996E-8</v>
      </c>
      <c r="F176">
        <v>5.8172000000000001E-2</v>
      </c>
      <c r="G176">
        <v>-6.7861000000000001E-8</v>
      </c>
      <c r="H176">
        <v>1</v>
      </c>
      <c r="I176" t="s">
        <v>329</v>
      </c>
      <c r="L176" t="str">
        <f t="shared" si="6"/>
        <v>psi</v>
      </c>
      <c r="M176">
        <f t="shared" si="7"/>
        <v>5.8175999999999999E-2</v>
      </c>
      <c r="N176">
        <f t="shared" si="8"/>
        <v>5.8172000000000001E-2</v>
      </c>
    </row>
    <row r="177" spans="1:14" x14ac:dyDescent="0.25">
      <c r="A177" t="s">
        <v>355</v>
      </c>
      <c r="B177" t="s">
        <v>328</v>
      </c>
      <c r="C177">
        <v>1E-3</v>
      </c>
      <c r="D177">
        <v>2.5000000000000001E-2</v>
      </c>
      <c r="E177">
        <v>3.0000000000000001E-3</v>
      </c>
      <c r="F177">
        <v>4.0362999999999996E-3</v>
      </c>
      <c r="G177">
        <v>1.0507E-6</v>
      </c>
      <c r="H177">
        <v>1</v>
      </c>
      <c r="I177" t="s">
        <v>329</v>
      </c>
      <c r="L177" t="str">
        <f t="shared" si="6"/>
        <v>psi</v>
      </c>
      <c r="M177">
        <f t="shared" si="7"/>
        <v>2.5000000000000001E-2</v>
      </c>
      <c r="N177">
        <f t="shared" si="8"/>
        <v>4.0362999999999996E-3</v>
      </c>
    </row>
    <row r="178" spans="1:14" x14ac:dyDescent="0.25">
      <c r="A178" t="s">
        <v>356</v>
      </c>
      <c r="B178" t="s">
        <v>328</v>
      </c>
      <c r="C178">
        <v>5.0000000000000001E-3</v>
      </c>
      <c r="D178">
        <v>2.5000000000000001E-2</v>
      </c>
      <c r="E178">
        <v>3.0000000000000001E-3</v>
      </c>
      <c r="F178">
        <v>4.8705000000000007E-3</v>
      </c>
      <c r="G178">
        <v>9.1859000000000003E-5</v>
      </c>
      <c r="H178">
        <v>1</v>
      </c>
      <c r="I178" t="s">
        <v>329</v>
      </c>
      <c r="L178" t="str">
        <f t="shared" si="6"/>
        <v>psi</v>
      </c>
      <c r="M178">
        <f t="shared" si="7"/>
        <v>2.5000000000000001E-2</v>
      </c>
      <c r="N178">
        <f t="shared" si="8"/>
        <v>4.8705000000000007E-3</v>
      </c>
    </row>
    <row r="179" spans="1:14" x14ac:dyDescent="0.25">
      <c r="A179" t="s">
        <v>357</v>
      </c>
      <c r="B179" t="s">
        <v>328</v>
      </c>
      <c r="C179">
        <v>0.01</v>
      </c>
      <c r="D179">
        <v>2.5000000000000001E-2</v>
      </c>
      <c r="E179">
        <v>3.0000000000000001E-3</v>
      </c>
      <c r="F179">
        <v>6.9955E-3</v>
      </c>
      <c r="G179">
        <v>6.5643999999999997E-5</v>
      </c>
      <c r="H179">
        <v>1</v>
      </c>
      <c r="I179" t="s">
        <v>329</v>
      </c>
      <c r="L179" t="str">
        <f t="shared" si="6"/>
        <v>psi</v>
      </c>
      <c r="M179">
        <f t="shared" si="7"/>
        <v>2.5000000000000001E-2</v>
      </c>
      <c r="N179">
        <f t="shared" si="8"/>
        <v>6.9955E-3</v>
      </c>
    </row>
    <row r="180" spans="1:14" x14ac:dyDescent="0.25">
      <c r="A180" t="s">
        <v>358</v>
      </c>
      <c r="B180" t="s">
        <v>328</v>
      </c>
      <c r="C180">
        <v>0.05</v>
      </c>
      <c r="D180">
        <v>2.7565000000000003E-2</v>
      </c>
      <c r="E180">
        <v>2.4870999999999999E-3</v>
      </c>
      <c r="F180">
        <v>2.9342E-2</v>
      </c>
      <c r="G180">
        <v>1.4464E-7</v>
      </c>
      <c r="H180">
        <v>1</v>
      </c>
      <c r="I180" t="s">
        <v>329</v>
      </c>
      <c r="L180" t="str">
        <f t="shared" si="6"/>
        <v>psi</v>
      </c>
      <c r="M180">
        <f t="shared" si="7"/>
        <v>2.7565000000000003E-2</v>
      </c>
      <c r="N180">
        <f t="shared" si="8"/>
        <v>2.9342E-2</v>
      </c>
    </row>
    <row r="181" spans="1:14" x14ac:dyDescent="0.25">
      <c r="A181" t="s">
        <v>359</v>
      </c>
      <c r="B181" t="s">
        <v>328</v>
      </c>
      <c r="C181">
        <v>0.1</v>
      </c>
      <c r="D181">
        <v>5.8178000000000001E-2</v>
      </c>
      <c r="E181">
        <v>7.2947999999999999E-8</v>
      </c>
      <c r="F181">
        <v>5.8172000000000001E-2</v>
      </c>
      <c r="G181">
        <v>7.2954999999999994E-8</v>
      </c>
      <c r="H181">
        <v>1</v>
      </c>
      <c r="I181" t="s">
        <v>329</v>
      </c>
      <c r="L181" t="str">
        <f t="shared" si="6"/>
        <v>psi</v>
      </c>
      <c r="M181">
        <f t="shared" si="7"/>
        <v>5.8178000000000001E-2</v>
      </c>
      <c r="N181">
        <f t="shared" si="8"/>
        <v>5.8172000000000001E-2</v>
      </c>
    </row>
    <row r="182" spans="1:14" x14ac:dyDescent="0.25">
      <c r="A182" t="s">
        <v>360</v>
      </c>
      <c r="B182" t="s">
        <v>328</v>
      </c>
      <c r="C182">
        <v>0.5</v>
      </c>
      <c r="D182">
        <v>0.29004000000000002</v>
      </c>
      <c r="E182">
        <v>1.4632E-8</v>
      </c>
      <c r="F182">
        <v>0.29004000000000002</v>
      </c>
      <c r="G182">
        <v>1.4632999999999999E-8</v>
      </c>
      <c r="H182">
        <v>1</v>
      </c>
      <c r="I182" t="s">
        <v>329</v>
      </c>
      <c r="L182" t="str">
        <f t="shared" si="6"/>
        <v>psi</v>
      </c>
      <c r="M182">
        <f t="shared" si="7"/>
        <v>0.29004000000000002</v>
      </c>
      <c r="N182">
        <f t="shared" si="8"/>
        <v>0.29004000000000002</v>
      </c>
    </row>
    <row r="183" spans="1:14" x14ac:dyDescent="0.25">
      <c r="A183" t="s">
        <v>361</v>
      </c>
      <c r="B183" t="s">
        <v>328</v>
      </c>
      <c r="C183">
        <v>0.01</v>
      </c>
      <c r="D183">
        <v>0.2</v>
      </c>
      <c r="E183">
        <v>0</v>
      </c>
      <c r="F183">
        <v>0.19266</v>
      </c>
      <c r="G183">
        <v>1.9340000000000001E-5</v>
      </c>
      <c r="H183">
        <v>1</v>
      </c>
      <c r="I183" t="s">
        <v>362</v>
      </c>
      <c r="L183" t="str">
        <f t="shared" si="6"/>
        <v>inH2O</v>
      </c>
      <c r="M183">
        <f t="shared" si="7"/>
        <v>0.2</v>
      </c>
      <c r="N183">
        <f t="shared" si="8"/>
        <v>0.19266</v>
      </c>
    </row>
    <row r="184" spans="1:14" x14ac:dyDescent="0.25">
      <c r="A184" t="s">
        <v>363</v>
      </c>
      <c r="B184" t="s">
        <v>328</v>
      </c>
      <c r="C184">
        <v>0.05</v>
      </c>
      <c r="D184">
        <v>0.2</v>
      </c>
      <c r="E184">
        <v>4.2293999999999999E-5</v>
      </c>
      <c r="F184">
        <v>0.19473000000000001</v>
      </c>
      <c r="G184">
        <v>4.2311000000000002E-5</v>
      </c>
      <c r="H184">
        <v>1</v>
      </c>
      <c r="I184" t="s">
        <v>362</v>
      </c>
      <c r="L184" t="str">
        <f t="shared" si="6"/>
        <v>inH2O</v>
      </c>
      <c r="M184">
        <f t="shared" si="7"/>
        <v>0.2</v>
      </c>
      <c r="N184">
        <f t="shared" si="8"/>
        <v>0.19473000000000001</v>
      </c>
    </row>
    <row r="185" spans="1:14" x14ac:dyDescent="0.25">
      <c r="A185" t="s">
        <v>364</v>
      </c>
      <c r="B185" t="s">
        <v>328</v>
      </c>
      <c r="C185">
        <v>0.1</v>
      </c>
      <c r="D185">
        <v>0.20125000000000001</v>
      </c>
      <c r="E185">
        <v>4.0952999999999999E-5</v>
      </c>
      <c r="F185">
        <v>0.19475000000000001</v>
      </c>
      <c r="G185">
        <v>4.0982999999999997E-5</v>
      </c>
      <c r="H185">
        <v>1</v>
      </c>
      <c r="I185" t="s">
        <v>362</v>
      </c>
      <c r="L185" t="str">
        <f t="shared" si="6"/>
        <v>inH2O</v>
      </c>
      <c r="M185">
        <f t="shared" si="7"/>
        <v>0.20125000000000001</v>
      </c>
      <c r="N185">
        <f t="shared" si="8"/>
        <v>0.19475000000000001</v>
      </c>
    </row>
    <row r="186" spans="1:14" x14ac:dyDescent="0.25">
      <c r="A186" t="s">
        <v>365</v>
      </c>
      <c r="B186" t="s">
        <v>328</v>
      </c>
      <c r="C186">
        <v>0.25</v>
      </c>
      <c r="D186">
        <v>0.24206</v>
      </c>
      <c r="E186">
        <v>1.5406000000000001E-5</v>
      </c>
      <c r="F186">
        <v>0.19475999999999999</v>
      </c>
      <c r="G186">
        <v>1.5417000000000002E-5</v>
      </c>
      <c r="H186">
        <v>1</v>
      </c>
      <c r="I186" t="s">
        <v>362</v>
      </c>
      <c r="L186" t="str">
        <f t="shared" si="6"/>
        <v>inH2O</v>
      </c>
      <c r="M186">
        <f t="shared" si="7"/>
        <v>0.24206</v>
      </c>
      <c r="N186">
        <f t="shared" si="8"/>
        <v>0.19475999999999999</v>
      </c>
    </row>
    <row r="187" spans="1:14" x14ac:dyDescent="0.25">
      <c r="A187" t="s">
        <v>366</v>
      </c>
      <c r="B187" t="s">
        <v>328</v>
      </c>
      <c r="C187">
        <v>0.5</v>
      </c>
      <c r="D187">
        <v>0.34883999999999998</v>
      </c>
      <c r="E187">
        <v>1.0698E-5</v>
      </c>
      <c r="F187">
        <v>0.19477</v>
      </c>
      <c r="G187">
        <v>1.0703000000000001E-5</v>
      </c>
      <c r="H187">
        <v>1</v>
      </c>
      <c r="I187" t="s">
        <v>362</v>
      </c>
      <c r="L187" t="str">
        <f t="shared" si="6"/>
        <v>inH2O</v>
      </c>
      <c r="M187">
        <f t="shared" si="7"/>
        <v>0.34883999999999998</v>
      </c>
      <c r="N187">
        <f t="shared" si="8"/>
        <v>0.19477</v>
      </c>
    </row>
    <row r="188" spans="1:14" x14ac:dyDescent="0.25">
      <c r="A188" t="s">
        <v>367</v>
      </c>
      <c r="B188" t="s">
        <v>328</v>
      </c>
      <c r="C188">
        <v>1</v>
      </c>
      <c r="D188">
        <v>0.61165999999999998</v>
      </c>
      <c r="E188">
        <v>6.1044000000000004E-6</v>
      </c>
      <c r="F188">
        <v>0.19478000000000001</v>
      </c>
      <c r="G188">
        <v>6.1063999999999997E-6</v>
      </c>
      <c r="H188">
        <v>1</v>
      </c>
      <c r="I188" t="s">
        <v>362</v>
      </c>
      <c r="L188" t="str">
        <f t="shared" si="6"/>
        <v>inH2O</v>
      </c>
      <c r="M188">
        <f t="shared" si="7"/>
        <v>0.61165999999999998</v>
      </c>
      <c r="N188">
        <f t="shared" si="8"/>
        <v>0.19478000000000001</v>
      </c>
    </row>
    <row r="189" spans="1:14" x14ac:dyDescent="0.25">
      <c r="A189" t="s">
        <v>368</v>
      </c>
      <c r="B189" t="s">
        <v>328</v>
      </c>
      <c r="C189">
        <v>0.01</v>
      </c>
      <c r="D189">
        <v>0.25</v>
      </c>
      <c r="E189">
        <v>9.9999999999999995E-7</v>
      </c>
      <c r="F189">
        <v>0.20907999999999999</v>
      </c>
      <c r="G189">
        <v>4.4761999999999998E-7</v>
      </c>
      <c r="H189">
        <v>1</v>
      </c>
      <c r="I189" t="s">
        <v>369</v>
      </c>
      <c r="L189" t="str">
        <f t="shared" si="6"/>
        <v>mmHg</v>
      </c>
      <c r="M189">
        <f t="shared" si="7"/>
        <v>0.25</v>
      </c>
      <c r="N189">
        <f t="shared" si="8"/>
        <v>0.20907999999999999</v>
      </c>
    </row>
    <row r="190" spans="1:14" x14ac:dyDescent="0.25">
      <c r="A190" t="s">
        <v>370</v>
      </c>
      <c r="B190" t="s">
        <v>328</v>
      </c>
      <c r="C190">
        <v>0.05</v>
      </c>
      <c r="D190">
        <v>0.25</v>
      </c>
      <c r="E190">
        <v>9.9999999999999995E-7</v>
      </c>
      <c r="F190">
        <v>0.21096000000000001</v>
      </c>
      <c r="G190">
        <v>5.7003999999999997E-6</v>
      </c>
      <c r="H190">
        <v>1</v>
      </c>
      <c r="I190" t="s">
        <v>369</v>
      </c>
      <c r="L190" t="str">
        <f t="shared" si="6"/>
        <v>mmHg</v>
      </c>
      <c r="M190">
        <f t="shared" si="7"/>
        <v>0.25</v>
      </c>
      <c r="N190">
        <f t="shared" si="8"/>
        <v>0.21096000000000001</v>
      </c>
    </row>
    <row r="191" spans="1:14" x14ac:dyDescent="0.25">
      <c r="A191" t="s">
        <v>371</v>
      </c>
      <c r="B191" t="s">
        <v>328</v>
      </c>
      <c r="C191">
        <v>0.1</v>
      </c>
      <c r="D191">
        <v>0.25</v>
      </c>
      <c r="E191">
        <v>9.9999999999999995E-7</v>
      </c>
      <c r="F191">
        <v>0.21685000000000001</v>
      </c>
      <c r="G191">
        <v>5.5489000000000004E-6</v>
      </c>
      <c r="H191">
        <v>1</v>
      </c>
      <c r="I191" t="s">
        <v>369</v>
      </c>
      <c r="L191" t="str">
        <f t="shared" si="6"/>
        <v>mmHg</v>
      </c>
      <c r="M191">
        <f t="shared" si="7"/>
        <v>0.25</v>
      </c>
      <c r="N191">
        <f t="shared" si="8"/>
        <v>0.21685000000000001</v>
      </c>
    </row>
    <row r="192" spans="1:14" x14ac:dyDescent="0.25">
      <c r="A192" t="s">
        <v>372</v>
      </c>
      <c r="B192" t="s">
        <v>328</v>
      </c>
      <c r="C192">
        <v>0.25</v>
      </c>
      <c r="D192">
        <v>0.3589</v>
      </c>
      <c r="E192">
        <v>3.0765000000000001E-6</v>
      </c>
      <c r="F192">
        <v>0.35869000000000001</v>
      </c>
      <c r="G192">
        <v>2.7628E-6</v>
      </c>
      <c r="H192">
        <v>1</v>
      </c>
      <c r="I192" t="s">
        <v>369</v>
      </c>
      <c r="L192" t="str">
        <f t="shared" si="6"/>
        <v>mmHg</v>
      </c>
      <c r="M192">
        <f t="shared" si="7"/>
        <v>0.3589</v>
      </c>
      <c r="N192">
        <f t="shared" si="8"/>
        <v>0.35869000000000001</v>
      </c>
    </row>
    <row r="193" spans="1:14" x14ac:dyDescent="0.25">
      <c r="A193" t="s">
        <v>373</v>
      </c>
      <c r="B193" t="s">
        <v>328</v>
      </c>
      <c r="C193">
        <v>0.5</v>
      </c>
      <c r="D193">
        <v>0.61731999999999998</v>
      </c>
      <c r="E193">
        <v>1.7638E-6</v>
      </c>
      <c r="F193">
        <v>0.61721999999999999</v>
      </c>
      <c r="G193">
        <v>1.6073000000000001E-6</v>
      </c>
      <c r="H193">
        <v>1</v>
      </c>
      <c r="I193" t="s">
        <v>369</v>
      </c>
      <c r="L193" t="str">
        <f t="shared" si="6"/>
        <v>mmHg</v>
      </c>
      <c r="M193">
        <f t="shared" si="7"/>
        <v>0.61731999999999998</v>
      </c>
      <c r="N193">
        <f t="shared" si="8"/>
        <v>0.61721999999999999</v>
      </c>
    </row>
    <row r="194" spans="1:14" x14ac:dyDescent="0.25">
      <c r="A194" t="s">
        <v>374</v>
      </c>
      <c r="B194" t="s">
        <v>328</v>
      </c>
      <c r="C194">
        <v>1</v>
      </c>
      <c r="D194">
        <v>2.9077000000000002</v>
      </c>
      <c r="E194">
        <v>4.9790000000000003E-7</v>
      </c>
      <c r="F194">
        <v>2.9076000000000004</v>
      </c>
      <c r="G194">
        <v>3.4135000000000002E-7</v>
      </c>
      <c r="H194">
        <v>1</v>
      </c>
      <c r="I194" t="s">
        <v>369</v>
      </c>
      <c r="L194" t="str">
        <f t="shared" si="6"/>
        <v>mmHg</v>
      </c>
      <c r="M194">
        <f t="shared" si="7"/>
        <v>2.9077000000000002</v>
      </c>
      <c r="N194">
        <f t="shared" si="8"/>
        <v>2.9076000000000004</v>
      </c>
    </row>
    <row r="195" spans="1:14" x14ac:dyDescent="0.25">
      <c r="A195" t="s">
        <v>375</v>
      </c>
      <c r="B195" t="s">
        <v>328</v>
      </c>
      <c r="C195">
        <v>10</v>
      </c>
      <c r="D195">
        <v>5.8038999999999996</v>
      </c>
      <c r="E195">
        <v>3.2140000000000001E-7</v>
      </c>
      <c r="F195">
        <v>5.8037999999999998</v>
      </c>
      <c r="G195">
        <v>1.7102000000000001E-7</v>
      </c>
      <c r="H195">
        <v>1</v>
      </c>
      <c r="I195" t="s">
        <v>369</v>
      </c>
      <c r="L195" t="str">
        <f t="shared" ref="L195:L258" si="9">I195</f>
        <v>mmHg</v>
      </c>
      <c r="M195">
        <f t="shared" ref="M195:M258" si="10">D195</f>
        <v>5.8038999999999996</v>
      </c>
      <c r="N195">
        <f t="shared" ref="N195:N258" si="11">F195</f>
        <v>5.8037999999999998</v>
      </c>
    </row>
    <row r="196" spans="1:14" x14ac:dyDescent="0.25">
      <c r="A196" t="s">
        <v>376</v>
      </c>
      <c r="B196" t="s">
        <v>328</v>
      </c>
      <c r="C196">
        <v>1E-3</v>
      </c>
      <c r="D196">
        <v>4.8999999999999998E-3</v>
      </c>
      <c r="E196">
        <v>1E-8</v>
      </c>
      <c r="F196">
        <v>3.5829E-3</v>
      </c>
      <c r="G196">
        <v>5.4264000000000005E-7</v>
      </c>
      <c r="H196">
        <v>1</v>
      </c>
      <c r="I196" t="s">
        <v>377</v>
      </c>
      <c r="L196" t="str">
        <f t="shared" si="9"/>
        <v>psia</v>
      </c>
      <c r="M196">
        <f t="shared" si="10"/>
        <v>4.8999999999999998E-3</v>
      </c>
      <c r="N196">
        <f t="shared" si="11"/>
        <v>3.5829E-3</v>
      </c>
    </row>
    <row r="197" spans="1:14" x14ac:dyDescent="0.25">
      <c r="A197" t="s">
        <v>378</v>
      </c>
      <c r="B197" t="s">
        <v>328</v>
      </c>
      <c r="C197">
        <v>0.01</v>
      </c>
      <c r="D197">
        <v>6.8000000000000005E-3</v>
      </c>
      <c r="E197">
        <v>1.8229000000000001E-5</v>
      </c>
      <c r="F197">
        <v>6.7747000000000007E-3</v>
      </c>
      <c r="G197">
        <v>1.8294000000000001E-5</v>
      </c>
      <c r="H197">
        <v>1</v>
      </c>
      <c r="I197" t="s">
        <v>377</v>
      </c>
      <c r="L197" t="str">
        <f t="shared" si="9"/>
        <v>psia</v>
      </c>
      <c r="M197">
        <f t="shared" si="10"/>
        <v>6.8000000000000005E-3</v>
      </c>
      <c r="N197">
        <f t="shared" si="11"/>
        <v>6.7747000000000007E-3</v>
      </c>
    </row>
    <row r="198" spans="1:14" x14ac:dyDescent="0.25">
      <c r="A198" t="s">
        <v>379</v>
      </c>
      <c r="B198" t="s">
        <v>328</v>
      </c>
      <c r="C198">
        <v>0.05</v>
      </c>
      <c r="D198">
        <v>2.9223000000000002E-2</v>
      </c>
      <c r="E198">
        <v>4.3382999999999996E-6</v>
      </c>
      <c r="F198">
        <v>2.9211000000000001E-2</v>
      </c>
      <c r="G198">
        <v>4.3402000000000004E-6</v>
      </c>
      <c r="H198">
        <v>1</v>
      </c>
      <c r="I198" t="s">
        <v>377</v>
      </c>
      <c r="L198" t="str">
        <f t="shared" si="9"/>
        <v>psia</v>
      </c>
      <c r="M198">
        <f t="shared" si="10"/>
        <v>2.9223000000000002E-2</v>
      </c>
      <c r="N198">
        <f t="shared" si="11"/>
        <v>2.9211000000000001E-2</v>
      </c>
    </row>
    <row r="199" spans="1:14" x14ac:dyDescent="0.25">
      <c r="A199" t="s">
        <v>380</v>
      </c>
      <c r="B199" t="s">
        <v>328</v>
      </c>
      <c r="C199">
        <v>0.1</v>
      </c>
      <c r="D199">
        <v>5.8154000000000004E-2</v>
      </c>
      <c r="E199">
        <v>3.3477999999999997E-8</v>
      </c>
      <c r="F199">
        <v>5.8141999999999999E-2</v>
      </c>
      <c r="G199">
        <v>3.3484999999999998E-8</v>
      </c>
      <c r="H199">
        <v>1</v>
      </c>
      <c r="I199" t="s">
        <v>377</v>
      </c>
      <c r="L199" t="str">
        <f t="shared" si="9"/>
        <v>psia</v>
      </c>
      <c r="M199">
        <f t="shared" si="10"/>
        <v>5.8154000000000004E-2</v>
      </c>
      <c r="N199">
        <f t="shared" si="11"/>
        <v>5.8141999999999999E-2</v>
      </c>
    </row>
    <row r="200" spans="1:14" x14ac:dyDescent="0.25">
      <c r="A200" t="s">
        <v>381</v>
      </c>
      <c r="B200" t="s">
        <v>328</v>
      </c>
      <c r="C200">
        <v>0.5</v>
      </c>
      <c r="D200">
        <v>0.29003000000000001</v>
      </c>
      <c r="E200">
        <v>6.7126999999999998E-9</v>
      </c>
      <c r="F200">
        <v>0.29003000000000001</v>
      </c>
      <c r="G200">
        <v>6.7126999999999998E-9</v>
      </c>
      <c r="H200">
        <v>1</v>
      </c>
      <c r="I200" t="s">
        <v>377</v>
      </c>
      <c r="L200" t="str">
        <f t="shared" si="9"/>
        <v>psia</v>
      </c>
      <c r="M200">
        <f t="shared" si="10"/>
        <v>0.29003000000000001</v>
      </c>
      <c r="N200">
        <f t="shared" si="11"/>
        <v>0.29003000000000001</v>
      </c>
    </row>
    <row r="201" spans="1:14" x14ac:dyDescent="0.25">
      <c r="A201" t="s">
        <v>382</v>
      </c>
      <c r="B201" t="s">
        <v>328</v>
      </c>
      <c r="C201">
        <v>1</v>
      </c>
      <c r="D201">
        <v>0.58001999999999998</v>
      </c>
      <c r="E201">
        <v>3.3566000000000002E-9</v>
      </c>
      <c r="F201">
        <v>0.58001999999999998</v>
      </c>
      <c r="G201">
        <v>3.3566000000000002E-9</v>
      </c>
      <c r="H201">
        <v>1</v>
      </c>
      <c r="I201" t="s">
        <v>377</v>
      </c>
      <c r="L201" t="str">
        <f t="shared" si="9"/>
        <v>psia</v>
      </c>
      <c r="M201">
        <f t="shared" si="10"/>
        <v>0.58001999999999998</v>
      </c>
      <c r="N201">
        <f t="shared" si="11"/>
        <v>0.58001999999999998</v>
      </c>
    </row>
    <row r="202" spans="1:14" x14ac:dyDescent="0.25">
      <c r="A202" t="s">
        <v>383</v>
      </c>
      <c r="B202" t="s">
        <v>328</v>
      </c>
      <c r="C202">
        <v>1E-3</v>
      </c>
      <c r="D202">
        <v>0.34</v>
      </c>
      <c r="E202">
        <v>1E-8</v>
      </c>
      <c r="F202">
        <v>0.24046999999999999</v>
      </c>
      <c r="G202">
        <v>5.4020000000000003E-7</v>
      </c>
      <c r="H202">
        <v>1</v>
      </c>
      <c r="I202" t="s">
        <v>384</v>
      </c>
      <c r="L202" t="str">
        <f t="shared" si="9"/>
        <v>hPa</v>
      </c>
      <c r="M202">
        <f t="shared" si="10"/>
        <v>0.34</v>
      </c>
      <c r="N202">
        <f t="shared" si="11"/>
        <v>0.24046999999999999</v>
      </c>
    </row>
    <row r="203" spans="1:14" x14ac:dyDescent="0.25">
      <c r="A203" t="s">
        <v>385</v>
      </c>
      <c r="B203" t="s">
        <v>328</v>
      </c>
      <c r="C203">
        <v>0.01</v>
      </c>
      <c r="D203">
        <v>0.34</v>
      </c>
      <c r="E203">
        <v>1E-8</v>
      </c>
      <c r="F203">
        <v>0.24055000000000001</v>
      </c>
      <c r="G203">
        <v>5.4733000000000002E-7</v>
      </c>
      <c r="H203">
        <v>1</v>
      </c>
      <c r="I203" t="s">
        <v>384</v>
      </c>
      <c r="L203" t="str">
        <f t="shared" si="9"/>
        <v>hPa</v>
      </c>
      <c r="M203">
        <f t="shared" si="10"/>
        <v>0.34</v>
      </c>
      <c r="N203">
        <f t="shared" si="11"/>
        <v>0.24055000000000001</v>
      </c>
    </row>
    <row r="204" spans="1:14" x14ac:dyDescent="0.25">
      <c r="A204" t="s">
        <v>386</v>
      </c>
      <c r="B204" t="s">
        <v>328</v>
      </c>
      <c r="C204">
        <v>0.05</v>
      </c>
      <c r="D204">
        <v>0.34</v>
      </c>
      <c r="E204">
        <v>1E-8</v>
      </c>
      <c r="F204">
        <v>0.24222000000000002</v>
      </c>
      <c r="G204">
        <v>5.4356999999999999E-7</v>
      </c>
      <c r="H204">
        <v>1</v>
      </c>
      <c r="I204" t="s">
        <v>384</v>
      </c>
      <c r="L204" t="str">
        <f t="shared" si="9"/>
        <v>hPa</v>
      </c>
      <c r="M204">
        <f t="shared" si="10"/>
        <v>0.34</v>
      </c>
      <c r="N204">
        <f t="shared" si="11"/>
        <v>0.24222000000000002</v>
      </c>
    </row>
    <row r="205" spans="1:14" x14ac:dyDescent="0.25">
      <c r="A205" t="s">
        <v>387</v>
      </c>
      <c r="B205" t="s">
        <v>328</v>
      </c>
      <c r="C205">
        <v>0.1</v>
      </c>
      <c r="D205">
        <v>0.34</v>
      </c>
      <c r="E205">
        <v>1E-8</v>
      </c>
      <c r="F205">
        <v>0.24738000000000002</v>
      </c>
      <c r="G205">
        <v>5.2516999999999998E-7</v>
      </c>
      <c r="H205">
        <v>1</v>
      </c>
      <c r="I205" t="s">
        <v>384</v>
      </c>
      <c r="L205" t="str">
        <f t="shared" si="9"/>
        <v>hPa</v>
      </c>
      <c r="M205">
        <f t="shared" si="10"/>
        <v>0.34</v>
      </c>
      <c r="N205">
        <f t="shared" si="11"/>
        <v>0.24738000000000002</v>
      </c>
    </row>
    <row r="206" spans="1:14" x14ac:dyDescent="0.25">
      <c r="A206" t="s">
        <v>388</v>
      </c>
      <c r="B206" t="s">
        <v>328</v>
      </c>
      <c r="C206">
        <v>0.5</v>
      </c>
      <c r="D206">
        <v>0.37674000000000002</v>
      </c>
      <c r="E206">
        <v>3.4511E-7</v>
      </c>
      <c r="F206">
        <v>0.37674000000000002</v>
      </c>
      <c r="G206">
        <v>3.4511E-7</v>
      </c>
      <c r="H206">
        <v>1</v>
      </c>
      <c r="I206" t="s">
        <v>384</v>
      </c>
      <c r="L206" t="str">
        <f t="shared" si="9"/>
        <v>hPa</v>
      </c>
      <c r="M206">
        <f t="shared" si="10"/>
        <v>0.37674000000000002</v>
      </c>
      <c r="N206">
        <f t="shared" si="11"/>
        <v>0.37674000000000002</v>
      </c>
    </row>
    <row r="207" spans="1:14" x14ac:dyDescent="0.25">
      <c r="A207" t="s">
        <v>389</v>
      </c>
      <c r="B207" t="s">
        <v>328</v>
      </c>
      <c r="C207">
        <v>1</v>
      </c>
      <c r="D207">
        <v>0.62787999999999999</v>
      </c>
      <c r="E207">
        <v>2.0715E-7</v>
      </c>
      <c r="F207">
        <v>0.62786999999999993</v>
      </c>
      <c r="G207">
        <v>2.0715E-7</v>
      </c>
      <c r="H207">
        <v>1</v>
      </c>
      <c r="I207" t="s">
        <v>384</v>
      </c>
      <c r="L207" t="str">
        <f t="shared" si="9"/>
        <v>hPa</v>
      </c>
      <c r="M207">
        <f t="shared" si="10"/>
        <v>0.62787999999999999</v>
      </c>
      <c r="N207">
        <f t="shared" si="11"/>
        <v>0.62786999999999993</v>
      </c>
    </row>
    <row r="208" spans="1:14" x14ac:dyDescent="0.25">
      <c r="A208" t="s">
        <v>390</v>
      </c>
      <c r="B208" t="s">
        <v>328</v>
      </c>
      <c r="C208">
        <v>10</v>
      </c>
      <c r="D208">
        <v>5.8049999999999997</v>
      </c>
      <c r="E208">
        <v>2.241E-8</v>
      </c>
      <c r="F208">
        <v>5.8049999999999997</v>
      </c>
      <c r="G208">
        <v>2.241E-8</v>
      </c>
      <c r="H208">
        <v>1</v>
      </c>
      <c r="I208" t="s">
        <v>384</v>
      </c>
      <c r="L208" t="str">
        <f t="shared" si="9"/>
        <v>hPa</v>
      </c>
      <c r="M208">
        <f t="shared" si="10"/>
        <v>5.8049999999999997</v>
      </c>
      <c r="N208">
        <f t="shared" si="11"/>
        <v>5.8049999999999997</v>
      </c>
    </row>
    <row r="209" spans="1:14" x14ac:dyDescent="0.25">
      <c r="A209" t="s">
        <v>391</v>
      </c>
      <c r="B209" t="s">
        <v>328</v>
      </c>
      <c r="C209">
        <v>1</v>
      </c>
      <c r="D209">
        <v>9.0399999999999991</v>
      </c>
      <c r="E209">
        <v>0</v>
      </c>
      <c r="F209">
        <v>7.6179868675544631</v>
      </c>
      <c r="G209">
        <v>0</v>
      </c>
      <c r="H209">
        <v>1</v>
      </c>
      <c r="I209" t="s">
        <v>392</v>
      </c>
      <c r="L209" t="str">
        <f t="shared" si="9"/>
        <v>ft alt</v>
      </c>
      <c r="M209">
        <f t="shared" si="10"/>
        <v>9.0399999999999991</v>
      </c>
      <c r="N209">
        <f t="shared" si="11"/>
        <v>7.6179868675544631</v>
      </c>
    </row>
    <row r="210" spans="1:14" x14ac:dyDescent="0.25">
      <c r="A210" t="s">
        <v>393</v>
      </c>
      <c r="B210" t="s">
        <v>328</v>
      </c>
      <c r="C210">
        <v>5</v>
      </c>
      <c r="D210">
        <v>9.0399999999999991</v>
      </c>
      <c r="E210">
        <v>0</v>
      </c>
      <c r="F210">
        <v>8.1306341010415082</v>
      </c>
      <c r="G210">
        <v>0</v>
      </c>
      <c r="H210">
        <v>1</v>
      </c>
      <c r="I210" t="s">
        <v>392</v>
      </c>
      <c r="L210" t="str">
        <f t="shared" si="9"/>
        <v>ft alt</v>
      </c>
      <c r="M210">
        <f t="shared" si="10"/>
        <v>9.0399999999999991</v>
      </c>
      <c r="N210">
        <f t="shared" si="11"/>
        <v>8.1306341010415082</v>
      </c>
    </row>
    <row r="211" spans="1:14" x14ac:dyDescent="0.25">
      <c r="A211" t="s">
        <v>394</v>
      </c>
      <c r="B211" t="s">
        <v>328</v>
      </c>
      <c r="C211">
        <v>10</v>
      </c>
      <c r="D211">
        <v>9.763799378502636</v>
      </c>
      <c r="E211">
        <v>0</v>
      </c>
      <c r="F211">
        <v>9.5570318440783613</v>
      </c>
      <c r="G211">
        <v>0</v>
      </c>
      <c r="H211">
        <v>1</v>
      </c>
      <c r="I211" t="s">
        <v>392</v>
      </c>
      <c r="L211" t="str">
        <f t="shared" si="9"/>
        <v>ft alt</v>
      </c>
      <c r="M211">
        <f t="shared" si="10"/>
        <v>9.763799378502636</v>
      </c>
      <c r="N211">
        <f t="shared" si="11"/>
        <v>9.5570318440783613</v>
      </c>
    </row>
    <row r="212" spans="1:14" x14ac:dyDescent="0.25">
      <c r="A212" t="s">
        <v>395</v>
      </c>
      <c r="B212" t="s">
        <v>328</v>
      </c>
      <c r="C212">
        <v>25</v>
      </c>
      <c r="D212">
        <v>16.534260209092263</v>
      </c>
      <c r="E212">
        <v>0</v>
      </c>
      <c r="F212">
        <v>16.369006846925359</v>
      </c>
      <c r="G212">
        <v>0</v>
      </c>
      <c r="H212">
        <v>1</v>
      </c>
      <c r="I212" t="s">
        <v>392</v>
      </c>
      <c r="L212" t="str">
        <f t="shared" si="9"/>
        <v>ft alt</v>
      </c>
      <c r="M212">
        <f t="shared" si="10"/>
        <v>16.534260209092263</v>
      </c>
      <c r="N212">
        <f t="shared" si="11"/>
        <v>16.369006846925359</v>
      </c>
    </row>
    <row r="213" spans="1:14" x14ac:dyDescent="0.25">
      <c r="A213" t="s">
        <v>396</v>
      </c>
      <c r="B213" t="s">
        <v>328</v>
      </c>
      <c r="C213">
        <v>50</v>
      </c>
      <c r="D213">
        <v>30.116784360025111</v>
      </c>
      <c r="E213">
        <v>0</v>
      </c>
      <c r="F213">
        <v>29.978084574358792</v>
      </c>
      <c r="G213">
        <v>0</v>
      </c>
      <c r="H213">
        <v>1</v>
      </c>
      <c r="I213" t="s">
        <v>392</v>
      </c>
      <c r="L213" t="str">
        <f t="shared" si="9"/>
        <v>ft alt</v>
      </c>
      <c r="M213">
        <f t="shared" si="10"/>
        <v>30.116784360025111</v>
      </c>
      <c r="N213">
        <f t="shared" si="11"/>
        <v>29.978084574358792</v>
      </c>
    </row>
    <row r="214" spans="1:14" x14ac:dyDescent="0.25">
      <c r="A214" t="s">
        <v>397</v>
      </c>
      <c r="B214" t="s">
        <v>328</v>
      </c>
      <c r="C214">
        <v>100</v>
      </c>
      <c r="D214">
        <v>58.631304911778727</v>
      </c>
      <c r="E214">
        <v>0</v>
      </c>
      <c r="F214">
        <v>58.494873562717324</v>
      </c>
      <c r="G214">
        <v>0</v>
      </c>
      <c r="H214">
        <v>1</v>
      </c>
      <c r="I214" t="s">
        <v>392</v>
      </c>
      <c r="L214" t="str">
        <f t="shared" si="9"/>
        <v>ft alt</v>
      </c>
      <c r="M214">
        <f t="shared" si="10"/>
        <v>58.631304911778727</v>
      </c>
      <c r="N214">
        <f t="shared" si="11"/>
        <v>58.494873562717324</v>
      </c>
    </row>
    <row r="215" spans="1:14" x14ac:dyDescent="0.25">
      <c r="A215" t="s">
        <v>398</v>
      </c>
      <c r="B215" t="s">
        <v>328</v>
      </c>
      <c r="C215">
        <v>0.01</v>
      </c>
      <c r="D215">
        <v>6.3E-2</v>
      </c>
      <c r="E215">
        <v>3.0000000000000001E-3</v>
      </c>
      <c r="F215">
        <v>6.3102000000000005E-2</v>
      </c>
      <c r="G215">
        <v>2.9383E-3</v>
      </c>
      <c r="H215">
        <v>1</v>
      </c>
      <c r="I215" t="s">
        <v>362</v>
      </c>
      <c r="L215" t="str">
        <f t="shared" si="9"/>
        <v>inH2O</v>
      </c>
      <c r="M215">
        <f t="shared" si="10"/>
        <v>6.3E-2</v>
      </c>
      <c r="N215">
        <f t="shared" si="11"/>
        <v>6.3102000000000005E-2</v>
      </c>
    </row>
    <row r="216" spans="1:14" x14ac:dyDescent="0.25">
      <c r="A216" t="s">
        <v>399</v>
      </c>
      <c r="B216" t="s">
        <v>328</v>
      </c>
      <c r="C216">
        <v>0.05</v>
      </c>
      <c r="D216">
        <v>6.5952999999999998E-2</v>
      </c>
      <c r="E216">
        <v>3.2160000000000001E-3</v>
      </c>
      <c r="F216">
        <v>6.5893000000000007E-2</v>
      </c>
      <c r="G216">
        <v>3.2100000000000002E-3</v>
      </c>
      <c r="H216">
        <v>1</v>
      </c>
      <c r="I216" t="s">
        <v>362</v>
      </c>
      <c r="L216" t="str">
        <f t="shared" si="9"/>
        <v>inH2O</v>
      </c>
      <c r="M216">
        <f t="shared" si="10"/>
        <v>6.5952999999999998E-2</v>
      </c>
      <c r="N216">
        <f t="shared" si="11"/>
        <v>6.5893000000000007E-2</v>
      </c>
    </row>
    <row r="217" spans="1:14" x14ac:dyDescent="0.25">
      <c r="A217" t="s">
        <v>400</v>
      </c>
      <c r="B217" t="s">
        <v>328</v>
      </c>
      <c r="C217">
        <v>0.1</v>
      </c>
      <c r="D217">
        <v>8.1879000000000007E-2</v>
      </c>
      <c r="E217">
        <v>2.8473999999999999E-3</v>
      </c>
      <c r="F217">
        <v>8.1795000000000007E-2</v>
      </c>
      <c r="G217">
        <v>2.8352999999999998E-3</v>
      </c>
      <c r="H217">
        <v>1</v>
      </c>
      <c r="I217" t="s">
        <v>362</v>
      </c>
      <c r="L217" t="str">
        <f t="shared" si="9"/>
        <v>inH2O</v>
      </c>
      <c r="M217">
        <f t="shared" si="10"/>
        <v>8.1879000000000007E-2</v>
      </c>
      <c r="N217">
        <f t="shared" si="11"/>
        <v>8.1795000000000007E-2</v>
      </c>
    </row>
    <row r="218" spans="1:14" x14ac:dyDescent="0.25">
      <c r="A218" t="s">
        <v>401</v>
      </c>
      <c r="B218" t="s">
        <v>328</v>
      </c>
      <c r="C218">
        <v>0.25</v>
      </c>
      <c r="D218">
        <v>0.15708</v>
      </c>
      <c r="E218">
        <v>1.7558000000000001E-3</v>
      </c>
      <c r="F218">
        <v>0.15698000000000001</v>
      </c>
      <c r="G218">
        <v>1.7417000000000001E-3</v>
      </c>
      <c r="H218">
        <v>1</v>
      </c>
      <c r="I218" t="s">
        <v>362</v>
      </c>
      <c r="L218" t="str">
        <f t="shared" si="9"/>
        <v>inH2O</v>
      </c>
      <c r="M218">
        <f t="shared" si="10"/>
        <v>0.15708</v>
      </c>
      <c r="N218">
        <f t="shared" si="11"/>
        <v>0.15698000000000001</v>
      </c>
    </row>
    <row r="219" spans="1:14" x14ac:dyDescent="0.25">
      <c r="A219" t="s">
        <v>402</v>
      </c>
      <c r="B219" t="s">
        <v>328</v>
      </c>
      <c r="C219">
        <v>0.5</v>
      </c>
      <c r="D219">
        <v>0.29616999999999999</v>
      </c>
      <c r="E219">
        <v>1.0074999999999999E-3</v>
      </c>
      <c r="F219">
        <v>0.29610000000000003</v>
      </c>
      <c r="G219">
        <v>9.9577999999999993E-4</v>
      </c>
      <c r="H219">
        <v>1</v>
      </c>
      <c r="I219" t="s">
        <v>362</v>
      </c>
      <c r="L219" t="str">
        <f t="shared" si="9"/>
        <v>inH2O</v>
      </c>
      <c r="M219">
        <f t="shared" si="10"/>
        <v>0.29616999999999999</v>
      </c>
      <c r="N219">
        <f t="shared" si="11"/>
        <v>0.29610000000000003</v>
      </c>
    </row>
    <row r="220" spans="1:14" x14ac:dyDescent="0.25">
      <c r="A220" t="s">
        <v>403</v>
      </c>
      <c r="B220" t="s">
        <v>328</v>
      </c>
      <c r="C220">
        <v>1</v>
      </c>
      <c r="D220">
        <v>0.58313999999999999</v>
      </c>
      <c r="E220">
        <v>5.3300999999999999E-4</v>
      </c>
      <c r="F220">
        <v>0.58258999999999994</v>
      </c>
      <c r="G220">
        <v>5.1871000000000003E-4</v>
      </c>
      <c r="H220">
        <v>1</v>
      </c>
      <c r="I220" t="s">
        <v>362</v>
      </c>
      <c r="L220" t="str">
        <f t="shared" si="9"/>
        <v>inH2O</v>
      </c>
      <c r="M220">
        <f t="shared" si="10"/>
        <v>0.58313999999999999</v>
      </c>
      <c r="N220">
        <f t="shared" si="11"/>
        <v>0.58258999999999994</v>
      </c>
    </row>
    <row r="221" spans="1:14" x14ac:dyDescent="0.25">
      <c r="A221" t="s">
        <v>404</v>
      </c>
      <c r="B221" t="s">
        <v>328</v>
      </c>
      <c r="C221">
        <v>1E-3</v>
      </c>
      <c r="D221">
        <v>2.5000000000000001E-2</v>
      </c>
      <c r="E221">
        <v>1.5E-3</v>
      </c>
      <c r="F221">
        <v>6.0458999999999999E-3</v>
      </c>
      <c r="G221">
        <v>9.7426000000000001E-4</v>
      </c>
      <c r="H221">
        <v>1</v>
      </c>
      <c r="I221" t="s">
        <v>329</v>
      </c>
      <c r="L221" t="str">
        <f t="shared" si="9"/>
        <v>psi</v>
      </c>
      <c r="M221">
        <f t="shared" si="10"/>
        <v>2.5000000000000001E-2</v>
      </c>
      <c r="N221">
        <f t="shared" si="11"/>
        <v>6.0458999999999999E-3</v>
      </c>
    </row>
    <row r="222" spans="1:14" x14ac:dyDescent="0.25">
      <c r="A222" t="s">
        <v>405</v>
      </c>
      <c r="B222" t="s">
        <v>328</v>
      </c>
      <c r="C222">
        <v>5.0000000000000001E-3</v>
      </c>
      <c r="D222">
        <v>2.5000000000000001E-2</v>
      </c>
      <c r="E222">
        <v>1.5E-3</v>
      </c>
      <c r="F222">
        <v>6.6027000000000004E-3</v>
      </c>
      <c r="G222">
        <v>9.7075999999999998E-4</v>
      </c>
      <c r="H222">
        <v>1</v>
      </c>
      <c r="I222" t="s">
        <v>329</v>
      </c>
      <c r="L222" t="str">
        <f t="shared" si="9"/>
        <v>psi</v>
      </c>
      <c r="M222">
        <f t="shared" si="10"/>
        <v>2.5000000000000001E-2</v>
      </c>
      <c r="N222">
        <f t="shared" si="11"/>
        <v>6.6027000000000004E-3</v>
      </c>
    </row>
    <row r="223" spans="1:14" x14ac:dyDescent="0.25">
      <c r="A223" t="s">
        <v>406</v>
      </c>
      <c r="B223" t="s">
        <v>328</v>
      </c>
      <c r="C223">
        <v>0.01</v>
      </c>
      <c r="D223">
        <v>2.5000000000000001E-2</v>
      </c>
      <c r="E223">
        <v>1.5E-3</v>
      </c>
      <c r="F223">
        <v>8.1570999999999987E-3</v>
      </c>
      <c r="G223">
        <v>9.3066000000000004E-4</v>
      </c>
      <c r="H223">
        <v>1</v>
      </c>
      <c r="I223" t="s">
        <v>329</v>
      </c>
      <c r="L223" t="str">
        <f t="shared" si="9"/>
        <v>psi</v>
      </c>
      <c r="M223">
        <f t="shared" si="10"/>
        <v>2.5000000000000001E-2</v>
      </c>
      <c r="N223">
        <f t="shared" si="11"/>
        <v>8.1570999999999987E-3</v>
      </c>
    </row>
    <row r="224" spans="1:14" x14ac:dyDescent="0.25">
      <c r="A224" t="s">
        <v>407</v>
      </c>
      <c r="B224" t="s">
        <v>328</v>
      </c>
      <c r="C224">
        <v>0.05</v>
      </c>
      <c r="D224">
        <v>2.8525999999999999E-2</v>
      </c>
      <c r="E224">
        <v>1.3825E-3</v>
      </c>
      <c r="F224">
        <v>2.9347000000000002E-2</v>
      </c>
      <c r="G224">
        <v>5.5254999999999996E-4</v>
      </c>
      <c r="H224">
        <v>1</v>
      </c>
      <c r="I224" t="s">
        <v>329</v>
      </c>
      <c r="L224" t="str">
        <f t="shared" si="9"/>
        <v>psi</v>
      </c>
      <c r="M224">
        <f t="shared" si="10"/>
        <v>2.8525999999999999E-2</v>
      </c>
      <c r="N224">
        <f t="shared" si="11"/>
        <v>2.9347000000000002E-2</v>
      </c>
    </row>
    <row r="225" spans="1:14" x14ac:dyDescent="0.25">
      <c r="A225" t="s">
        <v>408</v>
      </c>
      <c r="B225" t="s">
        <v>328</v>
      </c>
      <c r="C225">
        <v>0.1</v>
      </c>
      <c r="D225">
        <v>5.8061000000000001E-2</v>
      </c>
      <c r="E225">
        <v>3.9798999999999998E-4</v>
      </c>
      <c r="F225">
        <v>5.8124000000000002E-2</v>
      </c>
      <c r="G225">
        <v>3.3115E-4</v>
      </c>
      <c r="H225">
        <v>1</v>
      </c>
      <c r="I225" t="s">
        <v>329</v>
      </c>
      <c r="L225" t="str">
        <f t="shared" si="9"/>
        <v>psi</v>
      </c>
      <c r="M225">
        <f t="shared" si="10"/>
        <v>5.8061000000000001E-2</v>
      </c>
      <c r="N225">
        <f t="shared" si="11"/>
        <v>5.8124000000000002E-2</v>
      </c>
    </row>
    <row r="226" spans="1:14" x14ac:dyDescent="0.25">
      <c r="A226" t="s">
        <v>409</v>
      </c>
      <c r="B226" t="s">
        <v>328</v>
      </c>
      <c r="C226">
        <v>0.5</v>
      </c>
      <c r="D226">
        <v>0.29003000000000001</v>
      </c>
      <c r="E226">
        <v>7.2562000000000001E-5</v>
      </c>
      <c r="F226">
        <v>0.28976000000000002</v>
      </c>
      <c r="G226">
        <v>7.1952000000000005E-5</v>
      </c>
      <c r="H226">
        <v>1</v>
      </c>
      <c r="I226" t="s">
        <v>329</v>
      </c>
      <c r="L226" t="str">
        <f t="shared" si="9"/>
        <v>psi</v>
      </c>
      <c r="M226">
        <f t="shared" si="10"/>
        <v>0.29003000000000001</v>
      </c>
      <c r="N226">
        <f t="shared" si="11"/>
        <v>0.28976000000000002</v>
      </c>
    </row>
    <row r="227" spans="1:14" x14ac:dyDescent="0.25">
      <c r="A227" t="s">
        <v>410</v>
      </c>
      <c r="B227" t="s">
        <v>328</v>
      </c>
      <c r="C227">
        <v>1</v>
      </c>
      <c r="D227">
        <v>0.58000999999999991</v>
      </c>
      <c r="E227">
        <v>3.667E-5</v>
      </c>
      <c r="F227">
        <v>0.5797199999999999</v>
      </c>
      <c r="G227">
        <v>3.6081000000000002E-5</v>
      </c>
      <c r="H227">
        <v>1</v>
      </c>
      <c r="I227" t="s">
        <v>329</v>
      </c>
      <c r="L227" t="str">
        <f t="shared" si="9"/>
        <v>psi</v>
      </c>
      <c r="M227">
        <f t="shared" si="10"/>
        <v>0.58000999999999991</v>
      </c>
      <c r="N227">
        <f t="shared" si="11"/>
        <v>0.5797199999999999</v>
      </c>
    </row>
    <row r="228" spans="1:14" x14ac:dyDescent="0.25">
      <c r="A228" t="s">
        <v>411</v>
      </c>
      <c r="B228" t="s">
        <v>328</v>
      </c>
      <c r="C228">
        <v>2.5</v>
      </c>
      <c r="D228">
        <v>1.45</v>
      </c>
      <c r="E228">
        <v>1.4766000000000001E-5</v>
      </c>
      <c r="F228">
        <v>1.4497</v>
      </c>
      <c r="G228">
        <v>1.4443999999999999E-5</v>
      </c>
      <c r="H228">
        <v>1</v>
      </c>
      <c r="I228" t="s">
        <v>329</v>
      </c>
      <c r="L228" t="str">
        <f t="shared" si="9"/>
        <v>psi</v>
      </c>
      <c r="M228">
        <f t="shared" si="10"/>
        <v>1.45</v>
      </c>
      <c r="N228">
        <f t="shared" si="11"/>
        <v>1.4497</v>
      </c>
    </row>
    <row r="229" spans="1:14" x14ac:dyDescent="0.25">
      <c r="A229" t="s">
        <v>412</v>
      </c>
      <c r="B229" t="s">
        <v>328</v>
      </c>
      <c r="C229">
        <v>5</v>
      </c>
      <c r="D229">
        <v>2.9000000000000004</v>
      </c>
      <c r="E229">
        <v>7.4694E-6</v>
      </c>
      <c r="F229">
        <v>2.8997000000000002</v>
      </c>
      <c r="G229">
        <v>7.2230000000000001E-6</v>
      </c>
      <c r="H229">
        <v>1</v>
      </c>
      <c r="I229" t="s">
        <v>329</v>
      </c>
      <c r="L229" t="str">
        <f t="shared" si="9"/>
        <v>psi</v>
      </c>
      <c r="M229">
        <f t="shared" si="10"/>
        <v>2.9000000000000004</v>
      </c>
      <c r="N229">
        <f t="shared" si="11"/>
        <v>2.8997000000000002</v>
      </c>
    </row>
    <row r="230" spans="1:14" x14ac:dyDescent="0.25">
      <c r="A230" t="s">
        <v>413</v>
      </c>
      <c r="B230" t="s">
        <v>328</v>
      </c>
      <c r="C230">
        <v>0.01</v>
      </c>
      <c r="D230">
        <v>0.69000000000000006</v>
      </c>
      <c r="E230">
        <v>6.3E-3</v>
      </c>
      <c r="F230">
        <v>0.17494999999999999</v>
      </c>
      <c r="G230">
        <v>1.7729000000000002E-2</v>
      </c>
      <c r="H230">
        <v>1</v>
      </c>
      <c r="I230" t="s">
        <v>414</v>
      </c>
      <c r="L230" t="str">
        <f t="shared" si="9"/>
        <v>in H2O</v>
      </c>
      <c r="M230">
        <f t="shared" si="10"/>
        <v>0.69000000000000006</v>
      </c>
      <c r="N230">
        <f t="shared" si="11"/>
        <v>0.17494999999999999</v>
      </c>
    </row>
    <row r="231" spans="1:14" x14ac:dyDescent="0.25">
      <c r="A231" t="s">
        <v>415</v>
      </c>
      <c r="B231" t="s">
        <v>328</v>
      </c>
      <c r="C231">
        <v>0.05</v>
      </c>
      <c r="D231">
        <v>0.69000000000000006</v>
      </c>
      <c r="E231">
        <v>6.3461000000000004E-3</v>
      </c>
      <c r="F231">
        <v>0.17707000000000001</v>
      </c>
      <c r="G231">
        <v>1.7696E-2</v>
      </c>
      <c r="H231">
        <v>1</v>
      </c>
      <c r="I231" t="s">
        <v>414</v>
      </c>
      <c r="L231" t="str">
        <f t="shared" si="9"/>
        <v>in H2O</v>
      </c>
      <c r="M231">
        <f t="shared" si="10"/>
        <v>0.69000000000000006</v>
      </c>
      <c r="N231">
        <f t="shared" si="11"/>
        <v>0.17707000000000001</v>
      </c>
    </row>
    <row r="232" spans="1:14" x14ac:dyDescent="0.25">
      <c r="A232" t="s">
        <v>416</v>
      </c>
      <c r="B232" t="s">
        <v>328</v>
      </c>
      <c r="C232">
        <v>0.1</v>
      </c>
      <c r="D232">
        <v>0.69000000000000006</v>
      </c>
      <c r="E232">
        <v>6.3768000000000002E-3</v>
      </c>
      <c r="F232">
        <v>0.18357000000000001</v>
      </c>
      <c r="G232">
        <v>1.7579999999999998E-2</v>
      </c>
      <c r="H232">
        <v>1</v>
      </c>
      <c r="I232" t="s">
        <v>414</v>
      </c>
      <c r="L232" t="str">
        <f t="shared" si="9"/>
        <v>in H2O</v>
      </c>
      <c r="M232">
        <f t="shared" si="10"/>
        <v>0.69000000000000006</v>
      </c>
      <c r="N232">
        <f t="shared" si="11"/>
        <v>0.18357000000000001</v>
      </c>
    </row>
    <row r="233" spans="1:14" x14ac:dyDescent="0.25">
      <c r="A233" t="s">
        <v>417</v>
      </c>
      <c r="B233" t="s">
        <v>328</v>
      </c>
      <c r="C233">
        <v>0.25</v>
      </c>
      <c r="D233">
        <v>0.69000000000000006</v>
      </c>
      <c r="E233">
        <v>6.5827000000000004E-3</v>
      </c>
      <c r="F233">
        <v>0.22505</v>
      </c>
      <c r="G233">
        <v>1.6858999999999999E-2</v>
      </c>
      <c r="H233">
        <v>1</v>
      </c>
      <c r="I233" t="s">
        <v>414</v>
      </c>
      <c r="L233" t="str">
        <f t="shared" si="9"/>
        <v>in H2O</v>
      </c>
      <c r="M233">
        <f t="shared" si="10"/>
        <v>0.69000000000000006</v>
      </c>
      <c r="N233">
        <f t="shared" si="11"/>
        <v>0.22505</v>
      </c>
    </row>
    <row r="234" spans="1:14" x14ac:dyDescent="0.25">
      <c r="A234" t="s">
        <v>418</v>
      </c>
      <c r="B234" t="s">
        <v>328</v>
      </c>
      <c r="C234">
        <v>0.5</v>
      </c>
      <c r="D234">
        <v>0.69000000000000006</v>
      </c>
      <c r="E234">
        <v>7.3007999999999997E-3</v>
      </c>
      <c r="F234">
        <v>0.33356000000000002</v>
      </c>
      <c r="G234">
        <v>1.5148999999999999E-2</v>
      </c>
      <c r="H234">
        <v>1</v>
      </c>
      <c r="I234" t="s">
        <v>414</v>
      </c>
      <c r="L234" t="str">
        <f t="shared" si="9"/>
        <v>in H2O</v>
      </c>
      <c r="M234">
        <f t="shared" si="10"/>
        <v>0.69000000000000006</v>
      </c>
      <c r="N234">
        <f t="shared" si="11"/>
        <v>0.33356000000000002</v>
      </c>
    </row>
    <row r="235" spans="1:14" x14ac:dyDescent="0.25">
      <c r="A235" t="s">
        <v>419</v>
      </c>
      <c r="B235" t="s">
        <v>328</v>
      </c>
      <c r="C235">
        <v>1</v>
      </c>
      <c r="D235">
        <v>0.80455999999999994</v>
      </c>
      <c r="E235">
        <v>9.9749000000000001E-3</v>
      </c>
      <c r="F235">
        <v>0.59631999999999996</v>
      </c>
      <c r="G235">
        <v>1.1846000000000001E-2</v>
      </c>
      <c r="H235">
        <v>1</v>
      </c>
      <c r="I235" t="s">
        <v>414</v>
      </c>
      <c r="L235" t="str">
        <f t="shared" si="9"/>
        <v>in H2O</v>
      </c>
      <c r="M235">
        <f t="shared" si="10"/>
        <v>0.80455999999999994</v>
      </c>
      <c r="N235">
        <f t="shared" si="11"/>
        <v>0.59631999999999996</v>
      </c>
    </row>
    <row r="236" spans="1:14" x14ac:dyDescent="0.25">
      <c r="A236" t="s">
        <v>420</v>
      </c>
      <c r="B236" t="s">
        <v>328</v>
      </c>
      <c r="C236">
        <v>2.5</v>
      </c>
      <c r="D236">
        <v>1.4565999999999999</v>
      </c>
      <c r="E236">
        <v>6.4441000000000003E-3</v>
      </c>
      <c r="F236">
        <v>1.4478</v>
      </c>
      <c r="G236">
        <v>6.4386000000000001E-3</v>
      </c>
      <c r="H236">
        <v>1</v>
      </c>
      <c r="I236" t="s">
        <v>414</v>
      </c>
      <c r="L236" t="str">
        <f t="shared" si="9"/>
        <v>in H2O</v>
      </c>
      <c r="M236">
        <f t="shared" si="10"/>
        <v>1.4565999999999999</v>
      </c>
      <c r="N236">
        <f t="shared" si="11"/>
        <v>1.4478</v>
      </c>
    </row>
    <row r="237" spans="1:14" x14ac:dyDescent="0.25">
      <c r="A237" t="s">
        <v>421</v>
      </c>
      <c r="B237" t="s">
        <v>328</v>
      </c>
      <c r="C237">
        <v>5</v>
      </c>
      <c r="D237">
        <v>2.9031000000000002</v>
      </c>
      <c r="E237">
        <v>3.4686999999999999E-3</v>
      </c>
      <c r="F237">
        <v>2.8913000000000002</v>
      </c>
      <c r="G237">
        <v>3.4637000000000001E-3</v>
      </c>
      <c r="H237">
        <v>1</v>
      </c>
      <c r="I237" t="s">
        <v>414</v>
      </c>
      <c r="L237" t="str">
        <f t="shared" si="9"/>
        <v>in H2O</v>
      </c>
      <c r="M237">
        <f t="shared" si="10"/>
        <v>2.9031000000000002</v>
      </c>
      <c r="N237">
        <f t="shared" si="11"/>
        <v>2.8913000000000002</v>
      </c>
    </row>
    <row r="238" spans="1:14" x14ac:dyDescent="0.25">
      <c r="A238" t="s">
        <v>422</v>
      </c>
      <c r="B238" t="s">
        <v>328</v>
      </c>
      <c r="C238">
        <v>10</v>
      </c>
      <c r="D238">
        <v>5.8014999999999999</v>
      </c>
      <c r="E238">
        <v>1.7734999999999999E-3</v>
      </c>
      <c r="F238">
        <v>5.7881</v>
      </c>
      <c r="G238">
        <v>1.7683E-3</v>
      </c>
      <c r="H238">
        <v>1</v>
      </c>
      <c r="I238" t="s">
        <v>414</v>
      </c>
      <c r="L238" t="str">
        <f t="shared" si="9"/>
        <v>in H2O</v>
      </c>
      <c r="M238">
        <f t="shared" si="10"/>
        <v>5.8014999999999999</v>
      </c>
      <c r="N238">
        <f t="shared" si="11"/>
        <v>5.7881</v>
      </c>
    </row>
    <row r="239" spans="1:14" x14ac:dyDescent="0.25">
      <c r="A239" t="s">
        <v>423</v>
      </c>
      <c r="B239">
        <v>0</v>
      </c>
      <c r="C239" t="s">
        <v>424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f t="shared" si="9"/>
        <v>0</v>
      </c>
      <c r="M239">
        <f t="shared" si="10"/>
        <v>0</v>
      </c>
      <c r="N239">
        <f t="shared" si="11"/>
        <v>0</v>
      </c>
    </row>
    <row r="240" spans="1:14" x14ac:dyDescent="0.25">
      <c r="A240" t="s">
        <v>423</v>
      </c>
      <c r="B240">
        <v>0</v>
      </c>
      <c r="C240" t="s">
        <v>424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f t="shared" si="9"/>
        <v>0</v>
      </c>
      <c r="M240">
        <f t="shared" si="10"/>
        <v>0</v>
      </c>
      <c r="N240">
        <f t="shared" si="11"/>
        <v>0</v>
      </c>
    </row>
    <row r="241" spans="1:14" x14ac:dyDescent="0.25">
      <c r="A241" t="s">
        <v>423</v>
      </c>
      <c r="B241">
        <v>0</v>
      </c>
      <c r="C241" t="s">
        <v>424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f t="shared" si="9"/>
        <v>0</v>
      </c>
      <c r="M241">
        <f t="shared" si="10"/>
        <v>0</v>
      </c>
      <c r="N241">
        <f t="shared" si="11"/>
        <v>0</v>
      </c>
    </row>
    <row r="242" spans="1:14" x14ac:dyDescent="0.25">
      <c r="A242" t="s">
        <v>423</v>
      </c>
      <c r="B242">
        <v>0</v>
      </c>
      <c r="C242" t="s">
        <v>424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f t="shared" si="9"/>
        <v>0</v>
      </c>
      <c r="M242">
        <f t="shared" si="10"/>
        <v>0</v>
      </c>
      <c r="N242">
        <f t="shared" si="11"/>
        <v>0</v>
      </c>
    </row>
    <row r="243" spans="1:14" x14ac:dyDescent="0.25">
      <c r="A243" t="s">
        <v>423</v>
      </c>
      <c r="B243">
        <v>0</v>
      </c>
      <c r="C243" t="s">
        <v>424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f t="shared" si="9"/>
        <v>0</v>
      </c>
      <c r="M243">
        <f t="shared" si="10"/>
        <v>0</v>
      </c>
      <c r="N243">
        <f t="shared" si="11"/>
        <v>0</v>
      </c>
    </row>
    <row r="244" spans="1:14" x14ac:dyDescent="0.25">
      <c r="A244" t="s">
        <v>423</v>
      </c>
      <c r="B244">
        <v>0</v>
      </c>
      <c r="C244" t="s">
        <v>424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f t="shared" si="9"/>
        <v>0</v>
      </c>
      <c r="M244">
        <f t="shared" si="10"/>
        <v>0</v>
      </c>
      <c r="N244">
        <f t="shared" si="11"/>
        <v>0</v>
      </c>
    </row>
    <row r="245" spans="1:14" x14ac:dyDescent="0.25">
      <c r="A245" t="s">
        <v>423</v>
      </c>
      <c r="B245">
        <v>0</v>
      </c>
      <c r="C245" t="s">
        <v>424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f t="shared" si="9"/>
        <v>0</v>
      </c>
      <c r="M245">
        <f t="shared" si="10"/>
        <v>0</v>
      </c>
      <c r="N245">
        <f t="shared" si="11"/>
        <v>0</v>
      </c>
    </row>
    <row r="246" spans="1:14" x14ac:dyDescent="0.25">
      <c r="A246" t="s">
        <v>423</v>
      </c>
      <c r="B246">
        <v>0</v>
      </c>
      <c r="C246" t="s">
        <v>424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L246">
        <f t="shared" si="9"/>
        <v>0</v>
      </c>
      <c r="M246">
        <f t="shared" si="10"/>
        <v>0</v>
      </c>
      <c r="N246">
        <f t="shared" si="11"/>
        <v>0</v>
      </c>
    </row>
    <row r="247" spans="1:14" x14ac:dyDescent="0.25">
      <c r="A247" t="s">
        <v>423</v>
      </c>
      <c r="B247">
        <v>0</v>
      </c>
      <c r="C247" t="s">
        <v>424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L247">
        <f t="shared" si="9"/>
        <v>0</v>
      </c>
      <c r="M247">
        <f t="shared" si="10"/>
        <v>0</v>
      </c>
      <c r="N247">
        <f t="shared" si="11"/>
        <v>0</v>
      </c>
    </row>
    <row r="248" spans="1:14" x14ac:dyDescent="0.25">
      <c r="A248" t="s">
        <v>423</v>
      </c>
      <c r="B248">
        <v>0</v>
      </c>
      <c r="C248" t="s">
        <v>424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L248">
        <f t="shared" si="9"/>
        <v>0</v>
      </c>
      <c r="M248">
        <f t="shared" si="10"/>
        <v>0</v>
      </c>
      <c r="N248">
        <f t="shared" si="11"/>
        <v>0</v>
      </c>
    </row>
    <row r="249" spans="1:14" x14ac:dyDescent="0.25">
      <c r="A249" t="s">
        <v>423</v>
      </c>
      <c r="B249">
        <v>0</v>
      </c>
      <c r="C249" t="s">
        <v>424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L249">
        <f t="shared" si="9"/>
        <v>0</v>
      </c>
      <c r="M249">
        <f t="shared" si="10"/>
        <v>0</v>
      </c>
      <c r="N249">
        <f t="shared" si="11"/>
        <v>0</v>
      </c>
    </row>
    <row r="250" spans="1:14" x14ac:dyDescent="0.25">
      <c r="A250" t="s">
        <v>423</v>
      </c>
      <c r="B250">
        <v>0</v>
      </c>
      <c r="C250" t="s">
        <v>424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L250">
        <f t="shared" si="9"/>
        <v>0</v>
      </c>
      <c r="M250">
        <f t="shared" si="10"/>
        <v>0</v>
      </c>
      <c r="N250">
        <f t="shared" si="11"/>
        <v>0</v>
      </c>
    </row>
    <row r="251" spans="1:14" x14ac:dyDescent="0.25">
      <c r="A251" t="s">
        <v>423</v>
      </c>
      <c r="B251">
        <v>0</v>
      </c>
      <c r="C251" t="s">
        <v>424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L251">
        <f t="shared" si="9"/>
        <v>0</v>
      </c>
      <c r="M251">
        <f t="shared" si="10"/>
        <v>0</v>
      </c>
      <c r="N251">
        <f t="shared" si="11"/>
        <v>0</v>
      </c>
    </row>
    <row r="252" spans="1:14" x14ac:dyDescent="0.25">
      <c r="A252" t="s">
        <v>423</v>
      </c>
      <c r="B252">
        <v>0</v>
      </c>
      <c r="C252" t="s">
        <v>424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f t="shared" si="9"/>
        <v>0</v>
      </c>
      <c r="M252">
        <f t="shared" si="10"/>
        <v>0</v>
      </c>
      <c r="N252">
        <f t="shared" si="11"/>
        <v>0</v>
      </c>
    </row>
    <row r="253" spans="1:14" x14ac:dyDescent="0.25">
      <c r="A253" t="s">
        <v>423</v>
      </c>
      <c r="B253">
        <v>0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L253">
        <f t="shared" si="9"/>
        <v>0</v>
      </c>
      <c r="M253">
        <f t="shared" si="10"/>
        <v>0</v>
      </c>
      <c r="N253">
        <f t="shared" si="11"/>
        <v>0</v>
      </c>
    </row>
    <row r="254" spans="1:14" x14ac:dyDescent="0.25">
      <c r="A254" t="s">
        <v>423</v>
      </c>
      <c r="B254">
        <v>0</v>
      </c>
      <c r="C254" t="s">
        <v>424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L254">
        <f t="shared" si="9"/>
        <v>0</v>
      </c>
      <c r="M254">
        <f t="shared" si="10"/>
        <v>0</v>
      </c>
      <c r="N254">
        <f t="shared" si="11"/>
        <v>0</v>
      </c>
    </row>
    <row r="255" spans="1:14" x14ac:dyDescent="0.25">
      <c r="A255" t="s">
        <v>423</v>
      </c>
      <c r="B255">
        <v>0</v>
      </c>
      <c r="C255" t="s">
        <v>424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L255">
        <f t="shared" si="9"/>
        <v>0</v>
      </c>
      <c r="M255">
        <f t="shared" si="10"/>
        <v>0</v>
      </c>
      <c r="N255">
        <f t="shared" si="11"/>
        <v>0</v>
      </c>
    </row>
    <row r="256" spans="1:14" x14ac:dyDescent="0.25">
      <c r="A256" t="s">
        <v>423</v>
      </c>
      <c r="B256">
        <v>0</v>
      </c>
      <c r="C256" t="s">
        <v>424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L256">
        <f t="shared" si="9"/>
        <v>0</v>
      </c>
      <c r="M256">
        <f t="shared" si="10"/>
        <v>0</v>
      </c>
      <c r="N256">
        <f t="shared" si="11"/>
        <v>0</v>
      </c>
    </row>
    <row r="257" spans="1:14" x14ac:dyDescent="0.25">
      <c r="A257" t="s">
        <v>423</v>
      </c>
      <c r="B257">
        <v>0</v>
      </c>
      <c r="C257" t="s">
        <v>424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L257">
        <f t="shared" si="9"/>
        <v>0</v>
      </c>
      <c r="M257">
        <f t="shared" si="10"/>
        <v>0</v>
      </c>
      <c r="N257">
        <f t="shared" si="11"/>
        <v>0</v>
      </c>
    </row>
    <row r="258" spans="1:14" x14ac:dyDescent="0.25">
      <c r="A258" t="s">
        <v>423</v>
      </c>
      <c r="B258">
        <v>0</v>
      </c>
      <c r="C258" t="s">
        <v>424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f t="shared" si="9"/>
        <v>0</v>
      </c>
      <c r="M258">
        <f t="shared" si="10"/>
        <v>0</v>
      </c>
      <c r="N258">
        <f t="shared" si="11"/>
        <v>0</v>
      </c>
    </row>
    <row r="259" spans="1:14" x14ac:dyDescent="0.25">
      <c r="A259" t="s">
        <v>423</v>
      </c>
      <c r="B259">
        <v>0</v>
      </c>
      <c r="C259" t="s">
        <v>424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f t="shared" ref="L259:L322" si="12">I259</f>
        <v>0</v>
      </c>
      <c r="M259">
        <f t="shared" ref="M259:M322" si="13">D259</f>
        <v>0</v>
      </c>
      <c r="N259">
        <f t="shared" ref="N259:N322" si="14">F259</f>
        <v>0</v>
      </c>
    </row>
    <row r="260" spans="1:14" x14ac:dyDescent="0.25">
      <c r="A260" t="s">
        <v>423</v>
      </c>
      <c r="B260">
        <v>0</v>
      </c>
      <c r="C260" t="s">
        <v>424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f t="shared" si="12"/>
        <v>0</v>
      </c>
      <c r="M260">
        <f t="shared" si="13"/>
        <v>0</v>
      </c>
      <c r="N260">
        <f t="shared" si="14"/>
        <v>0</v>
      </c>
    </row>
    <row r="261" spans="1:14" x14ac:dyDescent="0.25">
      <c r="A261" t="s">
        <v>423</v>
      </c>
      <c r="B261">
        <v>0</v>
      </c>
      <c r="C261" t="s">
        <v>424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f t="shared" si="12"/>
        <v>0</v>
      </c>
      <c r="M261">
        <f t="shared" si="13"/>
        <v>0</v>
      </c>
      <c r="N261">
        <f t="shared" si="14"/>
        <v>0</v>
      </c>
    </row>
    <row r="262" spans="1:14" x14ac:dyDescent="0.25">
      <c r="A262" t="s">
        <v>423</v>
      </c>
      <c r="B262">
        <v>0</v>
      </c>
      <c r="C262" t="s">
        <v>424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f t="shared" si="12"/>
        <v>0</v>
      </c>
      <c r="M262">
        <f t="shared" si="13"/>
        <v>0</v>
      </c>
      <c r="N262">
        <f t="shared" si="14"/>
        <v>0</v>
      </c>
    </row>
    <row r="263" spans="1:14" x14ac:dyDescent="0.25">
      <c r="A263" t="s">
        <v>423</v>
      </c>
      <c r="B263">
        <v>0</v>
      </c>
      <c r="C263" t="s">
        <v>424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L263">
        <f t="shared" si="12"/>
        <v>0</v>
      </c>
      <c r="M263">
        <f t="shared" si="13"/>
        <v>0</v>
      </c>
      <c r="N263">
        <f t="shared" si="14"/>
        <v>0</v>
      </c>
    </row>
    <row r="264" spans="1:14" x14ac:dyDescent="0.25">
      <c r="A264" t="s">
        <v>423</v>
      </c>
      <c r="B264">
        <v>0</v>
      </c>
      <c r="C264" t="s">
        <v>424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L264">
        <f t="shared" si="12"/>
        <v>0</v>
      </c>
      <c r="M264">
        <f t="shared" si="13"/>
        <v>0</v>
      </c>
      <c r="N264">
        <f t="shared" si="14"/>
        <v>0</v>
      </c>
    </row>
    <row r="265" spans="1:14" x14ac:dyDescent="0.25">
      <c r="A265" t="s">
        <v>423</v>
      </c>
      <c r="B265">
        <v>0</v>
      </c>
      <c r="C265" t="s">
        <v>424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f t="shared" si="12"/>
        <v>0</v>
      </c>
      <c r="M265">
        <f t="shared" si="13"/>
        <v>0</v>
      </c>
      <c r="N265">
        <f t="shared" si="14"/>
        <v>0</v>
      </c>
    </row>
    <row r="266" spans="1:14" x14ac:dyDescent="0.25">
      <c r="A266" t="s">
        <v>423</v>
      </c>
      <c r="B266">
        <v>0</v>
      </c>
      <c r="C266" t="s">
        <v>424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f t="shared" si="12"/>
        <v>0</v>
      </c>
      <c r="M266">
        <f t="shared" si="13"/>
        <v>0</v>
      </c>
      <c r="N266">
        <f t="shared" si="14"/>
        <v>0</v>
      </c>
    </row>
    <row r="267" spans="1:14" x14ac:dyDescent="0.25">
      <c r="A267" t="s">
        <v>423</v>
      </c>
      <c r="B267">
        <v>0</v>
      </c>
      <c r="C267" t="s">
        <v>424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L267">
        <f t="shared" si="12"/>
        <v>0</v>
      </c>
      <c r="M267">
        <f t="shared" si="13"/>
        <v>0</v>
      </c>
      <c r="N267">
        <f t="shared" si="14"/>
        <v>0</v>
      </c>
    </row>
    <row r="268" spans="1:14" x14ac:dyDescent="0.25">
      <c r="A268" t="s">
        <v>423</v>
      </c>
      <c r="B268">
        <v>0</v>
      </c>
      <c r="C268" t="s">
        <v>424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L268">
        <f t="shared" si="12"/>
        <v>0</v>
      </c>
      <c r="M268">
        <f t="shared" si="13"/>
        <v>0</v>
      </c>
      <c r="N268">
        <f t="shared" si="14"/>
        <v>0</v>
      </c>
    </row>
    <row r="269" spans="1:14" x14ac:dyDescent="0.25">
      <c r="A269" t="s">
        <v>423</v>
      </c>
      <c r="B269">
        <v>0</v>
      </c>
      <c r="C269" t="s">
        <v>424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L269">
        <f t="shared" si="12"/>
        <v>0</v>
      </c>
      <c r="M269">
        <f t="shared" si="13"/>
        <v>0</v>
      </c>
      <c r="N269">
        <f t="shared" si="14"/>
        <v>0</v>
      </c>
    </row>
    <row r="270" spans="1:14" x14ac:dyDescent="0.25">
      <c r="A270" t="s">
        <v>423</v>
      </c>
      <c r="B270">
        <v>0</v>
      </c>
      <c r="C270" t="s">
        <v>424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L270">
        <f t="shared" si="12"/>
        <v>0</v>
      </c>
      <c r="M270">
        <f t="shared" si="13"/>
        <v>0</v>
      </c>
      <c r="N270">
        <f t="shared" si="14"/>
        <v>0</v>
      </c>
    </row>
    <row r="271" spans="1:14" x14ac:dyDescent="0.25">
      <c r="A271" t="s">
        <v>423</v>
      </c>
      <c r="B271">
        <v>0</v>
      </c>
      <c r="C271" t="s">
        <v>424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L271">
        <f t="shared" si="12"/>
        <v>0</v>
      </c>
      <c r="M271">
        <f t="shared" si="13"/>
        <v>0</v>
      </c>
      <c r="N271">
        <f t="shared" si="14"/>
        <v>0</v>
      </c>
    </row>
    <row r="272" spans="1:14" x14ac:dyDescent="0.25">
      <c r="A272" t="s">
        <v>423</v>
      </c>
      <c r="B272">
        <v>0</v>
      </c>
      <c r="C272" t="s">
        <v>424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L272">
        <f t="shared" si="12"/>
        <v>0</v>
      </c>
      <c r="M272">
        <f t="shared" si="13"/>
        <v>0</v>
      </c>
      <c r="N272">
        <f t="shared" si="14"/>
        <v>0</v>
      </c>
    </row>
    <row r="273" spans="1:14" x14ac:dyDescent="0.25">
      <c r="A273" t="s">
        <v>423</v>
      </c>
      <c r="B273">
        <v>0</v>
      </c>
      <c r="C273" t="s">
        <v>424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f t="shared" si="12"/>
        <v>0</v>
      </c>
      <c r="M273">
        <f t="shared" si="13"/>
        <v>0</v>
      </c>
      <c r="N273">
        <f t="shared" si="14"/>
        <v>0</v>
      </c>
    </row>
    <row r="274" spans="1:14" x14ac:dyDescent="0.25">
      <c r="A274" t="s">
        <v>423</v>
      </c>
      <c r="B274">
        <v>0</v>
      </c>
      <c r="C274" t="s">
        <v>424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L274">
        <f t="shared" si="12"/>
        <v>0</v>
      </c>
      <c r="M274">
        <f t="shared" si="13"/>
        <v>0</v>
      </c>
      <c r="N274">
        <f t="shared" si="14"/>
        <v>0</v>
      </c>
    </row>
    <row r="275" spans="1:14" x14ac:dyDescent="0.25">
      <c r="A275" t="s">
        <v>423</v>
      </c>
      <c r="B275">
        <v>0</v>
      </c>
      <c r="C275" t="s">
        <v>424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L275">
        <f t="shared" si="12"/>
        <v>0</v>
      </c>
      <c r="M275">
        <f t="shared" si="13"/>
        <v>0</v>
      </c>
      <c r="N275">
        <f t="shared" si="14"/>
        <v>0</v>
      </c>
    </row>
    <row r="276" spans="1:14" x14ac:dyDescent="0.25">
      <c r="A276" t="s">
        <v>423</v>
      </c>
      <c r="B276">
        <v>0</v>
      </c>
      <c r="C276" t="s">
        <v>424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L276">
        <f t="shared" si="12"/>
        <v>0</v>
      </c>
      <c r="M276">
        <f t="shared" si="13"/>
        <v>0</v>
      </c>
      <c r="N276">
        <f t="shared" si="14"/>
        <v>0</v>
      </c>
    </row>
    <row r="277" spans="1:14" x14ac:dyDescent="0.25">
      <c r="A277" t="s">
        <v>423</v>
      </c>
      <c r="B277">
        <v>0</v>
      </c>
      <c r="C277" t="s">
        <v>424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L277">
        <f t="shared" si="12"/>
        <v>0</v>
      </c>
      <c r="M277">
        <f t="shared" si="13"/>
        <v>0</v>
      </c>
      <c r="N277">
        <f t="shared" si="14"/>
        <v>0</v>
      </c>
    </row>
    <row r="278" spans="1:14" x14ac:dyDescent="0.25">
      <c r="A278" t="s">
        <v>423</v>
      </c>
      <c r="B278">
        <v>0</v>
      </c>
      <c r="C278" t="s">
        <v>424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f t="shared" si="12"/>
        <v>0</v>
      </c>
      <c r="M278">
        <f t="shared" si="13"/>
        <v>0</v>
      </c>
      <c r="N278">
        <f t="shared" si="14"/>
        <v>0</v>
      </c>
    </row>
    <row r="279" spans="1:14" x14ac:dyDescent="0.25">
      <c r="A279" t="s">
        <v>423</v>
      </c>
      <c r="B279">
        <v>0</v>
      </c>
      <c r="C279" t="s">
        <v>424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f t="shared" si="12"/>
        <v>0</v>
      </c>
      <c r="M279">
        <f t="shared" si="13"/>
        <v>0</v>
      </c>
      <c r="N279">
        <f t="shared" si="14"/>
        <v>0</v>
      </c>
    </row>
    <row r="280" spans="1:14" x14ac:dyDescent="0.25">
      <c r="A280" t="s">
        <v>423</v>
      </c>
      <c r="B280">
        <v>0</v>
      </c>
      <c r="C280" t="s">
        <v>424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f t="shared" si="12"/>
        <v>0</v>
      </c>
      <c r="M280">
        <f t="shared" si="13"/>
        <v>0</v>
      </c>
      <c r="N280">
        <f t="shared" si="14"/>
        <v>0</v>
      </c>
    </row>
    <row r="281" spans="1:14" x14ac:dyDescent="0.25">
      <c r="A281" t="s">
        <v>423</v>
      </c>
      <c r="B281">
        <v>0</v>
      </c>
      <c r="C281" t="s">
        <v>424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L281">
        <f t="shared" si="12"/>
        <v>0</v>
      </c>
      <c r="M281">
        <f t="shared" si="13"/>
        <v>0</v>
      </c>
      <c r="N281">
        <f t="shared" si="14"/>
        <v>0</v>
      </c>
    </row>
    <row r="282" spans="1:14" x14ac:dyDescent="0.25">
      <c r="A282" t="s">
        <v>423</v>
      </c>
      <c r="B282">
        <v>0</v>
      </c>
      <c r="C282" t="s">
        <v>424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12"/>
        <v>0</v>
      </c>
      <c r="M282">
        <f t="shared" si="13"/>
        <v>0</v>
      </c>
      <c r="N282">
        <f t="shared" si="14"/>
        <v>0</v>
      </c>
    </row>
    <row r="283" spans="1:14" x14ac:dyDescent="0.25">
      <c r="A283" t="s">
        <v>423</v>
      </c>
      <c r="B283">
        <v>0</v>
      </c>
      <c r="C283" t="s">
        <v>424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L283">
        <f t="shared" si="12"/>
        <v>0</v>
      </c>
      <c r="M283">
        <f t="shared" si="13"/>
        <v>0</v>
      </c>
      <c r="N283">
        <f t="shared" si="14"/>
        <v>0</v>
      </c>
    </row>
    <row r="284" spans="1:14" x14ac:dyDescent="0.25">
      <c r="A284" t="s">
        <v>423</v>
      </c>
      <c r="B284">
        <v>0</v>
      </c>
      <c r="C284" t="s">
        <v>424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L284">
        <f t="shared" si="12"/>
        <v>0</v>
      </c>
      <c r="M284">
        <f t="shared" si="13"/>
        <v>0</v>
      </c>
      <c r="N284">
        <f t="shared" si="14"/>
        <v>0</v>
      </c>
    </row>
    <row r="285" spans="1:14" x14ac:dyDescent="0.25">
      <c r="A285" t="s">
        <v>423</v>
      </c>
      <c r="B285">
        <v>0</v>
      </c>
      <c r="C285" t="s">
        <v>424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L285">
        <f t="shared" si="12"/>
        <v>0</v>
      </c>
      <c r="M285">
        <f t="shared" si="13"/>
        <v>0</v>
      </c>
      <c r="N285">
        <f t="shared" si="14"/>
        <v>0</v>
      </c>
    </row>
    <row r="286" spans="1:14" x14ac:dyDescent="0.25">
      <c r="A286" t="s">
        <v>423</v>
      </c>
      <c r="B286">
        <v>0</v>
      </c>
      <c r="C286" t="s">
        <v>424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f t="shared" si="12"/>
        <v>0</v>
      </c>
      <c r="M286">
        <f t="shared" si="13"/>
        <v>0</v>
      </c>
      <c r="N286">
        <f t="shared" si="14"/>
        <v>0</v>
      </c>
    </row>
    <row r="287" spans="1:14" x14ac:dyDescent="0.25">
      <c r="A287" t="s">
        <v>423</v>
      </c>
      <c r="B287">
        <v>0</v>
      </c>
      <c r="C287" t="s">
        <v>424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f t="shared" si="12"/>
        <v>0</v>
      </c>
      <c r="M287">
        <f t="shared" si="13"/>
        <v>0</v>
      </c>
      <c r="N287">
        <f t="shared" si="14"/>
        <v>0</v>
      </c>
    </row>
    <row r="288" spans="1:14" x14ac:dyDescent="0.25">
      <c r="A288" t="s">
        <v>423</v>
      </c>
      <c r="B288">
        <v>0</v>
      </c>
      <c r="C288" t="s">
        <v>424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L288">
        <f t="shared" si="12"/>
        <v>0</v>
      </c>
      <c r="M288">
        <f t="shared" si="13"/>
        <v>0</v>
      </c>
      <c r="N288">
        <f t="shared" si="14"/>
        <v>0</v>
      </c>
    </row>
    <row r="289" spans="1:14" x14ac:dyDescent="0.25">
      <c r="A289" t="s">
        <v>423</v>
      </c>
      <c r="B289">
        <v>0</v>
      </c>
      <c r="C289" t="s">
        <v>424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L289">
        <f t="shared" si="12"/>
        <v>0</v>
      </c>
      <c r="M289">
        <f t="shared" si="13"/>
        <v>0</v>
      </c>
      <c r="N289">
        <f t="shared" si="14"/>
        <v>0</v>
      </c>
    </row>
    <row r="290" spans="1:14" x14ac:dyDescent="0.25">
      <c r="A290" t="s">
        <v>423</v>
      </c>
      <c r="B290">
        <v>0</v>
      </c>
      <c r="C290" t="s">
        <v>424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L290">
        <f t="shared" si="12"/>
        <v>0</v>
      </c>
      <c r="M290">
        <f t="shared" si="13"/>
        <v>0</v>
      </c>
      <c r="N290">
        <f t="shared" si="14"/>
        <v>0</v>
      </c>
    </row>
    <row r="291" spans="1:14" x14ac:dyDescent="0.25">
      <c r="A291" t="s">
        <v>423</v>
      </c>
      <c r="B291">
        <v>0</v>
      </c>
      <c r="C291" t="s">
        <v>424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L291">
        <f t="shared" si="12"/>
        <v>0</v>
      </c>
      <c r="M291">
        <f t="shared" si="13"/>
        <v>0</v>
      </c>
      <c r="N291">
        <f t="shared" si="14"/>
        <v>0</v>
      </c>
    </row>
    <row r="292" spans="1:14" x14ac:dyDescent="0.25">
      <c r="A292" t="s">
        <v>423</v>
      </c>
      <c r="B292">
        <v>0</v>
      </c>
      <c r="C292" t="s">
        <v>424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L292">
        <f t="shared" si="12"/>
        <v>0</v>
      </c>
      <c r="M292">
        <f t="shared" si="13"/>
        <v>0</v>
      </c>
      <c r="N292">
        <f t="shared" si="14"/>
        <v>0</v>
      </c>
    </row>
    <row r="293" spans="1:14" x14ac:dyDescent="0.25">
      <c r="A293" t="s">
        <v>423</v>
      </c>
      <c r="B293">
        <v>0</v>
      </c>
      <c r="C293" t="s">
        <v>424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f t="shared" si="12"/>
        <v>0</v>
      </c>
      <c r="M293">
        <f t="shared" si="13"/>
        <v>0</v>
      </c>
      <c r="N293">
        <f t="shared" si="14"/>
        <v>0</v>
      </c>
    </row>
    <row r="294" spans="1:14" x14ac:dyDescent="0.25">
      <c r="A294" t="s">
        <v>423</v>
      </c>
      <c r="B294">
        <v>0</v>
      </c>
      <c r="C294" t="s">
        <v>424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f t="shared" si="12"/>
        <v>0</v>
      </c>
      <c r="M294">
        <f t="shared" si="13"/>
        <v>0</v>
      </c>
      <c r="N294">
        <f t="shared" si="14"/>
        <v>0</v>
      </c>
    </row>
    <row r="295" spans="1:14" x14ac:dyDescent="0.25">
      <c r="A295" t="s">
        <v>423</v>
      </c>
      <c r="B295">
        <v>0</v>
      </c>
      <c r="C295" t="s">
        <v>424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L295">
        <f t="shared" si="12"/>
        <v>0</v>
      </c>
      <c r="M295">
        <f t="shared" si="13"/>
        <v>0</v>
      </c>
      <c r="N295">
        <f t="shared" si="14"/>
        <v>0</v>
      </c>
    </row>
    <row r="296" spans="1:14" x14ac:dyDescent="0.25">
      <c r="A296" t="s">
        <v>423</v>
      </c>
      <c r="B296">
        <v>0</v>
      </c>
      <c r="C296" t="s">
        <v>424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L296">
        <f t="shared" si="12"/>
        <v>0</v>
      </c>
      <c r="M296">
        <f t="shared" si="13"/>
        <v>0</v>
      </c>
      <c r="N296">
        <f t="shared" si="14"/>
        <v>0</v>
      </c>
    </row>
    <row r="297" spans="1:14" x14ac:dyDescent="0.25">
      <c r="A297" t="s">
        <v>423</v>
      </c>
      <c r="B297">
        <v>0</v>
      </c>
      <c r="C297" t="s">
        <v>424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L297">
        <f t="shared" si="12"/>
        <v>0</v>
      </c>
      <c r="M297">
        <f t="shared" si="13"/>
        <v>0</v>
      </c>
      <c r="N297">
        <f t="shared" si="14"/>
        <v>0</v>
      </c>
    </row>
    <row r="298" spans="1:14" x14ac:dyDescent="0.25">
      <c r="A298" t="s">
        <v>423</v>
      </c>
      <c r="B298">
        <v>0</v>
      </c>
      <c r="C298" t="s">
        <v>424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L298">
        <f t="shared" si="12"/>
        <v>0</v>
      </c>
      <c r="M298">
        <f t="shared" si="13"/>
        <v>0</v>
      </c>
      <c r="N298">
        <f t="shared" si="14"/>
        <v>0</v>
      </c>
    </row>
    <row r="299" spans="1:14" x14ac:dyDescent="0.25">
      <c r="A299" t="s">
        <v>423</v>
      </c>
      <c r="B299">
        <v>0</v>
      </c>
      <c r="C299" t="s">
        <v>424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L299">
        <f t="shared" si="12"/>
        <v>0</v>
      </c>
      <c r="M299">
        <f t="shared" si="13"/>
        <v>0</v>
      </c>
      <c r="N299">
        <f t="shared" si="14"/>
        <v>0</v>
      </c>
    </row>
    <row r="300" spans="1:14" x14ac:dyDescent="0.25">
      <c r="A300" t="s">
        <v>423</v>
      </c>
      <c r="B300">
        <v>0</v>
      </c>
      <c r="C300" t="s">
        <v>424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f t="shared" si="12"/>
        <v>0</v>
      </c>
      <c r="M300">
        <f t="shared" si="13"/>
        <v>0</v>
      </c>
      <c r="N300">
        <f t="shared" si="14"/>
        <v>0</v>
      </c>
    </row>
    <row r="301" spans="1:14" x14ac:dyDescent="0.25">
      <c r="A301" t="s">
        <v>423</v>
      </c>
      <c r="B301">
        <v>0</v>
      </c>
      <c r="C301" t="s">
        <v>424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f t="shared" si="12"/>
        <v>0</v>
      </c>
      <c r="M301">
        <f t="shared" si="13"/>
        <v>0</v>
      </c>
      <c r="N301">
        <f t="shared" si="14"/>
        <v>0</v>
      </c>
    </row>
    <row r="302" spans="1:14" x14ac:dyDescent="0.25">
      <c r="A302" t="s">
        <v>423</v>
      </c>
      <c r="B302">
        <v>0</v>
      </c>
      <c r="C302" t="s">
        <v>424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f t="shared" si="12"/>
        <v>0</v>
      </c>
      <c r="M302">
        <f t="shared" si="13"/>
        <v>0</v>
      </c>
      <c r="N302">
        <f t="shared" si="14"/>
        <v>0</v>
      </c>
    </row>
    <row r="303" spans="1:14" x14ac:dyDescent="0.25">
      <c r="A303" t="s">
        <v>423</v>
      </c>
      <c r="B303">
        <v>0</v>
      </c>
      <c r="C303" t="s">
        <v>424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f t="shared" si="12"/>
        <v>0</v>
      </c>
      <c r="M303">
        <f t="shared" si="13"/>
        <v>0</v>
      </c>
      <c r="N303">
        <f t="shared" si="14"/>
        <v>0</v>
      </c>
    </row>
    <row r="304" spans="1:14" x14ac:dyDescent="0.25">
      <c r="A304" t="s">
        <v>423</v>
      </c>
      <c r="B304">
        <v>0</v>
      </c>
      <c r="C304" t="s">
        <v>424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L304">
        <f t="shared" si="12"/>
        <v>0</v>
      </c>
      <c r="M304">
        <f t="shared" si="13"/>
        <v>0</v>
      </c>
      <c r="N304">
        <f t="shared" si="14"/>
        <v>0</v>
      </c>
    </row>
    <row r="305" spans="1:14" x14ac:dyDescent="0.25">
      <c r="A305" t="s">
        <v>423</v>
      </c>
      <c r="B305">
        <v>0</v>
      </c>
      <c r="C305" t="s">
        <v>424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L305">
        <f t="shared" si="12"/>
        <v>0</v>
      </c>
      <c r="M305">
        <f t="shared" si="13"/>
        <v>0</v>
      </c>
      <c r="N305">
        <f t="shared" si="14"/>
        <v>0</v>
      </c>
    </row>
    <row r="306" spans="1:14" x14ac:dyDescent="0.25">
      <c r="A306" t="s">
        <v>423</v>
      </c>
      <c r="B306">
        <v>0</v>
      </c>
      <c r="C306" t="s">
        <v>424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L306">
        <f t="shared" si="12"/>
        <v>0</v>
      </c>
      <c r="M306">
        <f t="shared" si="13"/>
        <v>0</v>
      </c>
      <c r="N306">
        <f t="shared" si="14"/>
        <v>0</v>
      </c>
    </row>
    <row r="307" spans="1:14" x14ac:dyDescent="0.25">
      <c r="A307" t="s">
        <v>423</v>
      </c>
      <c r="B307">
        <v>0</v>
      </c>
      <c r="C307" t="s">
        <v>424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f t="shared" si="12"/>
        <v>0</v>
      </c>
      <c r="M307">
        <f t="shared" si="13"/>
        <v>0</v>
      </c>
      <c r="N307">
        <f t="shared" si="14"/>
        <v>0</v>
      </c>
    </row>
    <row r="308" spans="1:14" x14ac:dyDescent="0.25">
      <c r="A308" t="s">
        <v>423</v>
      </c>
      <c r="B308">
        <v>0</v>
      </c>
      <c r="C308" t="s">
        <v>424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f t="shared" si="12"/>
        <v>0</v>
      </c>
      <c r="M308">
        <f t="shared" si="13"/>
        <v>0</v>
      </c>
      <c r="N308">
        <f t="shared" si="14"/>
        <v>0</v>
      </c>
    </row>
    <row r="309" spans="1:14" x14ac:dyDescent="0.25">
      <c r="A309" t="s">
        <v>423</v>
      </c>
      <c r="B309">
        <v>0</v>
      </c>
      <c r="C309" t="s">
        <v>424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L309">
        <f t="shared" si="12"/>
        <v>0</v>
      </c>
      <c r="M309">
        <f t="shared" si="13"/>
        <v>0</v>
      </c>
      <c r="N309">
        <f t="shared" si="14"/>
        <v>0</v>
      </c>
    </row>
    <row r="310" spans="1:14" x14ac:dyDescent="0.25">
      <c r="A310" t="s">
        <v>423</v>
      </c>
      <c r="B310">
        <v>0</v>
      </c>
      <c r="C310" t="s">
        <v>424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L310">
        <f t="shared" si="12"/>
        <v>0</v>
      </c>
      <c r="M310">
        <f t="shared" si="13"/>
        <v>0</v>
      </c>
      <c r="N310">
        <f t="shared" si="14"/>
        <v>0</v>
      </c>
    </row>
    <row r="311" spans="1:14" x14ac:dyDescent="0.25">
      <c r="A311" t="s">
        <v>423</v>
      </c>
      <c r="B311">
        <v>0</v>
      </c>
      <c r="C311" t="s">
        <v>424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L311">
        <f t="shared" si="12"/>
        <v>0</v>
      </c>
      <c r="M311">
        <f t="shared" si="13"/>
        <v>0</v>
      </c>
      <c r="N311">
        <f t="shared" si="14"/>
        <v>0</v>
      </c>
    </row>
    <row r="312" spans="1:14" x14ac:dyDescent="0.25">
      <c r="A312" t="s">
        <v>423</v>
      </c>
      <c r="B312">
        <v>0</v>
      </c>
      <c r="C312" t="s">
        <v>424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L312">
        <f t="shared" si="12"/>
        <v>0</v>
      </c>
      <c r="M312">
        <f t="shared" si="13"/>
        <v>0</v>
      </c>
      <c r="N312">
        <f t="shared" si="14"/>
        <v>0</v>
      </c>
    </row>
    <row r="313" spans="1:14" x14ac:dyDescent="0.25">
      <c r="A313" t="s">
        <v>423</v>
      </c>
      <c r="B313">
        <v>0</v>
      </c>
      <c r="C313" t="s">
        <v>424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f t="shared" si="12"/>
        <v>0</v>
      </c>
      <c r="M313">
        <f t="shared" si="13"/>
        <v>0</v>
      </c>
      <c r="N313">
        <f t="shared" si="14"/>
        <v>0</v>
      </c>
    </row>
    <row r="314" spans="1:14" x14ac:dyDescent="0.25">
      <c r="A314" t="s">
        <v>423</v>
      </c>
      <c r="B314">
        <v>0</v>
      </c>
      <c r="C314" t="s">
        <v>424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f t="shared" si="12"/>
        <v>0</v>
      </c>
      <c r="M314">
        <f t="shared" si="13"/>
        <v>0</v>
      </c>
      <c r="N314">
        <f t="shared" si="14"/>
        <v>0</v>
      </c>
    </row>
    <row r="315" spans="1:14" x14ac:dyDescent="0.25">
      <c r="A315" t="s">
        <v>423</v>
      </c>
      <c r="B315">
        <v>0</v>
      </c>
      <c r="C315" t="s">
        <v>424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f t="shared" si="12"/>
        <v>0</v>
      </c>
      <c r="M315">
        <f t="shared" si="13"/>
        <v>0</v>
      </c>
      <c r="N315">
        <f t="shared" si="14"/>
        <v>0</v>
      </c>
    </row>
    <row r="316" spans="1:14" x14ac:dyDescent="0.25">
      <c r="A316" t="s">
        <v>423</v>
      </c>
      <c r="B316">
        <v>0</v>
      </c>
      <c r="C316" t="s">
        <v>424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L316">
        <f t="shared" si="12"/>
        <v>0</v>
      </c>
      <c r="M316">
        <f t="shared" si="13"/>
        <v>0</v>
      </c>
      <c r="N316">
        <f t="shared" si="14"/>
        <v>0</v>
      </c>
    </row>
    <row r="317" spans="1:14" x14ac:dyDescent="0.25">
      <c r="A317" t="s">
        <v>423</v>
      </c>
      <c r="B317">
        <v>0</v>
      </c>
      <c r="C317" t="s">
        <v>424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L317">
        <f t="shared" si="12"/>
        <v>0</v>
      </c>
      <c r="M317">
        <f t="shared" si="13"/>
        <v>0</v>
      </c>
      <c r="N317">
        <f t="shared" si="14"/>
        <v>0</v>
      </c>
    </row>
    <row r="318" spans="1:14" x14ac:dyDescent="0.25">
      <c r="A318" t="s">
        <v>423</v>
      </c>
      <c r="B318">
        <v>0</v>
      </c>
      <c r="C318" t="s">
        <v>424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L318">
        <f t="shared" si="12"/>
        <v>0</v>
      </c>
      <c r="M318">
        <f t="shared" si="13"/>
        <v>0</v>
      </c>
      <c r="N318">
        <f t="shared" si="14"/>
        <v>0</v>
      </c>
    </row>
    <row r="319" spans="1:14" x14ac:dyDescent="0.25">
      <c r="A319" t="s">
        <v>423</v>
      </c>
      <c r="B319">
        <v>0</v>
      </c>
      <c r="C319" t="s">
        <v>424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L319">
        <f t="shared" si="12"/>
        <v>0</v>
      </c>
      <c r="M319">
        <f t="shared" si="13"/>
        <v>0</v>
      </c>
      <c r="N319">
        <f t="shared" si="14"/>
        <v>0</v>
      </c>
    </row>
    <row r="320" spans="1:14" x14ac:dyDescent="0.25">
      <c r="A320" t="s">
        <v>423</v>
      </c>
      <c r="B320">
        <v>0</v>
      </c>
      <c r="C320" t="s">
        <v>424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L320">
        <f t="shared" si="12"/>
        <v>0</v>
      </c>
      <c r="M320">
        <f t="shared" si="13"/>
        <v>0</v>
      </c>
      <c r="N320">
        <f t="shared" si="14"/>
        <v>0</v>
      </c>
    </row>
    <row r="321" spans="1:14" x14ac:dyDescent="0.25">
      <c r="A321" t="s">
        <v>423</v>
      </c>
      <c r="B321">
        <v>0</v>
      </c>
      <c r="C321" t="s">
        <v>424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f t="shared" si="12"/>
        <v>0</v>
      </c>
      <c r="M321">
        <f t="shared" si="13"/>
        <v>0</v>
      </c>
      <c r="N321">
        <f t="shared" si="14"/>
        <v>0</v>
      </c>
    </row>
    <row r="322" spans="1:14" x14ac:dyDescent="0.25">
      <c r="A322" t="s">
        <v>423</v>
      </c>
      <c r="B322">
        <v>0</v>
      </c>
      <c r="C322" t="s">
        <v>424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f t="shared" si="12"/>
        <v>0</v>
      </c>
      <c r="M322">
        <f t="shared" si="13"/>
        <v>0</v>
      </c>
      <c r="N322">
        <f t="shared" si="14"/>
        <v>0</v>
      </c>
    </row>
    <row r="323" spans="1:14" x14ac:dyDescent="0.25">
      <c r="A323" t="s">
        <v>423</v>
      </c>
      <c r="B323">
        <v>0</v>
      </c>
      <c r="C323" t="s">
        <v>424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L323">
        <f t="shared" ref="L323:L386" si="15">I323</f>
        <v>0</v>
      </c>
      <c r="M323">
        <f t="shared" ref="M323:M386" si="16">D323</f>
        <v>0</v>
      </c>
      <c r="N323">
        <f t="shared" ref="N323:N386" si="17">F323</f>
        <v>0</v>
      </c>
    </row>
    <row r="324" spans="1:14" x14ac:dyDescent="0.25">
      <c r="A324" t="s">
        <v>423</v>
      </c>
      <c r="B324">
        <v>0</v>
      </c>
      <c r="C324" t="s">
        <v>424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L324">
        <f t="shared" si="15"/>
        <v>0</v>
      </c>
      <c r="M324">
        <f t="shared" si="16"/>
        <v>0</v>
      </c>
      <c r="N324">
        <f t="shared" si="17"/>
        <v>0</v>
      </c>
    </row>
    <row r="325" spans="1:14" x14ac:dyDescent="0.25">
      <c r="A325" t="s">
        <v>423</v>
      </c>
      <c r="B325">
        <v>0</v>
      </c>
      <c r="C325" t="s">
        <v>424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L325">
        <f t="shared" si="15"/>
        <v>0</v>
      </c>
      <c r="M325">
        <f t="shared" si="16"/>
        <v>0</v>
      </c>
      <c r="N325">
        <f t="shared" si="17"/>
        <v>0</v>
      </c>
    </row>
    <row r="326" spans="1:14" x14ac:dyDescent="0.25">
      <c r="A326" t="s">
        <v>423</v>
      </c>
      <c r="B326">
        <v>0</v>
      </c>
      <c r="C326" t="s">
        <v>424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L326">
        <f t="shared" si="15"/>
        <v>0</v>
      </c>
      <c r="M326">
        <f t="shared" si="16"/>
        <v>0</v>
      </c>
      <c r="N326">
        <f t="shared" si="17"/>
        <v>0</v>
      </c>
    </row>
    <row r="327" spans="1:14" x14ac:dyDescent="0.25">
      <c r="A327" t="s">
        <v>423</v>
      </c>
      <c r="B327">
        <v>0</v>
      </c>
      <c r="C327" t="s">
        <v>424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L327">
        <f t="shared" si="15"/>
        <v>0</v>
      </c>
      <c r="M327">
        <f t="shared" si="16"/>
        <v>0</v>
      </c>
      <c r="N327">
        <f t="shared" si="17"/>
        <v>0</v>
      </c>
    </row>
    <row r="328" spans="1:14" x14ac:dyDescent="0.25">
      <c r="A328" t="s">
        <v>423</v>
      </c>
      <c r="B328">
        <v>0</v>
      </c>
      <c r="C328" t="s">
        <v>424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f t="shared" si="15"/>
        <v>0</v>
      </c>
      <c r="M328">
        <f t="shared" si="16"/>
        <v>0</v>
      </c>
      <c r="N328">
        <f t="shared" si="17"/>
        <v>0</v>
      </c>
    </row>
    <row r="329" spans="1:14" x14ac:dyDescent="0.25">
      <c r="A329" t="s">
        <v>423</v>
      </c>
      <c r="B329">
        <v>0</v>
      </c>
      <c r="C329" t="s">
        <v>424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f t="shared" si="15"/>
        <v>0</v>
      </c>
      <c r="M329">
        <f t="shared" si="16"/>
        <v>0</v>
      </c>
      <c r="N329">
        <f t="shared" si="17"/>
        <v>0</v>
      </c>
    </row>
    <row r="330" spans="1:14" x14ac:dyDescent="0.25">
      <c r="A330" t="s">
        <v>423</v>
      </c>
      <c r="B330">
        <v>0</v>
      </c>
      <c r="C330" t="s">
        <v>424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L330">
        <f t="shared" si="15"/>
        <v>0</v>
      </c>
      <c r="M330">
        <f t="shared" si="16"/>
        <v>0</v>
      </c>
      <c r="N330">
        <f t="shared" si="17"/>
        <v>0</v>
      </c>
    </row>
    <row r="331" spans="1:14" x14ac:dyDescent="0.25">
      <c r="A331" t="s">
        <v>423</v>
      </c>
      <c r="B331">
        <v>0</v>
      </c>
      <c r="C331" t="s">
        <v>424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L331">
        <f t="shared" si="15"/>
        <v>0</v>
      </c>
      <c r="M331">
        <f t="shared" si="16"/>
        <v>0</v>
      </c>
      <c r="N331">
        <f t="shared" si="17"/>
        <v>0</v>
      </c>
    </row>
    <row r="332" spans="1:14" x14ac:dyDescent="0.25">
      <c r="A332" t="s">
        <v>423</v>
      </c>
      <c r="B332">
        <v>0</v>
      </c>
      <c r="C332" t="s">
        <v>424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L332">
        <f t="shared" si="15"/>
        <v>0</v>
      </c>
      <c r="M332">
        <f t="shared" si="16"/>
        <v>0</v>
      </c>
      <c r="N332">
        <f t="shared" si="17"/>
        <v>0</v>
      </c>
    </row>
    <row r="333" spans="1:14" x14ac:dyDescent="0.25">
      <c r="A333" t="s">
        <v>423</v>
      </c>
      <c r="B333">
        <v>0</v>
      </c>
      <c r="C333" t="s">
        <v>424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L333">
        <f t="shared" si="15"/>
        <v>0</v>
      </c>
      <c r="M333">
        <f t="shared" si="16"/>
        <v>0</v>
      </c>
      <c r="N333">
        <f t="shared" si="17"/>
        <v>0</v>
      </c>
    </row>
    <row r="334" spans="1:14" x14ac:dyDescent="0.25">
      <c r="A334" t="s">
        <v>423</v>
      </c>
      <c r="B334">
        <v>0</v>
      </c>
      <c r="C334" t="s">
        <v>424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L334">
        <f t="shared" si="15"/>
        <v>0</v>
      </c>
      <c r="M334">
        <f t="shared" si="16"/>
        <v>0</v>
      </c>
      <c r="N334">
        <f t="shared" si="17"/>
        <v>0</v>
      </c>
    </row>
    <row r="335" spans="1:14" x14ac:dyDescent="0.25">
      <c r="A335" t="s">
        <v>423</v>
      </c>
      <c r="B335">
        <v>0</v>
      </c>
      <c r="C335" t="s">
        <v>424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L335">
        <f t="shared" si="15"/>
        <v>0</v>
      </c>
      <c r="M335">
        <f t="shared" si="16"/>
        <v>0</v>
      </c>
      <c r="N335">
        <f t="shared" si="17"/>
        <v>0</v>
      </c>
    </row>
    <row r="336" spans="1:14" x14ac:dyDescent="0.25">
      <c r="A336" t="s">
        <v>423</v>
      </c>
      <c r="B336">
        <v>0</v>
      </c>
      <c r="C336" t="s">
        <v>424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f t="shared" si="15"/>
        <v>0</v>
      </c>
      <c r="M336">
        <f t="shared" si="16"/>
        <v>0</v>
      </c>
      <c r="N336">
        <f t="shared" si="17"/>
        <v>0</v>
      </c>
    </row>
    <row r="337" spans="1:14" x14ac:dyDescent="0.25">
      <c r="A337" t="s">
        <v>423</v>
      </c>
      <c r="B337">
        <v>0</v>
      </c>
      <c r="C337" t="s">
        <v>424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L337">
        <f t="shared" si="15"/>
        <v>0</v>
      </c>
      <c r="M337">
        <f t="shared" si="16"/>
        <v>0</v>
      </c>
      <c r="N337">
        <f t="shared" si="17"/>
        <v>0</v>
      </c>
    </row>
    <row r="338" spans="1:14" x14ac:dyDescent="0.25">
      <c r="A338" t="s">
        <v>423</v>
      </c>
      <c r="B338">
        <v>0</v>
      </c>
      <c r="C338" t="s">
        <v>424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L338">
        <f t="shared" si="15"/>
        <v>0</v>
      </c>
      <c r="M338">
        <f t="shared" si="16"/>
        <v>0</v>
      </c>
      <c r="N338">
        <f t="shared" si="17"/>
        <v>0</v>
      </c>
    </row>
    <row r="339" spans="1:14" x14ac:dyDescent="0.25">
      <c r="A339" t="s">
        <v>423</v>
      </c>
      <c r="B339">
        <v>0</v>
      </c>
      <c r="C339" t="s">
        <v>424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L339">
        <f t="shared" si="15"/>
        <v>0</v>
      </c>
      <c r="M339">
        <f t="shared" si="16"/>
        <v>0</v>
      </c>
      <c r="N339">
        <f t="shared" si="17"/>
        <v>0</v>
      </c>
    </row>
    <row r="340" spans="1:14" x14ac:dyDescent="0.25">
      <c r="A340" t="s">
        <v>423</v>
      </c>
      <c r="B340">
        <v>0</v>
      </c>
      <c r="C340" t="s">
        <v>424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L340">
        <f t="shared" si="15"/>
        <v>0</v>
      </c>
      <c r="M340">
        <f t="shared" si="16"/>
        <v>0</v>
      </c>
      <c r="N340">
        <f t="shared" si="17"/>
        <v>0</v>
      </c>
    </row>
    <row r="341" spans="1:14" x14ac:dyDescent="0.25">
      <c r="A341" t="s">
        <v>423</v>
      </c>
      <c r="B341">
        <v>0</v>
      </c>
      <c r="C341" t="s">
        <v>424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L341">
        <f t="shared" si="15"/>
        <v>0</v>
      </c>
      <c r="M341">
        <f t="shared" si="16"/>
        <v>0</v>
      </c>
      <c r="N341">
        <f t="shared" si="17"/>
        <v>0</v>
      </c>
    </row>
    <row r="342" spans="1:14" x14ac:dyDescent="0.25">
      <c r="A342" t="s">
        <v>423</v>
      </c>
      <c r="B342">
        <v>0</v>
      </c>
      <c r="C342" t="s">
        <v>424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f t="shared" si="15"/>
        <v>0</v>
      </c>
      <c r="M342">
        <f t="shared" si="16"/>
        <v>0</v>
      </c>
      <c r="N342">
        <f t="shared" si="17"/>
        <v>0</v>
      </c>
    </row>
    <row r="343" spans="1:14" x14ac:dyDescent="0.25">
      <c r="A343" t="s">
        <v>423</v>
      </c>
      <c r="B343">
        <v>0</v>
      </c>
      <c r="C343" t="s">
        <v>424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f t="shared" si="15"/>
        <v>0</v>
      </c>
      <c r="M343">
        <f t="shared" si="16"/>
        <v>0</v>
      </c>
      <c r="N343">
        <f t="shared" si="17"/>
        <v>0</v>
      </c>
    </row>
    <row r="344" spans="1:14" x14ac:dyDescent="0.25">
      <c r="A344" t="s">
        <v>423</v>
      </c>
      <c r="B344">
        <v>0</v>
      </c>
      <c r="C344" t="s">
        <v>424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L344">
        <f t="shared" si="15"/>
        <v>0</v>
      </c>
      <c r="M344">
        <f t="shared" si="16"/>
        <v>0</v>
      </c>
      <c r="N344">
        <f t="shared" si="17"/>
        <v>0</v>
      </c>
    </row>
    <row r="345" spans="1:14" x14ac:dyDescent="0.25">
      <c r="A345" t="s">
        <v>423</v>
      </c>
      <c r="B345">
        <v>0</v>
      </c>
      <c r="C345" t="s">
        <v>424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L345">
        <f t="shared" si="15"/>
        <v>0</v>
      </c>
      <c r="M345">
        <f t="shared" si="16"/>
        <v>0</v>
      </c>
      <c r="N345">
        <f t="shared" si="17"/>
        <v>0</v>
      </c>
    </row>
    <row r="346" spans="1:14" x14ac:dyDescent="0.25">
      <c r="A346" t="s">
        <v>423</v>
      </c>
      <c r="B346">
        <v>0</v>
      </c>
      <c r="C346" t="s">
        <v>424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L346">
        <f t="shared" si="15"/>
        <v>0</v>
      </c>
      <c r="M346">
        <f t="shared" si="16"/>
        <v>0</v>
      </c>
      <c r="N346">
        <f t="shared" si="17"/>
        <v>0</v>
      </c>
    </row>
    <row r="347" spans="1:14" x14ac:dyDescent="0.25">
      <c r="A347" t="s">
        <v>423</v>
      </c>
      <c r="B347">
        <v>0</v>
      </c>
      <c r="C347" t="s">
        <v>424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L347">
        <f t="shared" si="15"/>
        <v>0</v>
      </c>
      <c r="M347">
        <f t="shared" si="16"/>
        <v>0</v>
      </c>
      <c r="N347">
        <f t="shared" si="17"/>
        <v>0</v>
      </c>
    </row>
    <row r="348" spans="1:14" x14ac:dyDescent="0.25">
      <c r="A348" t="s">
        <v>423</v>
      </c>
      <c r="B348">
        <v>0</v>
      </c>
      <c r="C348" t="s">
        <v>424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f t="shared" si="15"/>
        <v>0</v>
      </c>
      <c r="M348">
        <f t="shared" si="16"/>
        <v>0</v>
      </c>
      <c r="N348">
        <f t="shared" si="17"/>
        <v>0</v>
      </c>
    </row>
    <row r="349" spans="1:14" x14ac:dyDescent="0.25">
      <c r="A349" t="s">
        <v>423</v>
      </c>
      <c r="B349">
        <v>0</v>
      </c>
      <c r="C349" t="s">
        <v>424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f t="shared" si="15"/>
        <v>0</v>
      </c>
      <c r="M349">
        <f t="shared" si="16"/>
        <v>0</v>
      </c>
      <c r="N349">
        <f t="shared" si="17"/>
        <v>0</v>
      </c>
    </row>
    <row r="350" spans="1:14" x14ac:dyDescent="0.25">
      <c r="A350" t="s">
        <v>423</v>
      </c>
      <c r="B350">
        <v>0</v>
      </c>
      <c r="C350" t="s">
        <v>424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f t="shared" si="15"/>
        <v>0</v>
      </c>
      <c r="M350">
        <f t="shared" si="16"/>
        <v>0</v>
      </c>
      <c r="N350">
        <f t="shared" si="17"/>
        <v>0</v>
      </c>
    </row>
    <row r="351" spans="1:14" x14ac:dyDescent="0.25">
      <c r="A351" t="s">
        <v>423</v>
      </c>
      <c r="B351">
        <v>0</v>
      </c>
      <c r="C351" t="s">
        <v>424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L351">
        <f t="shared" si="15"/>
        <v>0</v>
      </c>
      <c r="M351">
        <f t="shared" si="16"/>
        <v>0</v>
      </c>
      <c r="N351">
        <f t="shared" si="17"/>
        <v>0</v>
      </c>
    </row>
    <row r="352" spans="1:14" x14ac:dyDescent="0.25">
      <c r="A352" t="s">
        <v>423</v>
      </c>
      <c r="B352">
        <v>0</v>
      </c>
      <c r="C352" t="s">
        <v>424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f t="shared" si="15"/>
        <v>0</v>
      </c>
      <c r="M352">
        <f t="shared" si="16"/>
        <v>0</v>
      </c>
      <c r="N352">
        <f t="shared" si="17"/>
        <v>0</v>
      </c>
    </row>
    <row r="353" spans="1:14" x14ac:dyDescent="0.25">
      <c r="A353" t="s">
        <v>423</v>
      </c>
      <c r="B353">
        <v>0</v>
      </c>
      <c r="C353" t="s">
        <v>424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f t="shared" si="15"/>
        <v>0</v>
      </c>
      <c r="M353">
        <f t="shared" si="16"/>
        <v>0</v>
      </c>
      <c r="N353">
        <f t="shared" si="17"/>
        <v>0</v>
      </c>
    </row>
    <row r="354" spans="1:14" x14ac:dyDescent="0.25">
      <c r="A354" t="s">
        <v>423</v>
      </c>
      <c r="B354">
        <v>0</v>
      </c>
      <c r="C354" t="s">
        <v>424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f t="shared" si="15"/>
        <v>0</v>
      </c>
      <c r="M354">
        <f t="shared" si="16"/>
        <v>0</v>
      </c>
      <c r="N354">
        <f t="shared" si="17"/>
        <v>0</v>
      </c>
    </row>
    <row r="355" spans="1:14" x14ac:dyDescent="0.25">
      <c r="A355" t="s">
        <v>423</v>
      </c>
      <c r="B355">
        <v>0</v>
      </c>
      <c r="C355" t="s">
        <v>424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f t="shared" si="15"/>
        <v>0</v>
      </c>
      <c r="M355">
        <f t="shared" si="16"/>
        <v>0</v>
      </c>
      <c r="N355">
        <f t="shared" si="17"/>
        <v>0</v>
      </c>
    </row>
    <row r="356" spans="1:14" x14ac:dyDescent="0.25">
      <c r="A356" t="s">
        <v>423</v>
      </c>
      <c r="B356">
        <v>0</v>
      </c>
      <c r="C356" t="s">
        <v>424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f t="shared" si="15"/>
        <v>0</v>
      </c>
      <c r="M356">
        <f t="shared" si="16"/>
        <v>0</v>
      </c>
      <c r="N356">
        <f t="shared" si="17"/>
        <v>0</v>
      </c>
    </row>
    <row r="357" spans="1:14" x14ac:dyDescent="0.25">
      <c r="A357" t="s">
        <v>423</v>
      </c>
      <c r="B357">
        <v>0</v>
      </c>
      <c r="C357" t="s">
        <v>424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f t="shared" si="15"/>
        <v>0</v>
      </c>
      <c r="M357">
        <f t="shared" si="16"/>
        <v>0</v>
      </c>
      <c r="N357">
        <f t="shared" si="17"/>
        <v>0</v>
      </c>
    </row>
    <row r="358" spans="1:14" x14ac:dyDescent="0.25">
      <c r="A358" t="s">
        <v>423</v>
      </c>
      <c r="B358">
        <v>0</v>
      </c>
      <c r="C358" t="s">
        <v>424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L358">
        <f t="shared" si="15"/>
        <v>0</v>
      </c>
      <c r="M358">
        <f t="shared" si="16"/>
        <v>0</v>
      </c>
      <c r="N358">
        <f t="shared" si="17"/>
        <v>0</v>
      </c>
    </row>
    <row r="359" spans="1:14" x14ac:dyDescent="0.25">
      <c r="A359" t="s">
        <v>423</v>
      </c>
      <c r="B359">
        <v>0</v>
      </c>
      <c r="C359" t="s">
        <v>424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L359">
        <f t="shared" si="15"/>
        <v>0</v>
      </c>
      <c r="M359">
        <f t="shared" si="16"/>
        <v>0</v>
      </c>
      <c r="N359">
        <f t="shared" si="17"/>
        <v>0</v>
      </c>
    </row>
    <row r="360" spans="1:14" x14ac:dyDescent="0.25">
      <c r="A360" t="s">
        <v>423</v>
      </c>
      <c r="B360">
        <v>0</v>
      </c>
      <c r="C360" t="s">
        <v>424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L360">
        <f t="shared" si="15"/>
        <v>0</v>
      </c>
      <c r="M360">
        <f t="shared" si="16"/>
        <v>0</v>
      </c>
      <c r="N360">
        <f t="shared" si="17"/>
        <v>0</v>
      </c>
    </row>
    <row r="361" spans="1:14" x14ac:dyDescent="0.25">
      <c r="A361" t="s">
        <v>423</v>
      </c>
      <c r="B361">
        <v>0</v>
      </c>
      <c r="C361" t="s">
        <v>424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L361">
        <f t="shared" si="15"/>
        <v>0</v>
      </c>
      <c r="M361">
        <f t="shared" si="16"/>
        <v>0</v>
      </c>
      <c r="N361">
        <f t="shared" si="17"/>
        <v>0</v>
      </c>
    </row>
    <row r="362" spans="1:14" x14ac:dyDescent="0.25">
      <c r="A362" t="s">
        <v>423</v>
      </c>
      <c r="B362">
        <v>0</v>
      </c>
      <c r="C362" t="s">
        <v>424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L362">
        <f t="shared" si="15"/>
        <v>0</v>
      </c>
      <c r="M362">
        <f t="shared" si="16"/>
        <v>0</v>
      </c>
      <c r="N362">
        <f t="shared" si="17"/>
        <v>0</v>
      </c>
    </row>
    <row r="363" spans="1:14" x14ac:dyDescent="0.25">
      <c r="A363" t="s">
        <v>423</v>
      </c>
      <c r="B363">
        <v>0</v>
      </c>
      <c r="C363" t="s">
        <v>424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f t="shared" si="15"/>
        <v>0</v>
      </c>
      <c r="M363">
        <f t="shared" si="16"/>
        <v>0</v>
      </c>
      <c r="N363">
        <f t="shared" si="17"/>
        <v>0</v>
      </c>
    </row>
    <row r="364" spans="1:14" x14ac:dyDescent="0.25">
      <c r="A364" t="s">
        <v>423</v>
      </c>
      <c r="B364">
        <v>0</v>
      </c>
      <c r="C364" t="s">
        <v>424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L364">
        <f t="shared" si="15"/>
        <v>0</v>
      </c>
      <c r="M364">
        <f t="shared" si="16"/>
        <v>0</v>
      </c>
      <c r="N364">
        <f t="shared" si="17"/>
        <v>0</v>
      </c>
    </row>
    <row r="365" spans="1:14" x14ac:dyDescent="0.25">
      <c r="A365" t="s">
        <v>423</v>
      </c>
      <c r="B365">
        <v>0</v>
      </c>
      <c r="C365" t="s">
        <v>424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L365">
        <f t="shared" si="15"/>
        <v>0</v>
      </c>
      <c r="M365">
        <f t="shared" si="16"/>
        <v>0</v>
      </c>
      <c r="N365">
        <f t="shared" si="17"/>
        <v>0</v>
      </c>
    </row>
    <row r="366" spans="1:14" x14ac:dyDescent="0.25">
      <c r="A366" t="s">
        <v>423</v>
      </c>
      <c r="B366">
        <v>0</v>
      </c>
      <c r="C366" t="s">
        <v>424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L366">
        <f t="shared" si="15"/>
        <v>0</v>
      </c>
      <c r="M366">
        <f t="shared" si="16"/>
        <v>0</v>
      </c>
      <c r="N366">
        <f t="shared" si="17"/>
        <v>0</v>
      </c>
    </row>
    <row r="367" spans="1:14" x14ac:dyDescent="0.25">
      <c r="A367" t="s">
        <v>423</v>
      </c>
      <c r="B367">
        <v>0</v>
      </c>
      <c r="C367" t="s">
        <v>424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L367">
        <f t="shared" si="15"/>
        <v>0</v>
      </c>
      <c r="M367">
        <f t="shared" si="16"/>
        <v>0</v>
      </c>
      <c r="N367">
        <f t="shared" si="17"/>
        <v>0</v>
      </c>
    </row>
    <row r="368" spans="1:14" x14ac:dyDescent="0.25">
      <c r="A368" t="s">
        <v>423</v>
      </c>
      <c r="B368">
        <v>0</v>
      </c>
      <c r="C368" t="s">
        <v>424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L368">
        <f t="shared" si="15"/>
        <v>0</v>
      </c>
      <c r="M368">
        <f t="shared" si="16"/>
        <v>0</v>
      </c>
      <c r="N368">
        <f t="shared" si="17"/>
        <v>0</v>
      </c>
    </row>
    <row r="369" spans="1:14" x14ac:dyDescent="0.25">
      <c r="A369" t="s">
        <v>423</v>
      </c>
      <c r="B369">
        <v>0</v>
      </c>
      <c r="C369" t="s">
        <v>424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L369">
        <f t="shared" si="15"/>
        <v>0</v>
      </c>
      <c r="M369">
        <f t="shared" si="16"/>
        <v>0</v>
      </c>
      <c r="N369">
        <f t="shared" si="17"/>
        <v>0</v>
      </c>
    </row>
    <row r="370" spans="1:14" x14ac:dyDescent="0.25">
      <c r="A370" t="s">
        <v>423</v>
      </c>
      <c r="B370">
        <v>0</v>
      </c>
      <c r="C370" t="s">
        <v>424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f t="shared" si="15"/>
        <v>0</v>
      </c>
      <c r="M370">
        <f t="shared" si="16"/>
        <v>0</v>
      </c>
      <c r="N370">
        <f t="shared" si="17"/>
        <v>0</v>
      </c>
    </row>
    <row r="371" spans="1:14" x14ac:dyDescent="0.25">
      <c r="A371" t="s">
        <v>423</v>
      </c>
      <c r="B371">
        <v>0</v>
      </c>
      <c r="C371" t="s">
        <v>424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f t="shared" si="15"/>
        <v>0</v>
      </c>
      <c r="M371">
        <f t="shared" si="16"/>
        <v>0</v>
      </c>
      <c r="N371">
        <f t="shared" si="17"/>
        <v>0</v>
      </c>
    </row>
    <row r="372" spans="1:14" x14ac:dyDescent="0.25">
      <c r="A372" t="s">
        <v>423</v>
      </c>
      <c r="B372">
        <v>0</v>
      </c>
      <c r="C372" t="s">
        <v>424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L372">
        <f t="shared" si="15"/>
        <v>0</v>
      </c>
      <c r="M372">
        <f t="shared" si="16"/>
        <v>0</v>
      </c>
      <c r="N372">
        <f t="shared" si="17"/>
        <v>0</v>
      </c>
    </row>
    <row r="373" spans="1:14" x14ac:dyDescent="0.25">
      <c r="A373" t="s">
        <v>423</v>
      </c>
      <c r="B373">
        <v>0</v>
      </c>
      <c r="C373" t="s">
        <v>424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L373">
        <f t="shared" si="15"/>
        <v>0</v>
      </c>
      <c r="M373">
        <f t="shared" si="16"/>
        <v>0</v>
      </c>
      <c r="N373">
        <f t="shared" si="17"/>
        <v>0</v>
      </c>
    </row>
    <row r="374" spans="1:14" x14ac:dyDescent="0.25">
      <c r="A374" t="s">
        <v>423</v>
      </c>
      <c r="B374">
        <v>0</v>
      </c>
      <c r="C374" t="s">
        <v>424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L374">
        <f t="shared" si="15"/>
        <v>0</v>
      </c>
      <c r="M374">
        <f t="shared" si="16"/>
        <v>0</v>
      </c>
      <c r="N374">
        <f t="shared" si="17"/>
        <v>0</v>
      </c>
    </row>
    <row r="375" spans="1:14" x14ac:dyDescent="0.25">
      <c r="A375" t="s">
        <v>423</v>
      </c>
      <c r="B375">
        <v>0</v>
      </c>
      <c r="C375" t="s">
        <v>424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L375">
        <f t="shared" si="15"/>
        <v>0</v>
      </c>
      <c r="M375">
        <f t="shared" si="16"/>
        <v>0</v>
      </c>
      <c r="N375">
        <f t="shared" si="17"/>
        <v>0</v>
      </c>
    </row>
    <row r="376" spans="1:14" x14ac:dyDescent="0.25">
      <c r="A376" t="s">
        <v>423</v>
      </c>
      <c r="B376">
        <v>0</v>
      </c>
      <c r="C376" t="s">
        <v>424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L376">
        <f t="shared" si="15"/>
        <v>0</v>
      </c>
      <c r="M376">
        <f t="shared" si="16"/>
        <v>0</v>
      </c>
      <c r="N376">
        <f t="shared" si="17"/>
        <v>0</v>
      </c>
    </row>
    <row r="377" spans="1:14" x14ac:dyDescent="0.25">
      <c r="A377" t="s">
        <v>423</v>
      </c>
      <c r="B377">
        <v>0</v>
      </c>
      <c r="C377" t="s">
        <v>424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f t="shared" si="15"/>
        <v>0</v>
      </c>
      <c r="M377">
        <f t="shared" si="16"/>
        <v>0</v>
      </c>
      <c r="N377">
        <f t="shared" si="17"/>
        <v>0</v>
      </c>
    </row>
    <row r="378" spans="1:14" x14ac:dyDescent="0.25">
      <c r="A378" t="s">
        <v>423</v>
      </c>
      <c r="B378">
        <v>0</v>
      </c>
      <c r="C378" t="s">
        <v>424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f t="shared" si="15"/>
        <v>0</v>
      </c>
      <c r="M378">
        <f t="shared" si="16"/>
        <v>0</v>
      </c>
      <c r="N378">
        <f t="shared" si="17"/>
        <v>0</v>
      </c>
    </row>
    <row r="379" spans="1:14" x14ac:dyDescent="0.25">
      <c r="A379" t="s">
        <v>423</v>
      </c>
      <c r="B379">
        <v>0</v>
      </c>
      <c r="C379" t="s">
        <v>424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L379">
        <f t="shared" si="15"/>
        <v>0</v>
      </c>
      <c r="M379">
        <f t="shared" si="16"/>
        <v>0</v>
      </c>
      <c r="N379">
        <f t="shared" si="17"/>
        <v>0</v>
      </c>
    </row>
    <row r="380" spans="1:14" x14ac:dyDescent="0.25">
      <c r="A380" t="s">
        <v>423</v>
      </c>
      <c r="B380">
        <v>0</v>
      </c>
      <c r="C380" t="s">
        <v>424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L380">
        <f t="shared" si="15"/>
        <v>0</v>
      </c>
      <c r="M380">
        <f t="shared" si="16"/>
        <v>0</v>
      </c>
      <c r="N380">
        <f t="shared" si="17"/>
        <v>0</v>
      </c>
    </row>
    <row r="381" spans="1:14" x14ac:dyDescent="0.25">
      <c r="A381" t="s">
        <v>423</v>
      </c>
      <c r="B381">
        <v>0</v>
      </c>
      <c r="C381" t="s">
        <v>424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L381">
        <f t="shared" si="15"/>
        <v>0</v>
      </c>
      <c r="M381">
        <f t="shared" si="16"/>
        <v>0</v>
      </c>
      <c r="N381">
        <f t="shared" si="17"/>
        <v>0</v>
      </c>
    </row>
    <row r="382" spans="1:14" x14ac:dyDescent="0.25">
      <c r="A382" t="s">
        <v>423</v>
      </c>
      <c r="B382">
        <v>0</v>
      </c>
      <c r="C382" t="s">
        <v>424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L382">
        <f t="shared" si="15"/>
        <v>0</v>
      </c>
      <c r="M382">
        <f t="shared" si="16"/>
        <v>0</v>
      </c>
      <c r="N382">
        <f t="shared" si="17"/>
        <v>0</v>
      </c>
    </row>
    <row r="383" spans="1:14" x14ac:dyDescent="0.25">
      <c r="A383" t="s">
        <v>423</v>
      </c>
      <c r="B383">
        <v>0</v>
      </c>
      <c r="C383" t="s">
        <v>424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f t="shared" si="15"/>
        <v>0</v>
      </c>
      <c r="M383">
        <f t="shared" si="16"/>
        <v>0</v>
      </c>
      <c r="N383">
        <f t="shared" si="17"/>
        <v>0</v>
      </c>
    </row>
    <row r="384" spans="1:14" x14ac:dyDescent="0.25">
      <c r="A384" t="s">
        <v>423</v>
      </c>
      <c r="B384">
        <v>0</v>
      </c>
      <c r="C384" t="s">
        <v>424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f t="shared" si="15"/>
        <v>0</v>
      </c>
      <c r="M384">
        <f t="shared" si="16"/>
        <v>0</v>
      </c>
      <c r="N384">
        <f t="shared" si="17"/>
        <v>0</v>
      </c>
    </row>
    <row r="385" spans="1:14" x14ac:dyDescent="0.25">
      <c r="A385" t="s">
        <v>423</v>
      </c>
      <c r="B385">
        <v>0</v>
      </c>
      <c r="C385" t="s">
        <v>424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f t="shared" si="15"/>
        <v>0</v>
      </c>
      <c r="M385">
        <f t="shared" si="16"/>
        <v>0</v>
      </c>
      <c r="N385">
        <f t="shared" si="17"/>
        <v>0</v>
      </c>
    </row>
    <row r="386" spans="1:14" x14ac:dyDescent="0.25">
      <c r="A386" t="s">
        <v>423</v>
      </c>
      <c r="B386">
        <v>0</v>
      </c>
      <c r="C386" t="s">
        <v>424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L386">
        <f t="shared" si="15"/>
        <v>0</v>
      </c>
      <c r="M386">
        <f t="shared" si="16"/>
        <v>0</v>
      </c>
      <c r="N386">
        <f t="shared" si="17"/>
        <v>0</v>
      </c>
    </row>
    <row r="387" spans="1:14" x14ac:dyDescent="0.25">
      <c r="A387" t="s">
        <v>423</v>
      </c>
      <c r="B387">
        <v>0</v>
      </c>
      <c r="C387" t="s">
        <v>424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L387">
        <f t="shared" ref="L387:L435" si="18">I387</f>
        <v>0</v>
      </c>
      <c r="M387">
        <f t="shared" ref="M387:M398" si="19">D387</f>
        <v>0</v>
      </c>
      <c r="N387">
        <f t="shared" ref="N387:N398" si="20">F387</f>
        <v>0</v>
      </c>
    </row>
    <row r="388" spans="1:14" x14ac:dyDescent="0.25">
      <c r="A388" t="s">
        <v>423</v>
      </c>
      <c r="B388">
        <v>0</v>
      </c>
      <c r="C388" t="s">
        <v>424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L388">
        <f t="shared" si="18"/>
        <v>0</v>
      </c>
      <c r="M388">
        <f t="shared" si="19"/>
        <v>0</v>
      </c>
      <c r="N388">
        <f t="shared" si="20"/>
        <v>0</v>
      </c>
    </row>
    <row r="389" spans="1:14" x14ac:dyDescent="0.25">
      <c r="A389" t="s">
        <v>423</v>
      </c>
      <c r="B389">
        <v>0</v>
      </c>
      <c r="C389" t="s">
        <v>424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L389">
        <f t="shared" si="18"/>
        <v>0</v>
      </c>
      <c r="M389">
        <f t="shared" si="19"/>
        <v>0</v>
      </c>
      <c r="N389">
        <f t="shared" si="20"/>
        <v>0</v>
      </c>
    </row>
    <row r="390" spans="1:14" x14ac:dyDescent="0.25">
      <c r="A390" t="s">
        <v>423</v>
      </c>
      <c r="B390">
        <v>0</v>
      </c>
      <c r="C390" t="s">
        <v>424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L390">
        <f t="shared" si="18"/>
        <v>0</v>
      </c>
      <c r="M390">
        <f t="shared" si="19"/>
        <v>0</v>
      </c>
      <c r="N390">
        <f t="shared" si="20"/>
        <v>0</v>
      </c>
    </row>
    <row r="391" spans="1:14" x14ac:dyDescent="0.25">
      <c r="A391" t="s">
        <v>423</v>
      </c>
      <c r="B391">
        <v>0</v>
      </c>
      <c r="C391" t="s">
        <v>424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L391">
        <f t="shared" si="18"/>
        <v>0</v>
      </c>
      <c r="M391">
        <f t="shared" si="19"/>
        <v>0</v>
      </c>
      <c r="N391">
        <f t="shared" si="20"/>
        <v>0</v>
      </c>
    </row>
    <row r="392" spans="1:14" x14ac:dyDescent="0.25">
      <c r="A392" t="s">
        <v>423</v>
      </c>
      <c r="B392">
        <v>0</v>
      </c>
      <c r="C392" t="s">
        <v>424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L392">
        <f t="shared" si="18"/>
        <v>0</v>
      </c>
      <c r="M392">
        <f t="shared" si="19"/>
        <v>0</v>
      </c>
      <c r="N392">
        <f t="shared" si="20"/>
        <v>0</v>
      </c>
    </row>
    <row r="393" spans="1:14" x14ac:dyDescent="0.25">
      <c r="A393" t="s">
        <v>423</v>
      </c>
      <c r="B393">
        <v>0</v>
      </c>
      <c r="C393" t="s">
        <v>424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L393">
        <f t="shared" si="18"/>
        <v>0</v>
      </c>
      <c r="M393">
        <f t="shared" si="19"/>
        <v>0</v>
      </c>
      <c r="N393">
        <f t="shared" si="20"/>
        <v>0</v>
      </c>
    </row>
    <row r="394" spans="1:14" x14ac:dyDescent="0.25">
      <c r="A394" t="s">
        <v>423</v>
      </c>
      <c r="B394">
        <v>0</v>
      </c>
      <c r="C394" t="s">
        <v>424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L394">
        <f t="shared" si="18"/>
        <v>0</v>
      </c>
      <c r="M394">
        <f t="shared" si="19"/>
        <v>0</v>
      </c>
      <c r="N394">
        <f t="shared" si="20"/>
        <v>0</v>
      </c>
    </row>
    <row r="395" spans="1:14" x14ac:dyDescent="0.25">
      <c r="A395" t="s">
        <v>423</v>
      </c>
      <c r="B395">
        <v>0</v>
      </c>
      <c r="C395" t="s">
        <v>424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L395">
        <f t="shared" si="18"/>
        <v>0</v>
      </c>
      <c r="M395">
        <f t="shared" si="19"/>
        <v>0</v>
      </c>
      <c r="N395">
        <f t="shared" si="20"/>
        <v>0</v>
      </c>
    </row>
    <row r="396" spans="1:14" x14ac:dyDescent="0.25">
      <c r="A396" t="s">
        <v>423</v>
      </c>
      <c r="B396">
        <v>0</v>
      </c>
      <c r="C396" t="s">
        <v>424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L396">
        <f t="shared" si="18"/>
        <v>0</v>
      </c>
      <c r="M396">
        <f t="shared" si="19"/>
        <v>0</v>
      </c>
      <c r="N396">
        <f t="shared" si="20"/>
        <v>0</v>
      </c>
    </row>
    <row r="397" spans="1:14" x14ac:dyDescent="0.25">
      <c r="A397" t="s">
        <v>423</v>
      </c>
      <c r="B397">
        <v>0</v>
      </c>
      <c r="C397" t="s">
        <v>424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L397">
        <f t="shared" si="18"/>
        <v>0</v>
      </c>
      <c r="M397">
        <f t="shared" si="19"/>
        <v>0</v>
      </c>
      <c r="N397">
        <f t="shared" si="20"/>
        <v>0</v>
      </c>
    </row>
    <row r="398" spans="1:14" x14ac:dyDescent="0.25">
      <c r="A398" t="s">
        <v>423</v>
      </c>
      <c r="B398">
        <v>0</v>
      </c>
      <c r="C398" t="s">
        <v>424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L398">
        <f t="shared" si="18"/>
        <v>0</v>
      </c>
      <c r="M398">
        <f t="shared" si="19"/>
        <v>0</v>
      </c>
      <c r="N398">
        <f t="shared" si="20"/>
        <v>0</v>
      </c>
    </row>
    <row r="399" spans="1:14" x14ac:dyDescent="0.25">
      <c r="A399" t="s">
        <v>423</v>
      </c>
      <c r="B399">
        <v>0</v>
      </c>
      <c r="C399" t="s">
        <v>424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L399">
        <f t="shared" si="18"/>
        <v>0</v>
      </c>
      <c r="M399">
        <f>D399</f>
        <v>0</v>
      </c>
      <c r="N399">
        <f>F399</f>
        <v>0</v>
      </c>
    </row>
    <row r="400" spans="1:14" x14ac:dyDescent="0.25">
      <c r="A400" t="s">
        <v>423</v>
      </c>
      <c r="B400">
        <v>0</v>
      </c>
      <c r="C400" t="s">
        <v>424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L400">
        <f t="shared" si="18"/>
        <v>0</v>
      </c>
      <c r="M400">
        <f t="shared" ref="M400:M435" si="21">D400</f>
        <v>0</v>
      </c>
      <c r="N400">
        <f t="shared" ref="N400:N435" si="22">F400</f>
        <v>0</v>
      </c>
    </row>
    <row r="401" spans="1:14" x14ac:dyDescent="0.25">
      <c r="A401" t="s">
        <v>423</v>
      </c>
      <c r="B401">
        <v>0</v>
      </c>
      <c r="C401" t="s">
        <v>424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L401">
        <f t="shared" si="18"/>
        <v>0</v>
      </c>
      <c r="M401">
        <f t="shared" si="21"/>
        <v>0</v>
      </c>
      <c r="N401">
        <f t="shared" si="22"/>
        <v>0</v>
      </c>
    </row>
    <row r="402" spans="1:14" x14ac:dyDescent="0.25">
      <c r="A402" t="s">
        <v>423</v>
      </c>
      <c r="B402">
        <v>0</v>
      </c>
      <c r="C402" t="s">
        <v>424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L402">
        <f t="shared" si="18"/>
        <v>0</v>
      </c>
      <c r="M402">
        <f t="shared" si="21"/>
        <v>0</v>
      </c>
      <c r="N402">
        <f t="shared" si="22"/>
        <v>0</v>
      </c>
    </row>
    <row r="403" spans="1:14" x14ac:dyDescent="0.25">
      <c r="A403" t="s">
        <v>423</v>
      </c>
      <c r="B403">
        <v>0</v>
      </c>
      <c r="C403" t="s">
        <v>424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L403">
        <f t="shared" si="18"/>
        <v>0</v>
      </c>
      <c r="M403">
        <f t="shared" si="21"/>
        <v>0</v>
      </c>
      <c r="N403">
        <f t="shared" si="22"/>
        <v>0</v>
      </c>
    </row>
    <row r="404" spans="1:14" x14ac:dyDescent="0.25">
      <c r="A404" t="s">
        <v>423</v>
      </c>
      <c r="B404">
        <v>0</v>
      </c>
      <c r="C404" t="s">
        <v>424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L404">
        <f t="shared" si="18"/>
        <v>0</v>
      </c>
      <c r="M404">
        <f t="shared" si="21"/>
        <v>0</v>
      </c>
      <c r="N404">
        <f t="shared" si="22"/>
        <v>0</v>
      </c>
    </row>
    <row r="405" spans="1:14" x14ac:dyDescent="0.25">
      <c r="A405" t="s">
        <v>423</v>
      </c>
      <c r="B405">
        <v>0</v>
      </c>
      <c r="C405" t="s">
        <v>424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L405">
        <f t="shared" si="18"/>
        <v>0</v>
      </c>
      <c r="M405">
        <f t="shared" si="21"/>
        <v>0</v>
      </c>
      <c r="N405">
        <f t="shared" si="22"/>
        <v>0</v>
      </c>
    </row>
    <row r="406" spans="1:14" x14ac:dyDescent="0.25">
      <c r="A406" t="s">
        <v>423</v>
      </c>
      <c r="B406">
        <v>0</v>
      </c>
      <c r="C406" t="s">
        <v>424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L406">
        <f t="shared" si="18"/>
        <v>0</v>
      </c>
      <c r="M406">
        <f t="shared" si="21"/>
        <v>0</v>
      </c>
      <c r="N406">
        <f t="shared" si="22"/>
        <v>0</v>
      </c>
    </row>
    <row r="407" spans="1:14" x14ac:dyDescent="0.25">
      <c r="A407" t="s">
        <v>423</v>
      </c>
      <c r="B407">
        <v>0</v>
      </c>
      <c r="C407" t="s">
        <v>424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L407">
        <f t="shared" si="18"/>
        <v>0</v>
      </c>
      <c r="M407">
        <f t="shared" si="21"/>
        <v>0</v>
      </c>
      <c r="N407">
        <f t="shared" si="22"/>
        <v>0</v>
      </c>
    </row>
    <row r="408" spans="1:14" x14ac:dyDescent="0.25">
      <c r="A408" t="s">
        <v>423</v>
      </c>
      <c r="B408">
        <v>0</v>
      </c>
      <c r="C408" t="s">
        <v>424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L408">
        <f t="shared" si="18"/>
        <v>0</v>
      </c>
      <c r="M408">
        <f t="shared" si="21"/>
        <v>0</v>
      </c>
      <c r="N408">
        <f t="shared" si="22"/>
        <v>0</v>
      </c>
    </row>
    <row r="409" spans="1:14" x14ac:dyDescent="0.25">
      <c r="A409" t="s">
        <v>423</v>
      </c>
      <c r="B409">
        <v>0</v>
      </c>
      <c r="C409" t="s">
        <v>424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L409">
        <f t="shared" si="18"/>
        <v>0</v>
      </c>
      <c r="M409">
        <f t="shared" si="21"/>
        <v>0</v>
      </c>
      <c r="N409">
        <f t="shared" si="22"/>
        <v>0</v>
      </c>
    </row>
    <row r="410" spans="1:14" x14ac:dyDescent="0.25">
      <c r="A410" t="s">
        <v>423</v>
      </c>
      <c r="B410">
        <v>0</v>
      </c>
      <c r="C410" t="s">
        <v>424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L410">
        <f t="shared" si="18"/>
        <v>0</v>
      </c>
      <c r="M410">
        <f t="shared" si="21"/>
        <v>0</v>
      </c>
      <c r="N410">
        <f t="shared" si="22"/>
        <v>0</v>
      </c>
    </row>
    <row r="411" spans="1:14" x14ac:dyDescent="0.25">
      <c r="A411" t="s">
        <v>423</v>
      </c>
      <c r="B411">
        <v>0</v>
      </c>
      <c r="C411" t="s">
        <v>424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L411">
        <f t="shared" si="18"/>
        <v>0</v>
      </c>
      <c r="M411">
        <f t="shared" si="21"/>
        <v>0</v>
      </c>
      <c r="N411">
        <f t="shared" si="22"/>
        <v>0</v>
      </c>
    </row>
    <row r="412" spans="1:14" x14ac:dyDescent="0.25">
      <c r="A412" t="s">
        <v>423</v>
      </c>
      <c r="B412">
        <v>0</v>
      </c>
      <c r="C412" t="s">
        <v>424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L412">
        <f t="shared" si="18"/>
        <v>0</v>
      </c>
      <c r="M412">
        <f t="shared" si="21"/>
        <v>0</v>
      </c>
      <c r="N412">
        <f t="shared" si="22"/>
        <v>0</v>
      </c>
    </row>
    <row r="413" spans="1:14" x14ac:dyDescent="0.25">
      <c r="A413" t="s">
        <v>423</v>
      </c>
      <c r="B413">
        <v>0</v>
      </c>
      <c r="C413" t="s">
        <v>424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L413">
        <f t="shared" si="18"/>
        <v>0</v>
      </c>
      <c r="M413">
        <f t="shared" si="21"/>
        <v>0</v>
      </c>
      <c r="N413">
        <f t="shared" si="22"/>
        <v>0</v>
      </c>
    </row>
    <row r="414" spans="1:14" x14ac:dyDescent="0.25">
      <c r="A414" t="s">
        <v>423</v>
      </c>
      <c r="B414">
        <v>0</v>
      </c>
      <c r="C414" t="s">
        <v>424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L414">
        <f t="shared" si="18"/>
        <v>0</v>
      </c>
      <c r="M414">
        <f t="shared" si="21"/>
        <v>0</v>
      </c>
      <c r="N414">
        <f t="shared" si="22"/>
        <v>0</v>
      </c>
    </row>
    <row r="415" spans="1:14" x14ac:dyDescent="0.25">
      <c r="A415" t="s">
        <v>423</v>
      </c>
      <c r="B415">
        <v>0</v>
      </c>
      <c r="C415" t="s">
        <v>424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L415">
        <f t="shared" si="18"/>
        <v>0</v>
      </c>
      <c r="M415">
        <f t="shared" si="21"/>
        <v>0</v>
      </c>
      <c r="N415">
        <f t="shared" si="22"/>
        <v>0</v>
      </c>
    </row>
    <row r="416" spans="1:14" x14ac:dyDescent="0.25">
      <c r="A416" t="s">
        <v>423</v>
      </c>
      <c r="B416">
        <v>0</v>
      </c>
      <c r="C416" t="s">
        <v>424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L416">
        <f t="shared" si="18"/>
        <v>0</v>
      </c>
      <c r="M416">
        <f t="shared" si="21"/>
        <v>0</v>
      </c>
      <c r="N416">
        <f t="shared" si="22"/>
        <v>0</v>
      </c>
    </row>
    <row r="417" spans="1:14" x14ac:dyDescent="0.25">
      <c r="A417" t="s">
        <v>423</v>
      </c>
      <c r="B417">
        <v>0</v>
      </c>
      <c r="C417" t="s">
        <v>424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L417">
        <f t="shared" si="18"/>
        <v>0</v>
      </c>
      <c r="M417">
        <f t="shared" si="21"/>
        <v>0</v>
      </c>
      <c r="N417">
        <f t="shared" si="22"/>
        <v>0</v>
      </c>
    </row>
    <row r="418" spans="1:14" x14ac:dyDescent="0.25">
      <c r="A418" t="s">
        <v>423</v>
      </c>
      <c r="B418">
        <v>0</v>
      </c>
      <c r="C418" t="s">
        <v>424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L418">
        <f t="shared" si="18"/>
        <v>0</v>
      </c>
      <c r="M418">
        <f t="shared" si="21"/>
        <v>0</v>
      </c>
      <c r="N418">
        <f t="shared" si="22"/>
        <v>0</v>
      </c>
    </row>
    <row r="419" spans="1:14" x14ac:dyDescent="0.25">
      <c r="A419" t="s">
        <v>423</v>
      </c>
      <c r="B419">
        <v>0</v>
      </c>
      <c r="C419" t="s">
        <v>424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L419">
        <f t="shared" si="18"/>
        <v>0</v>
      </c>
      <c r="M419">
        <f t="shared" si="21"/>
        <v>0</v>
      </c>
      <c r="N419">
        <f t="shared" si="22"/>
        <v>0</v>
      </c>
    </row>
    <row r="420" spans="1:14" x14ac:dyDescent="0.25">
      <c r="A420" t="s">
        <v>423</v>
      </c>
      <c r="B420">
        <v>0</v>
      </c>
      <c r="C420" t="s">
        <v>424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L420">
        <f t="shared" si="18"/>
        <v>0</v>
      </c>
      <c r="M420">
        <f t="shared" si="21"/>
        <v>0</v>
      </c>
      <c r="N420">
        <f t="shared" si="22"/>
        <v>0</v>
      </c>
    </row>
    <row r="421" spans="1:14" x14ac:dyDescent="0.25">
      <c r="A421" t="s">
        <v>423</v>
      </c>
      <c r="B421">
        <v>0</v>
      </c>
      <c r="C421" t="s">
        <v>424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L421">
        <f t="shared" si="18"/>
        <v>0</v>
      </c>
      <c r="M421">
        <f t="shared" si="21"/>
        <v>0</v>
      </c>
      <c r="N421">
        <f t="shared" si="22"/>
        <v>0</v>
      </c>
    </row>
    <row r="422" spans="1:14" x14ac:dyDescent="0.25">
      <c r="A422" t="s">
        <v>423</v>
      </c>
      <c r="B422">
        <v>0</v>
      </c>
      <c r="C422" t="s">
        <v>424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L422">
        <f t="shared" si="18"/>
        <v>0</v>
      </c>
      <c r="M422">
        <f t="shared" si="21"/>
        <v>0</v>
      </c>
      <c r="N422">
        <f t="shared" si="22"/>
        <v>0</v>
      </c>
    </row>
    <row r="423" spans="1:14" x14ac:dyDescent="0.25">
      <c r="A423" t="s">
        <v>423</v>
      </c>
      <c r="B423">
        <v>0</v>
      </c>
      <c r="C423" t="s">
        <v>424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L423">
        <f t="shared" si="18"/>
        <v>0</v>
      </c>
      <c r="M423">
        <f t="shared" si="21"/>
        <v>0</v>
      </c>
      <c r="N423">
        <f t="shared" si="22"/>
        <v>0</v>
      </c>
    </row>
    <row r="424" spans="1:14" x14ac:dyDescent="0.25">
      <c r="A424" t="s">
        <v>423</v>
      </c>
      <c r="B424">
        <v>0</v>
      </c>
      <c r="C424" t="s">
        <v>424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L424">
        <f t="shared" si="18"/>
        <v>0</v>
      </c>
      <c r="M424">
        <f t="shared" si="21"/>
        <v>0</v>
      </c>
      <c r="N424">
        <f t="shared" si="22"/>
        <v>0</v>
      </c>
    </row>
    <row r="425" spans="1:14" x14ac:dyDescent="0.25">
      <c r="A425" t="s">
        <v>423</v>
      </c>
      <c r="B425">
        <v>0</v>
      </c>
      <c r="C425" t="s">
        <v>424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L425">
        <f t="shared" si="18"/>
        <v>0</v>
      </c>
      <c r="M425">
        <f t="shared" si="21"/>
        <v>0</v>
      </c>
      <c r="N425">
        <f t="shared" si="22"/>
        <v>0</v>
      </c>
    </row>
    <row r="426" spans="1:14" x14ac:dyDescent="0.25">
      <c r="A426" t="s">
        <v>423</v>
      </c>
      <c r="B426">
        <v>0</v>
      </c>
      <c r="C426" t="s">
        <v>424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L426">
        <f t="shared" si="18"/>
        <v>0</v>
      </c>
      <c r="M426">
        <f t="shared" si="21"/>
        <v>0</v>
      </c>
      <c r="N426">
        <f t="shared" si="22"/>
        <v>0</v>
      </c>
    </row>
    <row r="427" spans="1:14" x14ac:dyDescent="0.25">
      <c r="A427" t="s">
        <v>423</v>
      </c>
      <c r="B427">
        <v>0</v>
      </c>
      <c r="C427" t="s">
        <v>424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L427">
        <f t="shared" si="18"/>
        <v>0</v>
      </c>
      <c r="M427">
        <f t="shared" si="21"/>
        <v>0</v>
      </c>
      <c r="N427">
        <f t="shared" si="22"/>
        <v>0</v>
      </c>
    </row>
    <row r="428" spans="1:14" x14ac:dyDescent="0.25">
      <c r="A428" t="s">
        <v>423</v>
      </c>
      <c r="B428">
        <v>0</v>
      </c>
      <c r="C428" t="s">
        <v>424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L428">
        <f t="shared" si="18"/>
        <v>0</v>
      </c>
      <c r="M428">
        <f t="shared" si="21"/>
        <v>0</v>
      </c>
      <c r="N428">
        <f t="shared" si="22"/>
        <v>0</v>
      </c>
    </row>
    <row r="429" spans="1:14" x14ac:dyDescent="0.25">
      <c r="A429" t="s">
        <v>423</v>
      </c>
      <c r="B429">
        <v>0</v>
      </c>
      <c r="C429" t="s">
        <v>424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L429">
        <f t="shared" si="18"/>
        <v>0</v>
      </c>
      <c r="M429">
        <f t="shared" si="21"/>
        <v>0</v>
      </c>
      <c r="N429">
        <f t="shared" si="22"/>
        <v>0</v>
      </c>
    </row>
    <row r="430" spans="1:14" x14ac:dyDescent="0.25">
      <c r="A430" t="s">
        <v>423</v>
      </c>
      <c r="B430">
        <v>0</v>
      </c>
      <c r="C430" t="s">
        <v>424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L430">
        <f t="shared" si="18"/>
        <v>0</v>
      </c>
      <c r="M430">
        <f t="shared" si="21"/>
        <v>0</v>
      </c>
      <c r="N430">
        <f t="shared" si="22"/>
        <v>0</v>
      </c>
    </row>
    <row r="431" spans="1:14" x14ac:dyDescent="0.25">
      <c r="A431" t="s">
        <v>423</v>
      </c>
      <c r="B431">
        <v>0</v>
      </c>
      <c r="C431" t="s">
        <v>424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L431">
        <f t="shared" si="18"/>
        <v>0</v>
      </c>
      <c r="M431">
        <f t="shared" si="21"/>
        <v>0</v>
      </c>
      <c r="N431">
        <f t="shared" si="22"/>
        <v>0</v>
      </c>
    </row>
    <row r="432" spans="1:14" x14ac:dyDescent="0.25">
      <c r="A432" t="s">
        <v>423</v>
      </c>
      <c r="B432">
        <v>0</v>
      </c>
      <c r="C432" t="s">
        <v>424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L432">
        <f t="shared" si="18"/>
        <v>0</v>
      </c>
      <c r="M432">
        <f t="shared" si="21"/>
        <v>0</v>
      </c>
      <c r="N432">
        <f t="shared" si="22"/>
        <v>0</v>
      </c>
    </row>
    <row r="433" spans="1:14" x14ac:dyDescent="0.25">
      <c r="A433" t="s">
        <v>423</v>
      </c>
      <c r="B433">
        <v>0</v>
      </c>
      <c r="C433" t="s">
        <v>424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L433">
        <f t="shared" si="18"/>
        <v>0</v>
      </c>
      <c r="M433">
        <f t="shared" si="21"/>
        <v>0</v>
      </c>
      <c r="N433">
        <f t="shared" si="22"/>
        <v>0</v>
      </c>
    </row>
    <row r="434" spans="1:14" x14ac:dyDescent="0.25">
      <c r="A434" t="s">
        <v>423</v>
      </c>
      <c r="B434">
        <v>0</v>
      </c>
      <c r="C434" t="s">
        <v>424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L434">
        <f t="shared" si="18"/>
        <v>0</v>
      </c>
      <c r="M434">
        <f t="shared" si="21"/>
        <v>0</v>
      </c>
      <c r="N434">
        <f t="shared" si="22"/>
        <v>0</v>
      </c>
    </row>
    <row r="435" spans="1:14" x14ac:dyDescent="0.25">
      <c r="A435" t="s">
        <v>423</v>
      </c>
      <c r="B435">
        <v>0</v>
      </c>
      <c r="C435" t="s">
        <v>424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L435">
        <f t="shared" si="18"/>
        <v>0</v>
      </c>
      <c r="M435">
        <f t="shared" si="21"/>
        <v>0</v>
      </c>
      <c r="N435">
        <f t="shared" si="22"/>
        <v>0</v>
      </c>
    </row>
    <row r="436" spans="1:14" x14ac:dyDescent="0.25">
      <c r="A436" t="s">
        <v>423</v>
      </c>
      <c r="B436">
        <v>0</v>
      </c>
      <c r="C436" t="s">
        <v>424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L436">
        <f t="shared" ref="L436:L499" si="23">I436</f>
        <v>0</v>
      </c>
      <c r="M436">
        <f t="shared" ref="M436:M499" si="24">D436</f>
        <v>0</v>
      </c>
      <c r="N436">
        <f t="shared" ref="N436:N499" si="25">F436</f>
        <v>0</v>
      </c>
    </row>
    <row r="437" spans="1:14" x14ac:dyDescent="0.25">
      <c r="A437" t="s">
        <v>423</v>
      </c>
      <c r="B437">
        <v>0</v>
      </c>
      <c r="C437" t="s">
        <v>424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L437">
        <f t="shared" si="23"/>
        <v>0</v>
      </c>
      <c r="M437">
        <f t="shared" si="24"/>
        <v>0</v>
      </c>
      <c r="N437">
        <f t="shared" si="25"/>
        <v>0</v>
      </c>
    </row>
    <row r="438" spans="1:14" x14ac:dyDescent="0.25">
      <c r="A438" t="s">
        <v>423</v>
      </c>
      <c r="B438">
        <v>0</v>
      </c>
      <c r="C438" t="s">
        <v>424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L438">
        <f t="shared" si="23"/>
        <v>0</v>
      </c>
      <c r="M438">
        <f t="shared" si="24"/>
        <v>0</v>
      </c>
      <c r="N438">
        <f t="shared" si="25"/>
        <v>0</v>
      </c>
    </row>
    <row r="439" spans="1:14" x14ac:dyDescent="0.25">
      <c r="A439" t="s">
        <v>423</v>
      </c>
      <c r="B439">
        <v>0</v>
      </c>
      <c r="C439" t="s">
        <v>424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L439">
        <f t="shared" si="23"/>
        <v>0</v>
      </c>
      <c r="M439">
        <f t="shared" si="24"/>
        <v>0</v>
      </c>
      <c r="N439">
        <f t="shared" si="25"/>
        <v>0</v>
      </c>
    </row>
    <row r="440" spans="1:14" x14ac:dyDescent="0.25">
      <c r="A440" t="s">
        <v>423</v>
      </c>
      <c r="B440">
        <v>0</v>
      </c>
      <c r="C440" t="s">
        <v>424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L440">
        <f t="shared" si="23"/>
        <v>0</v>
      </c>
      <c r="M440">
        <f t="shared" si="24"/>
        <v>0</v>
      </c>
      <c r="N440">
        <f t="shared" si="25"/>
        <v>0</v>
      </c>
    </row>
    <row r="441" spans="1:14" x14ac:dyDescent="0.25">
      <c r="A441" t="s">
        <v>423</v>
      </c>
      <c r="B441">
        <v>0</v>
      </c>
      <c r="C441" t="s">
        <v>424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L441">
        <f t="shared" si="23"/>
        <v>0</v>
      </c>
      <c r="M441">
        <f t="shared" si="24"/>
        <v>0</v>
      </c>
      <c r="N441">
        <f t="shared" si="25"/>
        <v>0</v>
      </c>
    </row>
    <row r="442" spans="1:14" x14ac:dyDescent="0.25">
      <c r="A442" t="s">
        <v>423</v>
      </c>
      <c r="B442">
        <v>0</v>
      </c>
      <c r="C442" t="s">
        <v>424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L442">
        <f t="shared" si="23"/>
        <v>0</v>
      </c>
      <c r="M442">
        <f t="shared" si="24"/>
        <v>0</v>
      </c>
      <c r="N442">
        <f t="shared" si="25"/>
        <v>0</v>
      </c>
    </row>
    <row r="443" spans="1:14" x14ac:dyDescent="0.25">
      <c r="A443" t="s">
        <v>423</v>
      </c>
      <c r="B443">
        <v>0</v>
      </c>
      <c r="C443" t="s">
        <v>424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L443">
        <f t="shared" si="23"/>
        <v>0</v>
      </c>
      <c r="M443">
        <f t="shared" si="24"/>
        <v>0</v>
      </c>
      <c r="N443">
        <f t="shared" si="25"/>
        <v>0</v>
      </c>
    </row>
    <row r="444" spans="1:14" x14ac:dyDescent="0.25">
      <c r="A444" t="s">
        <v>423</v>
      </c>
      <c r="B444">
        <v>0</v>
      </c>
      <c r="C444" t="s">
        <v>424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L444">
        <f t="shared" si="23"/>
        <v>0</v>
      </c>
      <c r="M444">
        <f t="shared" si="24"/>
        <v>0</v>
      </c>
      <c r="N444">
        <f t="shared" si="25"/>
        <v>0</v>
      </c>
    </row>
    <row r="445" spans="1:14" x14ac:dyDescent="0.25">
      <c r="A445" t="s">
        <v>423</v>
      </c>
      <c r="B445">
        <v>0</v>
      </c>
      <c r="C445" t="s">
        <v>424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L445">
        <f t="shared" si="23"/>
        <v>0</v>
      </c>
      <c r="M445">
        <f t="shared" si="24"/>
        <v>0</v>
      </c>
      <c r="N445">
        <f t="shared" si="25"/>
        <v>0</v>
      </c>
    </row>
    <row r="446" spans="1:14" x14ac:dyDescent="0.25">
      <c r="A446" t="s">
        <v>423</v>
      </c>
      <c r="B446">
        <v>0</v>
      </c>
      <c r="C446" t="s">
        <v>424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L446">
        <f t="shared" si="23"/>
        <v>0</v>
      </c>
      <c r="M446">
        <f t="shared" si="24"/>
        <v>0</v>
      </c>
      <c r="N446">
        <f t="shared" si="25"/>
        <v>0</v>
      </c>
    </row>
    <row r="447" spans="1:14" x14ac:dyDescent="0.25">
      <c r="A447" t="s">
        <v>423</v>
      </c>
      <c r="B447">
        <v>0</v>
      </c>
      <c r="C447" t="s">
        <v>424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L447">
        <f t="shared" si="23"/>
        <v>0</v>
      </c>
      <c r="M447">
        <f t="shared" si="24"/>
        <v>0</v>
      </c>
      <c r="N447">
        <f t="shared" si="25"/>
        <v>0</v>
      </c>
    </row>
    <row r="448" spans="1:14" x14ac:dyDescent="0.25">
      <c r="A448" t="s">
        <v>423</v>
      </c>
      <c r="B448">
        <v>0</v>
      </c>
      <c r="C448" t="s">
        <v>424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L448">
        <f t="shared" si="23"/>
        <v>0</v>
      </c>
      <c r="M448">
        <f t="shared" si="24"/>
        <v>0</v>
      </c>
      <c r="N448">
        <f t="shared" si="25"/>
        <v>0</v>
      </c>
    </row>
    <row r="449" spans="1:14" x14ac:dyDescent="0.25">
      <c r="A449" t="s">
        <v>423</v>
      </c>
      <c r="B449">
        <v>0</v>
      </c>
      <c r="C449" t="s">
        <v>424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L449">
        <f t="shared" si="23"/>
        <v>0</v>
      </c>
      <c r="M449">
        <f t="shared" si="24"/>
        <v>0</v>
      </c>
      <c r="N449">
        <f t="shared" si="25"/>
        <v>0</v>
      </c>
    </row>
    <row r="450" spans="1:14" x14ac:dyDescent="0.25">
      <c r="A450" t="s">
        <v>423</v>
      </c>
      <c r="B450">
        <v>0</v>
      </c>
      <c r="C450" t="s">
        <v>424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L450">
        <f t="shared" si="23"/>
        <v>0</v>
      </c>
      <c r="M450">
        <f t="shared" si="24"/>
        <v>0</v>
      </c>
      <c r="N450">
        <f t="shared" si="25"/>
        <v>0</v>
      </c>
    </row>
    <row r="451" spans="1:14" x14ac:dyDescent="0.25">
      <c r="A451" t="s">
        <v>423</v>
      </c>
      <c r="B451">
        <v>0</v>
      </c>
      <c r="C451" t="s">
        <v>424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L451">
        <f t="shared" si="23"/>
        <v>0</v>
      </c>
      <c r="M451">
        <f t="shared" si="24"/>
        <v>0</v>
      </c>
      <c r="N451">
        <f t="shared" si="25"/>
        <v>0</v>
      </c>
    </row>
    <row r="452" spans="1:14" x14ac:dyDescent="0.25">
      <c r="A452" t="s">
        <v>423</v>
      </c>
      <c r="B452">
        <v>0</v>
      </c>
      <c r="C452" t="s">
        <v>424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L452">
        <f t="shared" si="23"/>
        <v>0</v>
      </c>
      <c r="M452">
        <f t="shared" si="24"/>
        <v>0</v>
      </c>
      <c r="N452">
        <f t="shared" si="25"/>
        <v>0</v>
      </c>
    </row>
    <row r="453" spans="1:14" x14ac:dyDescent="0.25">
      <c r="A453" t="s">
        <v>423</v>
      </c>
      <c r="B453">
        <v>0</v>
      </c>
      <c r="C453" t="s">
        <v>424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L453">
        <f t="shared" si="23"/>
        <v>0</v>
      </c>
      <c r="M453">
        <f t="shared" si="24"/>
        <v>0</v>
      </c>
      <c r="N453">
        <f t="shared" si="25"/>
        <v>0</v>
      </c>
    </row>
    <row r="454" spans="1:14" x14ac:dyDescent="0.25">
      <c r="A454" t="s">
        <v>423</v>
      </c>
      <c r="B454">
        <v>0</v>
      </c>
      <c r="C454" t="s">
        <v>424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L454">
        <f t="shared" si="23"/>
        <v>0</v>
      </c>
      <c r="M454">
        <f t="shared" si="24"/>
        <v>0</v>
      </c>
      <c r="N454">
        <f t="shared" si="25"/>
        <v>0</v>
      </c>
    </row>
    <row r="455" spans="1:14" x14ac:dyDescent="0.25">
      <c r="A455" t="s">
        <v>423</v>
      </c>
      <c r="B455">
        <v>0</v>
      </c>
      <c r="C455" t="s">
        <v>424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L455">
        <f t="shared" si="23"/>
        <v>0</v>
      </c>
      <c r="M455">
        <f t="shared" si="24"/>
        <v>0</v>
      </c>
      <c r="N455">
        <f t="shared" si="25"/>
        <v>0</v>
      </c>
    </row>
    <row r="456" spans="1:14" x14ac:dyDescent="0.25">
      <c r="A456" t="s">
        <v>423</v>
      </c>
      <c r="B456">
        <v>0</v>
      </c>
      <c r="C456" t="s">
        <v>424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L456">
        <f t="shared" si="23"/>
        <v>0</v>
      </c>
      <c r="M456">
        <f t="shared" si="24"/>
        <v>0</v>
      </c>
      <c r="N456">
        <f t="shared" si="25"/>
        <v>0</v>
      </c>
    </row>
    <row r="457" spans="1:14" x14ac:dyDescent="0.25">
      <c r="A457" t="s">
        <v>423</v>
      </c>
      <c r="B457">
        <v>0</v>
      </c>
      <c r="C457" t="s">
        <v>424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L457">
        <f t="shared" si="23"/>
        <v>0</v>
      </c>
      <c r="M457">
        <f t="shared" si="24"/>
        <v>0</v>
      </c>
      <c r="N457">
        <f t="shared" si="25"/>
        <v>0</v>
      </c>
    </row>
    <row r="458" spans="1:14" x14ac:dyDescent="0.25">
      <c r="A458" t="s">
        <v>423</v>
      </c>
      <c r="B458">
        <v>0</v>
      </c>
      <c r="C458" t="s">
        <v>424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L458">
        <f t="shared" si="23"/>
        <v>0</v>
      </c>
      <c r="M458">
        <f t="shared" si="24"/>
        <v>0</v>
      </c>
      <c r="N458">
        <f t="shared" si="25"/>
        <v>0</v>
      </c>
    </row>
    <row r="459" spans="1:14" x14ac:dyDescent="0.25">
      <c r="A459" t="s">
        <v>423</v>
      </c>
      <c r="B459">
        <v>0</v>
      </c>
      <c r="C459" t="s">
        <v>424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L459">
        <f t="shared" si="23"/>
        <v>0</v>
      </c>
      <c r="M459">
        <f t="shared" si="24"/>
        <v>0</v>
      </c>
      <c r="N459">
        <f t="shared" si="25"/>
        <v>0</v>
      </c>
    </row>
    <row r="460" spans="1:14" x14ac:dyDescent="0.25">
      <c r="A460" t="s">
        <v>423</v>
      </c>
      <c r="B460">
        <v>0</v>
      </c>
      <c r="C460" t="s">
        <v>424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L460">
        <f t="shared" si="23"/>
        <v>0</v>
      </c>
      <c r="M460">
        <f t="shared" si="24"/>
        <v>0</v>
      </c>
      <c r="N460">
        <f t="shared" si="25"/>
        <v>0</v>
      </c>
    </row>
    <row r="461" spans="1:14" x14ac:dyDescent="0.25">
      <c r="A461" t="s">
        <v>423</v>
      </c>
      <c r="B461">
        <v>0</v>
      </c>
      <c r="C461" t="s">
        <v>424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L461">
        <f t="shared" si="23"/>
        <v>0</v>
      </c>
      <c r="M461">
        <f t="shared" si="24"/>
        <v>0</v>
      </c>
      <c r="N461">
        <f t="shared" si="25"/>
        <v>0</v>
      </c>
    </row>
    <row r="462" spans="1:14" x14ac:dyDescent="0.25">
      <c r="A462" t="s">
        <v>423</v>
      </c>
      <c r="B462">
        <v>0</v>
      </c>
      <c r="C462" t="s">
        <v>424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L462">
        <f t="shared" si="23"/>
        <v>0</v>
      </c>
      <c r="M462">
        <f t="shared" si="24"/>
        <v>0</v>
      </c>
      <c r="N462">
        <f t="shared" si="25"/>
        <v>0</v>
      </c>
    </row>
    <row r="463" spans="1:14" x14ac:dyDescent="0.25">
      <c r="A463" t="s">
        <v>423</v>
      </c>
      <c r="B463">
        <v>0</v>
      </c>
      <c r="C463" t="s">
        <v>424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L463">
        <f t="shared" si="23"/>
        <v>0</v>
      </c>
      <c r="M463">
        <f t="shared" si="24"/>
        <v>0</v>
      </c>
      <c r="N463">
        <f t="shared" si="25"/>
        <v>0</v>
      </c>
    </row>
    <row r="464" spans="1:14" x14ac:dyDescent="0.25">
      <c r="A464" t="s">
        <v>423</v>
      </c>
      <c r="B464">
        <v>0</v>
      </c>
      <c r="C464" t="s">
        <v>424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L464">
        <f t="shared" si="23"/>
        <v>0</v>
      </c>
      <c r="M464">
        <f t="shared" si="24"/>
        <v>0</v>
      </c>
      <c r="N464">
        <f t="shared" si="25"/>
        <v>0</v>
      </c>
    </row>
    <row r="465" spans="1:14" x14ac:dyDescent="0.25">
      <c r="A465" t="s">
        <v>423</v>
      </c>
      <c r="B465">
        <v>0</v>
      </c>
      <c r="C465" t="s">
        <v>424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23"/>
        <v>0</v>
      </c>
      <c r="M465">
        <f t="shared" si="24"/>
        <v>0</v>
      </c>
      <c r="N465">
        <f t="shared" si="25"/>
        <v>0</v>
      </c>
    </row>
    <row r="466" spans="1:14" x14ac:dyDescent="0.25">
      <c r="A466" t="s">
        <v>423</v>
      </c>
      <c r="B466">
        <v>0</v>
      </c>
      <c r="C466" t="s">
        <v>424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L466">
        <f t="shared" si="23"/>
        <v>0</v>
      </c>
      <c r="M466">
        <f t="shared" si="24"/>
        <v>0</v>
      </c>
      <c r="N466">
        <f t="shared" si="25"/>
        <v>0</v>
      </c>
    </row>
    <row r="467" spans="1:14" x14ac:dyDescent="0.25">
      <c r="A467" t="s">
        <v>423</v>
      </c>
      <c r="B467">
        <v>0</v>
      </c>
      <c r="C467" t="s">
        <v>424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L467">
        <f t="shared" si="23"/>
        <v>0</v>
      </c>
      <c r="M467">
        <f t="shared" si="24"/>
        <v>0</v>
      </c>
      <c r="N467">
        <f t="shared" si="25"/>
        <v>0</v>
      </c>
    </row>
    <row r="468" spans="1:14" x14ac:dyDescent="0.25">
      <c r="A468" t="s">
        <v>423</v>
      </c>
      <c r="B468">
        <v>0</v>
      </c>
      <c r="C468" t="s">
        <v>424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L468">
        <f t="shared" si="23"/>
        <v>0</v>
      </c>
      <c r="M468">
        <f t="shared" si="24"/>
        <v>0</v>
      </c>
      <c r="N468">
        <f t="shared" si="25"/>
        <v>0</v>
      </c>
    </row>
    <row r="469" spans="1:14" x14ac:dyDescent="0.25">
      <c r="A469" t="s">
        <v>423</v>
      </c>
      <c r="B469">
        <v>0</v>
      </c>
      <c r="C469" t="s">
        <v>424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L469">
        <f t="shared" si="23"/>
        <v>0</v>
      </c>
      <c r="M469">
        <f t="shared" si="24"/>
        <v>0</v>
      </c>
      <c r="N469">
        <f t="shared" si="25"/>
        <v>0</v>
      </c>
    </row>
    <row r="470" spans="1:14" x14ac:dyDescent="0.25">
      <c r="A470" t="s">
        <v>423</v>
      </c>
      <c r="B470">
        <v>0</v>
      </c>
      <c r="C470" t="s">
        <v>424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L470">
        <f t="shared" si="23"/>
        <v>0</v>
      </c>
      <c r="M470">
        <f t="shared" si="24"/>
        <v>0</v>
      </c>
      <c r="N470">
        <f t="shared" si="25"/>
        <v>0</v>
      </c>
    </row>
    <row r="471" spans="1:14" x14ac:dyDescent="0.25">
      <c r="A471" t="s">
        <v>423</v>
      </c>
      <c r="B471">
        <v>0</v>
      </c>
      <c r="C471" t="s">
        <v>424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L471">
        <f t="shared" si="23"/>
        <v>0</v>
      </c>
      <c r="M471">
        <f t="shared" si="24"/>
        <v>0</v>
      </c>
      <c r="N471">
        <f t="shared" si="25"/>
        <v>0</v>
      </c>
    </row>
    <row r="472" spans="1:14" x14ac:dyDescent="0.25">
      <c r="A472" t="s">
        <v>423</v>
      </c>
      <c r="B472">
        <v>0</v>
      </c>
      <c r="C472" t="s">
        <v>424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L472">
        <f t="shared" si="23"/>
        <v>0</v>
      </c>
      <c r="M472">
        <f t="shared" si="24"/>
        <v>0</v>
      </c>
      <c r="N472">
        <f t="shared" si="25"/>
        <v>0</v>
      </c>
    </row>
    <row r="473" spans="1:14" x14ac:dyDescent="0.25">
      <c r="A473" t="s">
        <v>423</v>
      </c>
      <c r="B473">
        <v>0</v>
      </c>
      <c r="C473" t="s">
        <v>424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L473">
        <f t="shared" si="23"/>
        <v>0</v>
      </c>
      <c r="M473">
        <f t="shared" si="24"/>
        <v>0</v>
      </c>
      <c r="N473">
        <f t="shared" si="25"/>
        <v>0</v>
      </c>
    </row>
    <row r="474" spans="1:14" x14ac:dyDescent="0.25">
      <c r="A474" t="s">
        <v>423</v>
      </c>
      <c r="B474">
        <v>0</v>
      </c>
      <c r="C474" t="s">
        <v>424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L474">
        <f t="shared" si="23"/>
        <v>0</v>
      </c>
      <c r="M474">
        <f t="shared" si="24"/>
        <v>0</v>
      </c>
      <c r="N474">
        <f t="shared" si="25"/>
        <v>0</v>
      </c>
    </row>
    <row r="475" spans="1:14" x14ac:dyDescent="0.25">
      <c r="A475" t="s">
        <v>423</v>
      </c>
      <c r="B475">
        <v>0</v>
      </c>
      <c r="C475" t="s">
        <v>424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L475">
        <f t="shared" si="23"/>
        <v>0</v>
      </c>
      <c r="M475">
        <f t="shared" si="24"/>
        <v>0</v>
      </c>
      <c r="N475">
        <f t="shared" si="25"/>
        <v>0</v>
      </c>
    </row>
    <row r="476" spans="1:14" x14ac:dyDescent="0.25">
      <c r="A476" t="s">
        <v>423</v>
      </c>
      <c r="B476">
        <v>0</v>
      </c>
      <c r="C476" t="s">
        <v>424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L476">
        <f t="shared" si="23"/>
        <v>0</v>
      </c>
      <c r="M476">
        <f t="shared" si="24"/>
        <v>0</v>
      </c>
      <c r="N476">
        <f t="shared" si="25"/>
        <v>0</v>
      </c>
    </row>
    <row r="477" spans="1:14" x14ac:dyDescent="0.25">
      <c r="A477" t="s">
        <v>423</v>
      </c>
      <c r="B477">
        <v>0</v>
      </c>
      <c r="C477" t="s">
        <v>424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L477">
        <f t="shared" si="23"/>
        <v>0</v>
      </c>
      <c r="M477">
        <f t="shared" si="24"/>
        <v>0</v>
      </c>
      <c r="N477">
        <f t="shared" si="25"/>
        <v>0</v>
      </c>
    </row>
    <row r="478" spans="1:14" x14ac:dyDescent="0.25">
      <c r="A478" t="s">
        <v>423</v>
      </c>
      <c r="B478">
        <v>0</v>
      </c>
      <c r="C478" t="s">
        <v>424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L478">
        <f t="shared" si="23"/>
        <v>0</v>
      </c>
      <c r="M478">
        <f t="shared" si="24"/>
        <v>0</v>
      </c>
      <c r="N478">
        <f t="shared" si="25"/>
        <v>0</v>
      </c>
    </row>
    <row r="479" spans="1:14" x14ac:dyDescent="0.25">
      <c r="A479" t="s">
        <v>423</v>
      </c>
      <c r="B479">
        <v>0</v>
      </c>
      <c r="C479" t="s">
        <v>424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L479">
        <f t="shared" si="23"/>
        <v>0</v>
      </c>
      <c r="M479">
        <f t="shared" si="24"/>
        <v>0</v>
      </c>
      <c r="N479">
        <f t="shared" si="25"/>
        <v>0</v>
      </c>
    </row>
    <row r="480" spans="1:14" x14ac:dyDescent="0.25">
      <c r="A480" t="s">
        <v>423</v>
      </c>
      <c r="B480">
        <v>0</v>
      </c>
      <c r="C480" t="s">
        <v>424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L480">
        <f t="shared" si="23"/>
        <v>0</v>
      </c>
      <c r="M480">
        <f t="shared" si="24"/>
        <v>0</v>
      </c>
      <c r="N480">
        <f t="shared" si="25"/>
        <v>0</v>
      </c>
    </row>
    <row r="481" spans="1:14" x14ac:dyDescent="0.25">
      <c r="A481" t="s">
        <v>423</v>
      </c>
      <c r="B481">
        <v>0</v>
      </c>
      <c r="C481" t="s">
        <v>424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L481">
        <f t="shared" si="23"/>
        <v>0</v>
      </c>
      <c r="M481">
        <f t="shared" si="24"/>
        <v>0</v>
      </c>
      <c r="N481">
        <f t="shared" si="25"/>
        <v>0</v>
      </c>
    </row>
    <row r="482" spans="1:14" x14ac:dyDescent="0.25">
      <c r="A482" t="s">
        <v>423</v>
      </c>
      <c r="B482">
        <v>0</v>
      </c>
      <c r="C482" t="s">
        <v>424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L482">
        <f t="shared" si="23"/>
        <v>0</v>
      </c>
      <c r="M482">
        <f t="shared" si="24"/>
        <v>0</v>
      </c>
      <c r="N482">
        <f t="shared" si="25"/>
        <v>0</v>
      </c>
    </row>
    <row r="483" spans="1:14" x14ac:dyDescent="0.25">
      <c r="A483" t="s">
        <v>423</v>
      </c>
      <c r="B483">
        <v>0</v>
      </c>
      <c r="C483" t="s">
        <v>424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L483">
        <f t="shared" si="23"/>
        <v>0</v>
      </c>
      <c r="M483">
        <f t="shared" si="24"/>
        <v>0</v>
      </c>
      <c r="N483">
        <f t="shared" si="25"/>
        <v>0</v>
      </c>
    </row>
    <row r="484" spans="1:14" x14ac:dyDescent="0.25">
      <c r="A484" t="s">
        <v>423</v>
      </c>
      <c r="B484">
        <v>0</v>
      </c>
      <c r="C484" t="s">
        <v>424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L484">
        <f t="shared" si="23"/>
        <v>0</v>
      </c>
      <c r="M484">
        <f t="shared" si="24"/>
        <v>0</v>
      </c>
      <c r="N484">
        <f t="shared" si="25"/>
        <v>0</v>
      </c>
    </row>
    <row r="485" spans="1:14" x14ac:dyDescent="0.25">
      <c r="A485" t="s">
        <v>423</v>
      </c>
      <c r="B485">
        <v>0</v>
      </c>
      <c r="C485" t="s">
        <v>424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L485">
        <f t="shared" si="23"/>
        <v>0</v>
      </c>
      <c r="M485">
        <f t="shared" si="24"/>
        <v>0</v>
      </c>
      <c r="N485">
        <f t="shared" si="25"/>
        <v>0</v>
      </c>
    </row>
    <row r="486" spans="1:14" x14ac:dyDescent="0.25">
      <c r="A486" t="s">
        <v>423</v>
      </c>
      <c r="B486">
        <v>0</v>
      </c>
      <c r="C486" t="s">
        <v>424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L486">
        <f t="shared" si="23"/>
        <v>0</v>
      </c>
      <c r="M486">
        <f t="shared" si="24"/>
        <v>0</v>
      </c>
      <c r="N486">
        <f t="shared" si="25"/>
        <v>0</v>
      </c>
    </row>
    <row r="487" spans="1:14" x14ac:dyDescent="0.25">
      <c r="A487" t="s">
        <v>423</v>
      </c>
      <c r="B487">
        <v>0</v>
      </c>
      <c r="C487" t="s">
        <v>424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L487">
        <f t="shared" si="23"/>
        <v>0</v>
      </c>
      <c r="M487">
        <f t="shared" si="24"/>
        <v>0</v>
      </c>
      <c r="N487">
        <f t="shared" si="25"/>
        <v>0</v>
      </c>
    </row>
    <row r="488" spans="1:14" x14ac:dyDescent="0.25">
      <c r="A488" t="s">
        <v>423</v>
      </c>
      <c r="B488">
        <v>0</v>
      </c>
      <c r="C488" t="s">
        <v>424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L488">
        <f t="shared" si="23"/>
        <v>0</v>
      </c>
      <c r="M488">
        <f t="shared" si="24"/>
        <v>0</v>
      </c>
      <c r="N488">
        <f t="shared" si="25"/>
        <v>0</v>
      </c>
    </row>
    <row r="489" spans="1:14" x14ac:dyDescent="0.25">
      <c r="A489" t="s">
        <v>423</v>
      </c>
      <c r="B489">
        <v>0</v>
      </c>
      <c r="C489" t="s">
        <v>424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L489">
        <f t="shared" si="23"/>
        <v>0</v>
      </c>
      <c r="M489">
        <f t="shared" si="24"/>
        <v>0</v>
      </c>
      <c r="N489">
        <f t="shared" si="25"/>
        <v>0</v>
      </c>
    </row>
    <row r="490" spans="1:14" x14ac:dyDescent="0.25">
      <c r="A490" t="s">
        <v>423</v>
      </c>
      <c r="B490">
        <v>0</v>
      </c>
      <c r="C490" t="s">
        <v>424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L490">
        <f t="shared" si="23"/>
        <v>0</v>
      </c>
      <c r="M490">
        <f t="shared" si="24"/>
        <v>0</v>
      </c>
      <c r="N490">
        <f t="shared" si="25"/>
        <v>0</v>
      </c>
    </row>
    <row r="491" spans="1:14" x14ac:dyDescent="0.25">
      <c r="A491" t="s">
        <v>423</v>
      </c>
      <c r="B491">
        <v>0</v>
      </c>
      <c r="C491" t="s">
        <v>424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L491">
        <f t="shared" si="23"/>
        <v>0</v>
      </c>
      <c r="M491">
        <f t="shared" si="24"/>
        <v>0</v>
      </c>
      <c r="N491">
        <f t="shared" si="25"/>
        <v>0</v>
      </c>
    </row>
    <row r="492" spans="1:14" x14ac:dyDescent="0.25">
      <c r="A492" t="s">
        <v>423</v>
      </c>
      <c r="B492">
        <v>0</v>
      </c>
      <c r="C492" t="s">
        <v>424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L492">
        <f t="shared" si="23"/>
        <v>0</v>
      </c>
      <c r="M492">
        <f t="shared" si="24"/>
        <v>0</v>
      </c>
      <c r="N492">
        <f t="shared" si="25"/>
        <v>0</v>
      </c>
    </row>
    <row r="493" spans="1:14" x14ac:dyDescent="0.25">
      <c r="A493" t="s">
        <v>423</v>
      </c>
      <c r="B493">
        <v>0</v>
      </c>
      <c r="C493" t="s">
        <v>424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L493">
        <f t="shared" si="23"/>
        <v>0</v>
      </c>
      <c r="M493">
        <f t="shared" si="24"/>
        <v>0</v>
      </c>
      <c r="N493">
        <f t="shared" si="25"/>
        <v>0</v>
      </c>
    </row>
    <row r="494" spans="1:14" x14ac:dyDescent="0.25">
      <c r="A494" t="s">
        <v>423</v>
      </c>
      <c r="B494">
        <v>0</v>
      </c>
      <c r="C494" t="s">
        <v>424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L494">
        <f t="shared" si="23"/>
        <v>0</v>
      </c>
      <c r="M494">
        <f t="shared" si="24"/>
        <v>0</v>
      </c>
      <c r="N494">
        <f t="shared" si="25"/>
        <v>0</v>
      </c>
    </row>
    <row r="495" spans="1:14" x14ac:dyDescent="0.25">
      <c r="A495" t="s">
        <v>423</v>
      </c>
      <c r="B495">
        <v>0</v>
      </c>
      <c r="C495" t="s">
        <v>424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L495">
        <f t="shared" si="23"/>
        <v>0</v>
      </c>
      <c r="M495">
        <f t="shared" si="24"/>
        <v>0</v>
      </c>
      <c r="N495">
        <f t="shared" si="25"/>
        <v>0</v>
      </c>
    </row>
    <row r="496" spans="1:14" x14ac:dyDescent="0.25">
      <c r="A496" t="s">
        <v>423</v>
      </c>
      <c r="B496">
        <v>0</v>
      </c>
      <c r="C496" t="s">
        <v>424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L496">
        <f t="shared" si="23"/>
        <v>0</v>
      </c>
      <c r="M496">
        <f t="shared" si="24"/>
        <v>0</v>
      </c>
      <c r="N496">
        <f t="shared" si="25"/>
        <v>0</v>
      </c>
    </row>
    <row r="497" spans="1:14" x14ac:dyDescent="0.25">
      <c r="A497" t="s">
        <v>423</v>
      </c>
      <c r="B497">
        <v>0</v>
      </c>
      <c r="C497" t="s">
        <v>424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L497">
        <f t="shared" si="23"/>
        <v>0</v>
      </c>
      <c r="M497">
        <f t="shared" si="24"/>
        <v>0</v>
      </c>
      <c r="N497">
        <f t="shared" si="25"/>
        <v>0</v>
      </c>
    </row>
    <row r="498" spans="1:14" x14ac:dyDescent="0.25">
      <c r="A498" t="s">
        <v>423</v>
      </c>
      <c r="B498">
        <v>0</v>
      </c>
      <c r="C498" t="s">
        <v>424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L498">
        <f t="shared" si="23"/>
        <v>0</v>
      </c>
      <c r="M498">
        <f t="shared" si="24"/>
        <v>0</v>
      </c>
      <c r="N498">
        <f t="shared" si="25"/>
        <v>0</v>
      </c>
    </row>
    <row r="499" spans="1:14" x14ac:dyDescent="0.25">
      <c r="A499" t="s">
        <v>423</v>
      </c>
      <c r="B499">
        <v>0</v>
      </c>
      <c r="C499" t="s">
        <v>424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L499">
        <f t="shared" si="23"/>
        <v>0</v>
      </c>
      <c r="M499">
        <f t="shared" si="24"/>
        <v>0</v>
      </c>
      <c r="N499">
        <f t="shared" si="25"/>
        <v>0</v>
      </c>
    </row>
    <row r="500" spans="1:14" x14ac:dyDescent="0.25">
      <c r="A500" t="s">
        <v>423</v>
      </c>
      <c r="B500">
        <v>0</v>
      </c>
      <c r="C500" t="s">
        <v>424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L500">
        <f t="shared" ref="L500:L563" si="26">I500</f>
        <v>0</v>
      </c>
      <c r="M500">
        <f t="shared" ref="M500:M563" si="27">D500</f>
        <v>0</v>
      </c>
      <c r="N500">
        <f t="shared" ref="N500:N563" si="28">F500</f>
        <v>0</v>
      </c>
    </row>
    <row r="501" spans="1:14" x14ac:dyDescent="0.25">
      <c r="A501" t="s">
        <v>423</v>
      </c>
      <c r="B501">
        <v>0</v>
      </c>
      <c r="C501" t="s">
        <v>424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L501">
        <f t="shared" si="26"/>
        <v>0</v>
      </c>
      <c r="M501">
        <f t="shared" si="27"/>
        <v>0</v>
      </c>
      <c r="N501">
        <f t="shared" si="28"/>
        <v>0</v>
      </c>
    </row>
    <row r="502" spans="1:14" x14ac:dyDescent="0.25">
      <c r="A502" t="s">
        <v>423</v>
      </c>
      <c r="B502">
        <v>0</v>
      </c>
      <c r="C502" t="s">
        <v>424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L502">
        <f t="shared" si="26"/>
        <v>0</v>
      </c>
      <c r="M502">
        <f t="shared" si="27"/>
        <v>0</v>
      </c>
      <c r="N502">
        <f t="shared" si="28"/>
        <v>0</v>
      </c>
    </row>
    <row r="503" spans="1:14" x14ac:dyDescent="0.25">
      <c r="A503" t="s">
        <v>423</v>
      </c>
      <c r="B503">
        <v>0</v>
      </c>
      <c r="C503" t="s">
        <v>424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L503">
        <f t="shared" si="26"/>
        <v>0</v>
      </c>
      <c r="M503">
        <f t="shared" si="27"/>
        <v>0</v>
      </c>
      <c r="N503">
        <f t="shared" si="28"/>
        <v>0</v>
      </c>
    </row>
    <row r="504" spans="1:14" x14ac:dyDescent="0.25">
      <c r="A504" t="s">
        <v>423</v>
      </c>
      <c r="B504">
        <v>0</v>
      </c>
      <c r="C504" t="s">
        <v>424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L504">
        <f t="shared" si="26"/>
        <v>0</v>
      </c>
      <c r="M504">
        <f t="shared" si="27"/>
        <v>0</v>
      </c>
      <c r="N504">
        <f t="shared" si="28"/>
        <v>0</v>
      </c>
    </row>
    <row r="505" spans="1:14" x14ac:dyDescent="0.25">
      <c r="A505" t="s">
        <v>423</v>
      </c>
      <c r="B505">
        <v>0</v>
      </c>
      <c r="C505" t="s">
        <v>424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L505">
        <f t="shared" si="26"/>
        <v>0</v>
      </c>
      <c r="M505">
        <f t="shared" si="27"/>
        <v>0</v>
      </c>
      <c r="N505">
        <f t="shared" si="28"/>
        <v>0</v>
      </c>
    </row>
    <row r="506" spans="1:14" x14ac:dyDescent="0.25">
      <c r="A506" t="s">
        <v>423</v>
      </c>
      <c r="B506">
        <v>0</v>
      </c>
      <c r="C506" t="s">
        <v>424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L506">
        <f t="shared" si="26"/>
        <v>0</v>
      </c>
      <c r="M506">
        <f t="shared" si="27"/>
        <v>0</v>
      </c>
      <c r="N506">
        <f t="shared" si="28"/>
        <v>0</v>
      </c>
    </row>
    <row r="507" spans="1:14" x14ac:dyDescent="0.25">
      <c r="A507" t="s">
        <v>423</v>
      </c>
      <c r="B507">
        <v>0</v>
      </c>
      <c r="C507" t="s">
        <v>424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L507">
        <f t="shared" si="26"/>
        <v>0</v>
      </c>
      <c r="M507">
        <f t="shared" si="27"/>
        <v>0</v>
      </c>
      <c r="N507">
        <f t="shared" si="28"/>
        <v>0</v>
      </c>
    </row>
    <row r="508" spans="1:14" x14ac:dyDescent="0.25">
      <c r="A508" t="s">
        <v>423</v>
      </c>
      <c r="B508">
        <v>0</v>
      </c>
      <c r="C508" t="s">
        <v>424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L508">
        <f t="shared" si="26"/>
        <v>0</v>
      </c>
      <c r="M508">
        <f t="shared" si="27"/>
        <v>0</v>
      </c>
      <c r="N508">
        <f t="shared" si="28"/>
        <v>0</v>
      </c>
    </row>
    <row r="509" spans="1:14" x14ac:dyDescent="0.25">
      <c r="A509" t="s">
        <v>423</v>
      </c>
      <c r="B509">
        <v>0</v>
      </c>
      <c r="C509" t="s">
        <v>424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L509">
        <f t="shared" si="26"/>
        <v>0</v>
      </c>
      <c r="M509">
        <f t="shared" si="27"/>
        <v>0</v>
      </c>
      <c r="N509">
        <f t="shared" si="28"/>
        <v>0</v>
      </c>
    </row>
    <row r="510" spans="1:14" x14ac:dyDescent="0.25">
      <c r="A510" t="s">
        <v>423</v>
      </c>
      <c r="B510">
        <v>0</v>
      </c>
      <c r="C510" t="s">
        <v>424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L510">
        <f t="shared" si="26"/>
        <v>0</v>
      </c>
      <c r="M510">
        <f t="shared" si="27"/>
        <v>0</v>
      </c>
      <c r="N510">
        <f t="shared" si="28"/>
        <v>0</v>
      </c>
    </row>
    <row r="511" spans="1:14" x14ac:dyDescent="0.25">
      <c r="A511" t="s">
        <v>423</v>
      </c>
      <c r="B511">
        <v>0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L511">
        <f t="shared" si="26"/>
        <v>0</v>
      </c>
      <c r="M511">
        <f t="shared" si="27"/>
        <v>0</v>
      </c>
      <c r="N511">
        <f t="shared" si="28"/>
        <v>0</v>
      </c>
    </row>
    <row r="512" spans="1:14" x14ac:dyDescent="0.25">
      <c r="A512" t="s">
        <v>423</v>
      </c>
      <c r="B512">
        <v>0</v>
      </c>
      <c r="C512" t="s">
        <v>424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L512">
        <f t="shared" si="26"/>
        <v>0</v>
      </c>
      <c r="M512">
        <f t="shared" si="27"/>
        <v>0</v>
      </c>
      <c r="N512">
        <f t="shared" si="28"/>
        <v>0</v>
      </c>
    </row>
    <row r="513" spans="1:14" x14ac:dyDescent="0.25">
      <c r="A513" t="s">
        <v>423</v>
      </c>
      <c r="B513">
        <v>0</v>
      </c>
      <c r="C513" t="s">
        <v>424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L513">
        <f t="shared" si="26"/>
        <v>0</v>
      </c>
      <c r="M513">
        <f t="shared" si="27"/>
        <v>0</v>
      </c>
      <c r="N513">
        <f t="shared" si="28"/>
        <v>0</v>
      </c>
    </row>
    <row r="514" spans="1:14" x14ac:dyDescent="0.25">
      <c r="A514" t="s">
        <v>423</v>
      </c>
      <c r="B514">
        <v>0</v>
      </c>
      <c r="C514" t="s">
        <v>424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L514">
        <f t="shared" si="26"/>
        <v>0</v>
      </c>
      <c r="M514">
        <f t="shared" si="27"/>
        <v>0</v>
      </c>
      <c r="N514">
        <f t="shared" si="28"/>
        <v>0</v>
      </c>
    </row>
    <row r="515" spans="1:14" x14ac:dyDescent="0.25">
      <c r="A515" t="s">
        <v>423</v>
      </c>
      <c r="B515">
        <v>0</v>
      </c>
      <c r="C515" t="s">
        <v>424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L515">
        <f t="shared" si="26"/>
        <v>0</v>
      </c>
      <c r="M515">
        <f t="shared" si="27"/>
        <v>0</v>
      </c>
      <c r="N515">
        <f t="shared" si="28"/>
        <v>0</v>
      </c>
    </row>
    <row r="516" spans="1:14" x14ac:dyDescent="0.25">
      <c r="A516" t="s">
        <v>423</v>
      </c>
      <c r="B516">
        <v>0</v>
      </c>
      <c r="C516" t="s">
        <v>424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L516">
        <f t="shared" si="26"/>
        <v>0</v>
      </c>
      <c r="M516">
        <f t="shared" si="27"/>
        <v>0</v>
      </c>
      <c r="N516">
        <f t="shared" si="28"/>
        <v>0</v>
      </c>
    </row>
    <row r="517" spans="1:14" x14ac:dyDescent="0.25">
      <c r="A517" t="s">
        <v>423</v>
      </c>
      <c r="B517">
        <v>0</v>
      </c>
      <c r="C517" t="s">
        <v>424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L517">
        <f t="shared" si="26"/>
        <v>0</v>
      </c>
      <c r="M517">
        <f t="shared" si="27"/>
        <v>0</v>
      </c>
      <c r="N517">
        <f t="shared" si="28"/>
        <v>0</v>
      </c>
    </row>
    <row r="518" spans="1:14" x14ac:dyDescent="0.25">
      <c r="A518" t="s">
        <v>423</v>
      </c>
      <c r="B518">
        <v>0</v>
      </c>
      <c r="C518" t="s">
        <v>424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L518">
        <f t="shared" si="26"/>
        <v>0</v>
      </c>
      <c r="M518">
        <f t="shared" si="27"/>
        <v>0</v>
      </c>
      <c r="N518">
        <f t="shared" si="28"/>
        <v>0</v>
      </c>
    </row>
    <row r="519" spans="1:14" x14ac:dyDescent="0.25">
      <c r="A519" t="s">
        <v>423</v>
      </c>
      <c r="B519">
        <v>0</v>
      </c>
      <c r="C519" t="s">
        <v>424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L519">
        <f t="shared" si="26"/>
        <v>0</v>
      </c>
      <c r="M519">
        <f t="shared" si="27"/>
        <v>0</v>
      </c>
      <c r="N519">
        <f t="shared" si="28"/>
        <v>0</v>
      </c>
    </row>
    <row r="520" spans="1:14" x14ac:dyDescent="0.25">
      <c r="A520" t="s">
        <v>423</v>
      </c>
      <c r="B520">
        <v>0</v>
      </c>
      <c r="C520" t="s">
        <v>424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L520">
        <f t="shared" si="26"/>
        <v>0</v>
      </c>
      <c r="M520">
        <f t="shared" si="27"/>
        <v>0</v>
      </c>
      <c r="N520">
        <f t="shared" si="28"/>
        <v>0</v>
      </c>
    </row>
    <row r="521" spans="1:14" x14ac:dyDescent="0.25">
      <c r="A521" t="s">
        <v>423</v>
      </c>
      <c r="B521">
        <v>0</v>
      </c>
      <c r="C521" t="s">
        <v>424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L521">
        <f t="shared" si="26"/>
        <v>0</v>
      </c>
      <c r="M521">
        <f t="shared" si="27"/>
        <v>0</v>
      </c>
      <c r="N521">
        <f t="shared" si="28"/>
        <v>0</v>
      </c>
    </row>
    <row r="522" spans="1:14" x14ac:dyDescent="0.25">
      <c r="A522" t="s">
        <v>423</v>
      </c>
      <c r="B522">
        <v>0</v>
      </c>
      <c r="C522" t="s">
        <v>424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L522">
        <f t="shared" si="26"/>
        <v>0</v>
      </c>
      <c r="M522">
        <f t="shared" si="27"/>
        <v>0</v>
      </c>
      <c r="N522">
        <f t="shared" si="28"/>
        <v>0</v>
      </c>
    </row>
    <row r="523" spans="1:14" x14ac:dyDescent="0.25">
      <c r="A523" t="s">
        <v>423</v>
      </c>
      <c r="B523">
        <v>0</v>
      </c>
      <c r="C523" t="s">
        <v>424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L523">
        <f t="shared" si="26"/>
        <v>0</v>
      </c>
      <c r="M523">
        <f t="shared" si="27"/>
        <v>0</v>
      </c>
      <c r="N523">
        <f t="shared" si="28"/>
        <v>0</v>
      </c>
    </row>
    <row r="524" spans="1:14" x14ac:dyDescent="0.25">
      <c r="A524" t="s">
        <v>423</v>
      </c>
      <c r="B524">
        <v>0</v>
      </c>
      <c r="C524" t="s">
        <v>424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L524">
        <f t="shared" si="26"/>
        <v>0</v>
      </c>
      <c r="M524">
        <f t="shared" si="27"/>
        <v>0</v>
      </c>
      <c r="N524">
        <f t="shared" si="28"/>
        <v>0</v>
      </c>
    </row>
    <row r="525" spans="1:14" x14ac:dyDescent="0.25">
      <c r="A525" t="s">
        <v>423</v>
      </c>
      <c r="B525">
        <v>0</v>
      </c>
      <c r="C525" t="s">
        <v>424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L525">
        <f t="shared" si="26"/>
        <v>0</v>
      </c>
      <c r="M525">
        <f t="shared" si="27"/>
        <v>0</v>
      </c>
      <c r="N525">
        <f t="shared" si="28"/>
        <v>0</v>
      </c>
    </row>
    <row r="526" spans="1:14" x14ac:dyDescent="0.25">
      <c r="A526" t="s">
        <v>423</v>
      </c>
      <c r="B526">
        <v>0</v>
      </c>
      <c r="C526" t="s">
        <v>424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26"/>
        <v>0</v>
      </c>
      <c r="M526">
        <f t="shared" si="27"/>
        <v>0</v>
      </c>
      <c r="N526">
        <f t="shared" si="28"/>
        <v>0</v>
      </c>
    </row>
    <row r="527" spans="1:14" x14ac:dyDescent="0.25">
      <c r="A527" t="s">
        <v>423</v>
      </c>
      <c r="B527">
        <v>0</v>
      </c>
      <c r="C527" t="s">
        <v>424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L527">
        <f t="shared" si="26"/>
        <v>0</v>
      </c>
      <c r="M527">
        <f t="shared" si="27"/>
        <v>0</v>
      </c>
      <c r="N527">
        <f t="shared" si="28"/>
        <v>0</v>
      </c>
    </row>
    <row r="528" spans="1:14" x14ac:dyDescent="0.25">
      <c r="A528" t="s">
        <v>423</v>
      </c>
      <c r="B528">
        <v>0</v>
      </c>
      <c r="C528" t="s">
        <v>424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L528">
        <f t="shared" si="26"/>
        <v>0</v>
      </c>
      <c r="M528">
        <f t="shared" si="27"/>
        <v>0</v>
      </c>
      <c r="N528">
        <f t="shared" si="28"/>
        <v>0</v>
      </c>
    </row>
    <row r="529" spans="1:14" x14ac:dyDescent="0.25">
      <c r="A529" t="s">
        <v>423</v>
      </c>
      <c r="B529">
        <v>0</v>
      </c>
      <c r="C529" t="s">
        <v>424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L529">
        <f t="shared" si="26"/>
        <v>0</v>
      </c>
      <c r="M529">
        <f t="shared" si="27"/>
        <v>0</v>
      </c>
      <c r="N529">
        <f t="shared" si="28"/>
        <v>0</v>
      </c>
    </row>
    <row r="530" spans="1:14" x14ac:dyDescent="0.25">
      <c r="A530" t="s">
        <v>423</v>
      </c>
      <c r="B530">
        <v>0</v>
      </c>
      <c r="C530" t="s">
        <v>424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L530">
        <f t="shared" si="26"/>
        <v>0</v>
      </c>
      <c r="M530">
        <f t="shared" si="27"/>
        <v>0</v>
      </c>
      <c r="N530">
        <f t="shared" si="28"/>
        <v>0</v>
      </c>
    </row>
    <row r="531" spans="1:14" x14ac:dyDescent="0.25">
      <c r="A531" t="s">
        <v>423</v>
      </c>
      <c r="B531">
        <v>0</v>
      </c>
      <c r="C531" t="s">
        <v>424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L531">
        <f t="shared" si="26"/>
        <v>0</v>
      </c>
      <c r="M531">
        <f t="shared" si="27"/>
        <v>0</v>
      </c>
      <c r="N531">
        <f t="shared" si="28"/>
        <v>0</v>
      </c>
    </row>
    <row r="532" spans="1:14" x14ac:dyDescent="0.25">
      <c r="A532" t="s">
        <v>423</v>
      </c>
      <c r="B532">
        <v>0</v>
      </c>
      <c r="C532" t="s">
        <v>424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L532">
        <f t="shared" si="26"/>
        <v>0</v>
      </c>
      <c r="M532">
        <f t="shared" si="27"/>
        <v>0</v>
      </c>
      <c r="N532">
        <f t="shared" si="28"/>
        <v>0</v>
      </c>
    </row>
    <row r="533" spans="1:14" x14ac:dyDescent="0.25">
      <c r="A533" t="s">
        <v>423</v>
      </c>
      <c r="B533">
        <v>0</v>
      </c>
      <c r="C533" t="s">
        <v>424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L533">
        <f t="shared" si="26"/>
        <v>0</v>
      </c>
      <c r="M533">
        <f t="shared" si="27"/>
        <v>0</v>
      </c>
      <c r="N533">
        <f t="shared" si="28"/>
        <v>0</v>
      </c>
    </row>
    <row r="534" spans="1:14" x14ac:dyDescent="0.25">
      <c r="A534" t="s">
        <v>423</v>
      </c>
      <c r="B534">
        <v>0</v>
      </c>
      <c r="C534" t="s">
        <v>424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L534">
        <f t="shared" si="26"/>
        <v>0</v>
      </c>
      <c r="M534">
        <f t="shared" si="27"/>
        <v>0</v>
      </c>
      <c r="N534">
        <f t="shared" si="28"/>
        <v>0</v>
      </c>
    </row>
    <row r="535" spans="1:14" x14ac:dyDescent="0.25">
      <c r="A535" t="s">
        <v>423</v>
      </c>
      <c r="B535">
        <v>0</v>
      </c>
      <c r="C535" t="s">
        <v>424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L535">
        <f t="shared" si="26"/>
        <v>0</v>
      </c>
      <c r="M535">
        <f t="shared" si="27"/>
        <v>0</v>
      </c>
      <c r="N535">
        <f t="shared" si="28"/>
        <v>0</v>
      </c>
    </row>
    <row r="536" spans="1:14" x14ac:dyDescent="0.25">
      <c r="A536" t="s">
        <v>423</v>
      </c>
      <c r="B536">
        <v>0</v>
      </c>
      <c r="C536" t="s">
        <v>424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L536">
        <f t="shared" si="26"/>
        <v>0</v>
      </c>
      <c r="M536">
        <f t="shared" si="27"/>
        <v>0</v>
      </c>
      <c r="N536">
        <f t="shared" si="28"/>
        <v>0</v>
      </c>
    </row>
    <row r="537" spans="1:14" x14ac:dyDescent="0.25">
      <c r="A537" t="s">
        <v>423</v>
      </c>
      <c r="B537">
        <v>0</v>
      </c>
      <c r="C537" t="s">
        <v>424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L537">
        <f t="shared" si="26"/>
        <v>0</v>
      </c>
      <c r="M537">
        <f t="shared" si="27"/>
        <v>0</v>
      </c>
      <c r="N537">
        <f t="shared" si="28"/>
        <v>0</v>
      </c>
    </row>
    <row r="538" spans="1:14" x14ac:dyDescent="0.25">
      <c r="A538" t="s">
        <v>423</v>
      </c>
      <c r="B538">
        <v>0</v>
      </c>
      <c r="C538" t="s">
        <v>424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L538">
        <f t="shared" si="26"/>
        <v>0</v>
      </c>
      <c r="M538">
        <f t="shared" si="27"/>
        <v>0</v>
      </c>
      <c r="N538">
        <f t="shared" si="28"/>
        <v>0</v>
      </c>
    </row>
    <row r="539" spans="1:14" x14ac:dyDescent="0.25">
      <c r="A539" t="s">
        <v>423</v>
      </c>
      <c r="B539">
        <v>0</v>
      </c>
      <c r="C539" t="s">
        <v>424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L539">
        <f t="shared" si="26"/>
        <v>0</v>
      </c>
      <c r="M539">
        <f t="shared" si="27"/>
        <v>0</v>
      </c>
      <c r="N539">
        <f t="shared" si="28"/>
        <v>0</v>
      </c>
    </row>
    <row r="540" spans="1:14" x14ac:dyDescent="0.25">
      <c r="A540" t="s">
        <v>423</v>
      </c>
      <c r="B540">
        <v>0</v>
      </c>
      <c r="C540" t="s">
        <v>424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L540">
        <f t="shared" si="26"/>
        <v>0</v>
      </c>
      <c r="M540">
        <f t="shared" si="27"/>
        <v>0</v>
      </c>
      <c r="N540">
        <f t="shared" si="28"/>
        <v>0</v>
      </c>
    </row>
    <row r="541" spans="1:14" x14ac:dyDescent="0.25">
      <c r="A541" t="s">
        <v>423</v>
      </c>
      <c r="B541">
        <v>0</v>
      </c>
      <c r="C541" t="s">
        <v>424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L541">
        <f t="shared" si="26"/>
        <v>0</v>
      </c>
      <c r="M541">
        <f t="shared" si="27"/>
        <v>0</v>
      </c>
      <c r="N541">
        <f t="shared" si="28"/>
        <v>0</v>
      </c>
    </row>
    <row r="542" spans="1:14" x14ac:dyDescent="0.25">
      <c r="A542" t="s">
        <v>423</v>
      </c>
      <c r="B542">
        <v>0</v>
      </c>
      <c r="C542" t="s">
        <v>424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L542">
        <f t="shared" si="26"/>
        <v>0</v>
      </c>
      <c r="M542">
        <f t="shared" si="27"/>
        <v>0</v>
      </c>
      <c r="N542">
        <f t="shared" si="28"/>
        <v>0</v>
      </c>
    </row>
    <row r="543" spans="1:14" x14ac:dyDescent="0.25">
      <c r="A543" t="s">
        <v>423</v>
      </c>
      <c r="B543">
        <v>0</v>
      </c>
      <c r="C543" t="s">
        <v>424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L543">
        <f t="shared" si="26"/>
        <v>0</v>
      </c>
      <c r="M543">
        <f t="shared" si="27"/>
        <v>0</v>
      </c>
      <c r="N543">
        <f t="shared" si="28"/>
        <v>0</v>
      </c>
    </row>
    <row r="544" spans="1:14" x14ac:dyDescent="0.25">
      <c r="A544" t="s">
        <v>423</v>
      </c>
      <c r="B544">
        <v>0</v>
      </c>
      <c r="C544" t="s">
        <v>424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L544">
        <f t="shared" si="26"/>
        <v>0</v>
      </c>
      <c r="M544">
        <f t="shared" si="27"/>
        <v>0</v>
      </c>
      <c r="N544">
        <f t="shared" si="28"/>
        <v>0</v>
      </c>
    </row>
    <row r="545" spans="1:14" x14ac:dyDescent="0.25">
      <c r="A545" t="s">
        <v>423</v>
      </c>
      <c r="B545">
        <v>0</v>
      </c>
      <c r="C545" t="s">
        <v>424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L545">
        <f t="shared" si="26"/>
        <v>0</v>
      </c>
      <c r="M545">
        <f t="shared" si="27"/>
        <v>0</v>
      </c>
      <c r="N545">
        <f t="shared" si="28"/>
        <v>0</v>
      </c>
    </row>
    <row r="546" spans="1:14" x14ac:dyDescent="0.25">
      <c r="A546" t="s">
        <v>423</v>
      </c>
      <c r="B546">
        <v>0</v>
      </c>
      <c r="C546" t="s">
        <v>424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L546">
        <f t="shared" si="26"/>
        <v>0</v>
      </c>
      <c r="M546">
        <f t="shared" si="27"/>
        <v>0</v>
      </c>
      <c r="N546">
        <f t="shared" si="28"/>
        <v>0</v>
      </c>
    </row>
    <row r="547" spans="1:14" x14ac:dyDescent="0.25">
      <c r="A547" t="s">
        <v>423</v>
      </c>
      <c r="B547">
        <v>0</v>
      </c>
      <c r="C547" t="s">
        <v>424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L547">
        <f t="shared" si="26"/>
        <v>0</v>
      </c>
      <c r="M547">
        <f t="shared" si="27"/>
        <v>0</v>
      </c>
      <c r="N547">
        <f t="shared" si="28"/>
        <v>0</v>
      </c>
    </row>
    <row r="548" spans="1:14" x14ac:dyDescent="0.25">
      <c r="A548" t="s">
        <v>423</v>
      </c>
      <c r="B548">
        <v>0</v>
      </c>
      <c r="C548" t="s">
        <v>424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L548">
        <f t="shared" si="26"/>
        <v>0</v>
      </c>
      <c r="M548">
        <f t="shared" si="27"/>
        <v>0</v>
      </c>
      <c r="N548">
        <f t="shared" si="28"/>
        <v>0</v>
      </c>
    </row>
    <row r="549" spans="1:14" x14ac:dyDescent="0.25">
      <c r="A549" t="s">
        <v>423</v>
      </c>
      <c r="B549">
        <v>0</v>
      </c>
      <c r="C549" t="s">
        <v>424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L549">
        <f t="shared" si="26"/>
        <v>0</v>
      </c>
      <c r="M549">
        <f t="shared" si="27"/>
        <v>0</v>
      </c>
      <c r="N549">
        <f t="shared" si="28"/>
        <v>0</v>
      </c>
    </row>
    <row r="550" spans="1:14" x14ac:dyDescent="0.25">
      <c r="A550" t="s">
        <v>423</v>
      </c>
      <c r="B550">
        <v>0</v>
      </c>
      <c r="C550" t="s">
        <v>424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L550">
        <f t="shared" si="26"/>
        <v>0</v>
      </c>
      <c r="M550">
        <f t="shared" si="27"/>
        <v>0</v>
      </c>
      <c r="N550">
        <f t="shared" si="28"/>
        <v>0</v>
      </c>
    </row>
    <row r="551" spans="1:14" x14ac:dyDescent="0.25">
      <c r="A551" t="s">
        <v>423</v>
      </c>
      <c r="B551">
        <v>0</v>
      </c>
      <c r="C551" t="s">
        <v>424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L551">
        <f t="shared" si="26"/>
        <v>0</v>
      </c>
      <c r="M551">
        <f t="shared" si="27"/>
        <v>0</v>
      </c>
      <c r="N551">
        <f t="shared" si="28"/>
        <v>0</v>
      </c>
    </row>
    <row r="552" spans="1:14" x14ac:dyDescent="0.25">
      <c r="A552" t="s">
        <v>423</v>
      </c>
      <c r="B552">
        <v>0</v>
      </c>
      <c r="C552" t="s">
        <v>424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L552">
        <f t="shared" si="26"/>
        <v>0</v>
      </c>
      <c r="M552">
        <f t="shared" si="27"/>
        <v>0</v>
      </c>
      <c r="N552">
        <f t="shared" si="28"/>
        <v>0</v>
      </c>
    </row>
    <row r="553" spans="1:14" x14ac:dyDescent="0.25">
      <c r="A553" t="s">
        <v>423</v>
      </c>
      <c r="B553">
        <v>0</v>
      </c>
      <c r="C553" t="s">
        <v>424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L553">
        <f t="shared" si="26"/>
        <v>0</v>
      </c>
      <c r="M553">
        <f t="shared" si="27"/>
        <v>0</v>
      </c>
      <c r="N553">
        <f t="shared" si="28"/>
        <v>0</v>
      </c>
    </row>
    <row r="554" spans="1:14" x14ac:dyDescent="0.25">
      <c r="A554" t="s">
        <v>423</v>
      </c>
      <c r="B554">
        <v>0</v>
      </c>
      <c r="C554" t="s">
        <v>424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L554">
        <f t="shared" si="26"/>
        <v>0</v>
      </c>
      <c r="M554">
        <f t="shared" si="27"/>
        <v>0</v>
      </c>
      <c r="N554">
        <f t="shared" si="28"/>
        <v>0</v>
      </c>
    </row>
    <row r="555" spans="1:14" x14ac:dyDescent="0.25">
      <c r="A555" t="s">
        <v>423</v>
      </c>
      <c r="B555">
        <v>0</v>
      </c>
      <c r="C555" t="s">
        <v>424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L555">
        <f t="shared" si="26"/>
        <v>0</v>
      </c>
      <c r="M555">
        <f t="shared" si="27"/>
        <v>0</v>
      </c>
      <c r="N555">
        <f t="shared" si="28"/>
        <v>0</v>
      </c>
    </row>
    <row r="556" spans="1:14" x14ac:dyDescent="0.25">
      <c r="A556" t="s">
        <v>423</v>
      </c>
      <c r="B556">
        <v>0</v>
      </c>
      <c r="C556" t="s">
        <v>424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L556">
        <f t="shared" si="26"/>
        <v>0</v>
      </c>
      <c r="M556">
        <f t="shared" si="27"/>
        <v>0</v>
      </c>
      <c r="N556">
        <f t="shared" si="28"/>
        <v>0</v>
      </c>
    </row>
    <row r="557" spans="1:14" x14ac:dyDescent="0.25">
      <c r="A557" t="s">
        <v>423</v>
      </c>
      <c r="B557">
        <v>0</v>
      </c>
      <c r="C557" t="s">
        <v>424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L557">
        <f t="shared" si="26"/>
        <v>0</v>
      </c>
      <c r="M557">
        <f t="shared" si="27"/>
        <v>0</v>
      </c>
      <c r="N557">
        <f t="shared" si="28"/>
        <v>0</v>
      </c>
    </row>
    <row r="558" spans="1:14" x14ac:dyDescent="0.25">
      <c r="A558" t="s">
        <v>423</v>
      </c>
      <c r="B558">
        <v>0</v>
      </c>
      <c r="C558" t="s">
        <v>424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L558">
        <f t="shared" si="26"/>
        <v>0</v>
      </c>
      <c r="M558">
        <f t="shared" si="27"/>
        <v>0</v>
      </c>
      <c r="N558">
        <f t="shared" si="28"/>
        <v>0</v>
      </c>
    </row>
    <row r="559" spans="1:14" x14ac:dyDescent="0.25">
      <c r="A559" t="s">
        <v>423</v>
      </c>
      <c r="B559">
        <v>0</v>
      </c>
      <c r="C559" t="s">
        <v>424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L559">
        <f t="shared" si="26"/>
        <v>0</v>
      </c>
      <c r="M559">
        <f t="shared" si="27"/>
        <v>0</v>
      </c>
      <c r="N559">
        <f t="shared" si="28"/>
        <v>0</v>
      </c>
    </row>
    <row r="560" spans="1:14" x14ac:dyDescent="0.25">
      <c r="A560" t="s">
        <v>423</v>
      </c>
      <c r="B560">
        <v>0</v>
      </c>
      <c r="C560" t="s">
        <v>424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L560">
        <f t="shared" si="26"/>
        <v>0</v>
      </c>
      <c r="M560">
        <f t="shared" si="27"/>
        <v>0</v>
      </c>
      <c r="N560">
        <f t="shared" si="28"/>
        <v>0</v>
      </c>
    </row>
    <row r="561" spans="1:14" x14ac:dyDescent="0.25">
      <c r="A561" t="s">
        <v>423</v>
      </c>
      <c r="B561">
        <v>0</v>
      </c>
      <c r="C561" t="s">
        <v>424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L561">
        <f t="shared" si="26"/>
        <v>0</v>
      </c>
      <c r="M561">
        <f t="shared" si="27"/>
        <v>0</v>
      </c>
      <c r="N561">
        <f t="shared" si="28"/>
        <v>0</v>
      </c>
    </row>
    <row r="562" spans="1:14" x14ac:dyDescent="0.25">
      <c r="A562" t="s">
        <v>423</v>
      </c>
      <c r="B562">
        <v>0</v>
      </c>
      <c r="C562" t="s">
        <v>424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L562">
        <f t="shared" si="26"/>
        <v>0</v>
      </c>
      <c r="M562">
        <f t="shared" si="27"/>
        <v>0</v>
      </c>
      <c r="N562">
        <f t="shared" si="28"/>
        <v>0</v>
      </c>
    </row>
    <row r="563" spans="1:14" x14ac:dyDescent="0.25">
      <c r="A563" t="s">
        <v>423</v>
      </c>
      <c r="B563">
        <v>0</v>
      </c>
      <c r="C563" t="s">
        <v>424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L563">
        <f t="shared" si="26"/>
        <v>0</v>
      </c>
      <c r="M563">
        <f t="shared" si="27"/>
        <v>0</v>
      </c>
      <c r="N563">
        <f t="shared" si="28"/>
        <v>0</v>
      </c>
    </row>
    <row r="564" spans="1:14" x14ac:dyDescent="0.25">
      <c r="A564" t="s">
        <v>423</v>
      </c>
      <c r="B564">
        <v>0</v>
      </c>
      <c r="C564" t="s">
        <v>424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L564">
        <f t="shared" ref="L564:L598" si="29">I564</f>
        <v>0</v>
      </c>
      <c r="M564">
        <f t="shared" ref="M564:M598" si="30">D564</f>
        <v>0</v>
      </c>
      <c r="N564">
        <f t="shared" ref="N564:N598" si="31">F564</f>
        <v>0</v>
      </c>
    </row>
    <row r="565" spans="1:14" x14ac:dyDescent="0.25">
      <c r="A565" t="s">
        <v>423</v>
      </c>
      <c r="B565">
        <v>0</v>
      </c>
      <c r="C565" t="s">
        <v>424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L565">
        <f t="shared" si="29"/>
        <v>0</v>
      </c>
      <c r="M565">
        <f t="shared" si="30"/>
        <v>0</v>
      </c>
      <c r="N565">
        <f t="shared" si="31"/>
        <v>0</v>
      </c>
    </row>
    <row r="566" spans="1:14" x14ac:dyDescent="0.25">
      <c r="A566" t="s">
        <v>423</v>
      </c>
      <c r="B566">
        <v>0</v>
      </c>
      <c r="C566" t="s">
        <v>424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L566">
        <f t="shared" si="29"/>
        <v>0</v>
      </c>
      <c r="M566">
        <f t="shared" si="30"/>
        <v>0</v>
      </c>
      <c r="N566">
        <f t="shared" si="31"/>
        <v>0</v>
      </c>
    </row>
    <row r="567" spans="1:14" x14ac:dyDescent="0.25">
      <c r="A567" t="s">
        <v>423</v>
      </c>
      <c r="B567">
        <v>0</v>
      </c>
      <c r="C567" t="s">
        <v>424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L567">
        <f t="shared" si="29"/>
        <v>0</v>
      </c>
      <c r="M567">
        <f t="shared" si="30"/>
        <v>0</v>
      </c>
      <c r="N567">
        <f t="shared" si="31"/>
        <v>0</v>
      </c>
    </row>
    <row r="568" spans="1:14" x14ac:dyDescent="0.25">
      <c r="A568" t="s">
        <v>423</v>
      </c>
      <c r="B568">
        <v>0</v>
      </c>
      <c r="C568" t="s">
        <v>424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L568">
        <f t="shared" si="29"/>
        <v>0</v>
      </c>
      <c r="M568">
        <f t="shared" si="30"/>
        <v>0</v>
      </c>
      <c r="N568">
        <f t="shared" si="31"/>
        <v>0</v>
      </c>
    </row>
    <row r="569" spans="1:14" x14ac:dyDescent="0.25">
      <c r="A569" t="s">
        <v>423</v>
      </c>
      <c r="B569">
        <v>0</v>
      </c>
      <c r="C569" t="s">
        <v>424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L569">
        <f t="shared" si="29"/>
        <v>0</v>
      </c>
      <c r="M569">
        <f t="shared" si="30"/>
        <v>0</v>
      </c>
      <c r="N569">
        <f t="shared" si="31"/>
        <v>0</v>
      </c>
    </row>
    <row r="570" spans="1:14" x14ac:dyDescent="0.25">
      <c r="A570" t="s">
        <v>423</v>
      </c>
      <c r="B570">
        <v>0</v>
      </c>
      <c r="C570" t="s">
        <v>424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L570">
        <f t="shared" si="29"/>
        <v>0</v>
      </c>
      <c r="M570">
        <f t="shared" si="30"/>
        <v>0</v>
      </c>
      <c r="N570">
        <f t="shared" si="31"/>
        <v>0</v>
      </c>
    </row>
    <row r="571" spans="1:14" x14ac:dyDescent="0.25">
      <c r="A571" t="s">
        <v>423</v>
      </c>
      <c r="B571">
        <v>0</v>
      </c>
      <c r="C571" t="s">
        <v>424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L571">
        <f t="shared" si="29"/>
        <v>0</v>
      </c>
      <c r="M571">
        <f t="shared" si="30"/>
        <v>0</v>
      </c>
      <c r="N571">
        <f t="shared" si="31"/>
        <v>0</v>
      </c>
    </row>
    <row r="572" spans="1:14" x14ac:dyDescent="0.25">
      <c r="A572" t="s">
        <v>423</v>
      </c>
      <c r="B572">
        <v>0</v>
      </c>
      <c r="C572" t="s">
        <v>424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L572">
        <f t="shared" si="29"/>
        <v>0</v>
      </c>
      <c r="M572">
        <f t="shared" si="30"/>
        <v>0</v>
      </c>
      <c r="N572">
        <f t="shared" si="31"/>
        <v>0</v>
      </c>
    </row>
    <row r="573" spans="1:14" x14ac:dyDescent="0.25">
      <c r="A573" t="s">
        <v>423</v>
      </c>
      <c r="B573">
        <v>0</v>
      </c>
      <c r="C573" t="s">
        <v>424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L573">
        <f t="shared" si="29"/>
        <v>0</v>
      </c>
      <c r="M573">
        <f t="shared" si="30"/>
        <v>0</v>
      </c>
      <c r="N573">
        <f t="shared" si="31"/>
        <v>0</v>
      </c>
    </row>
    <row r="574" spans="1:14" x14ac:dyDescent="0.25">
      <c r="A574" t="s">
        <v>423</v>
      </c>
      <c r="B574">
        <v>0</v>
      </c>
      <c r="C574" t="s">
        <v>424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L574">
        <f t="shared" si="29"/>
        <v>0</v>
      </c>
      <c r="M574">
        <f t="shared" si="30"/>
        <v>0</v>
      </c>
      <c r="N574">
        <f t="shared" si="31"/>
        <v>0</v>
      </c>
    </row>
    <row r="575" spans="1:14" x14ac:dyDescent="0.25">
      <c r="A575" t="s">
        <v>423</v>
      </c>
      <c r="B575">
        <v>0</v>
      </c>
      <c r="C575" t="s">
        <v>424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L575">
        <f t="shared" si="29"/>
        <v>0</v>
      </c>
      <c r="M575">
        <f t="shared" si="30"/>
        <v>0</v>
      </c>
      <c r="N575">
        <f t="shared" si="31"/>
        <v>0</v>
      </c>
    </row>
    <row r="576" spans="1:14" x14ac:dyDescent="0.25">
      <c r="A576" t="s">
        <v>423</v>
      </c>
      <c r="B576">
        <v>0</v>
      </c>
      <c r="C576" t="s">
        <v>424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L576">
        <f t="shared" si="29"/>
        <v>0</v>
      </c>
      <c r="M576">
        <f t="shared" si="30"/>
        <v>0</v>
      </c>
      <c r="N576">
        <f t="shared" si="31"/>
        <v>0</v>
      </c>
    </row>
    <row r="577" spans="1:14" x14ac:dyDescent="0.25">
      <c r="A577" t="s">
        <v>423</v>
      </c>
      <c r="B577">
        <v>0</v>
      </c>
      <c r="C577" t="s">
        <v>424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L577">
        <f t="shared" si="29"/>
        <v>0</v>
      </c>
      <c r="M577">
        <f t="shared" si="30"/>
        <v>0</v>
      </c>
      <c r="N577">
        <f t="shared" si="31"/>
        <v>0</v>
      </c>
    </row>
    <row r="578" spans="1:14" x14ac:dyDescent="0.25">
      <c r="A578" t="s">
        <v>423</v>
      </c>
      <c r="B578">
        <v>0</v>
      </c>
      <c r="C578" t="s">
        <v>424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L578">
        <f t="shared" si="29"/>
        <v>0</v>
      </c>
      <c r="M578">
        <f t="shared" si="30"/>
        <v>0</v>
      </c>
      <c r="N578">
        <f t="shared" si="31"/>
        <v>0</v>
      </c>
    </row>
    <row r="579" spans="1:14" x14ac:dyDescent="0.25">
      <c r="A579" t="s">
        <v>423</v>
      </c>
      <c r="B579">
        <v>0</v>
      </c>
      <c r="C579" t="s">
        <v>424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L579">
        <f t="shared" si="29"/>
        <v>0</v>
      </c>
      <c r="M579">
        <f t="shared" si="30"/>
        <v>0</v>
      </c>
      <c r="N579">
        <f t="shared" si="31"/>
        <v>0</v>
      </c>
    </row>
    <row r="580" spans="1:14" x14ac:dyDescent="0.25">
      <c r="A580" t="s">
        <v>423</v>
      </c>
      <c r="B580">
        <v>0</v>
      </c>
      <c r="C580" t="s">
        <v>424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L580">
        <f t="shared" si="29"/>
        <v>0</v>
      </c>
      <c r="M580">
        <f t="shared" si="30"/>
        <v>0</v>
      </c>
      <c r="N580">
        <f t="shared" si="31"/>
        <v>0</v>
      </c>
    </row>
    <row r="581" spans="1:14" x14ac:dyDescent="0.25">
      <c r="A581" t="s">
        <v>423</v>
      </c>
      <c r="B581">
        <v>0</v>
      </c>
      <c r="C581" t="s">
        <v>424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L581">
        <f t="shared" si="29"/>
        <v>0</v>
      </c>
      <c r="M581">
        <f t="shared" si="30"/>
        <v>0</v>
      </c>
      <c r="N581">
        <f t="shared" si="31"/>
        <v>0</v>
      </c>
    </row>
    <row r="582" spans="1:14" x14ac:dyDescent="0.25">
      <c r="A582" t="s">
        <v>423</v>
      </c>
      <c r="B582">
        <v>0</v>
      </c>
      <c r="C582" t="s">
        <v>424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L582">
        <f t="shared" si="29"/>
        <v>0</v>
      </c>
      <c r="M582">
        <f t="shared" si="30"/>
        <v>0</v>
      </c>
      <c r="N582">
        <f t="shared" si="31"/>
        <v>0</v>
      </c>
    </row>
    <row r="583" spans="1:14" x14ac:dyDescent="0.25">
      <c r="A583" t="s">
        <v>423</v>
      </c>
      <c r="B583">
        <v>0</v>
      </c>
      <c r="C583" t="s">
        <v>424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L583">
        <f t="shared" si="29"/>
        <v>0</v>
      </c>
      <c r="M583">
        <f t="shared" si="30"/>
        <v>0</v>
      </c>
      <c r="N583">
        <f t="shared" si="31"/>
        <v>0</v>
      </c>
    </row>
    <row r="584" spans="1:14" x14ac:dyDescent="0.25">
      <c r="A584" t="s">
        <v>423</v>
      </c>
      <c r="B584">
        <v>0</v>
      </c>
      <c r="C584" t="s">
        <v>424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L584">
        <f t="shared" si="29"/>
        <v>0</v>
      </c>
      <c r="M584">
        <f t="shared" si="30"/>
        <v>0</v>
      </c>
      <c r="N584">
        <f t="shared" si="31"/>
        <v>0</v>
      </c>
    </row>
    <row r="585" spans="1:14" x14ac:dyDescent="0.25">
      <c r="A585" t="s">
        <v>423</v>
      </c>
      <c r="B585">
        <v>0</v>
      </c>
      <c r="C585" t="s">
        <v>424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L585">
        <f t="shared" si="29"/>
        <v>0</v>
      </c>
      <c r="M585">
        <f t="shared" si="30"/>
        <v>0</v>
      </c>
      <c r="N585">
        <f t="shared" si="31"/>
        <v>0</v>
      </c>
    </row>
    <row r="586" spans="1:14" x14ac:dyDescent="0.25">
      <c r="A586" t="s">
        <v>423</v>
      </c>
      <c r="B586">
        <v>0</v>
      </c>
      <c r="C586" t="s">
        <v>424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L586">
        <f t="shared" si="29"/>
        <v>0</v>
      </c>
      <c r="M586">
        <f t="shared" si="30"/>
        <v>0</v>
      </c>
      <c r="N586">
        <f t="shared" si="31"/>
        <v>0</v>
      </c>
    </row>
    <row r="587" spans="1:14" x14ac:dyDescent="0.25">
      <c r="A587" t="s">
        <v>423</v>
      </c>
      <c r="B587">
        <v>0</v>
      </c>
      <c r="C587" t="s">
        <v>424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L587">
        <f t="shared" si="29"/>
        <v>0</v>
      </c>
      <c r="M587">
        <f t="shared" si="30"/>
        <v>0</v>
      </c>
      <c r="N587">
        <f t="shared" si="31"/>
        <v>0</v>
      </c>
    </row>
    <row r="588" spans="1:14" x14ac:dyDescent="0.25">
      <c r="A588" t="s">
        <v>423</v>
      </c>
      <c r="B588">
        <v>0</v>
      </c>
      <c r="C588" t="s">
        <v>424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L588">
        <f t="shared" si="29"/>
        <v>0</v>
      </c>
      <c r="M588">
        <f t="shared" si="30"/>
        <v>0</v>
      </c>
      <c r="N588">
        <f t="shared" si="31"/>
        <v>0</v>
      </c>
    </row>
    <row r="589" spans="1:14" x14ac:dyDescent="0.25">
      <c r="A589" t="s">
        <v>423</v>
      </c>
      <c r="B589">
        <v>0</v>
      </c>
      <c r="C589" t="s">
        <v>424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L589">
        <f t="shared" si="29"/>
        <v>0</v>
      </c>
      <c r="M589">
        <f t="shared" si="30"/>
        <v>0</v>
      </c>
      <c r="N589">
        <f t="shared" si="31"/>
        <v>0</v>
      </c>
    </row>
    <row r="590" spans="1:14" x14ac:dyDescent="0.25">
      <c r="A590" t="s">
        <v>423</v>
      </c>
      <c r="B590">
        <v>0</v>
      </c>
      <c r="C590" t="s">
        <v>424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L590">
        <f t="shared" si="29"/>
        <v>0</v>
      </c>
      <c r="M590">
        <f t="shared" si="30"/>
        <v>0</v>
      </c>
      <c r="N590">
        <f t="shared" si="31"/>
        <v>0</v>
      </c>
    </row>
    <row r="591" spans="1:14" x14ac:dyDescent="0.25">
      <c r="A591" t="s">
        <v>423</v>
      </c>
      <c r="B591">
        <v>0</v>
      </c>
      <c r="C591" t="s">
        <v>424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L591">
        <f t="shared" si="29"/>
        <v>0</v>
      </c>
      <c r="M591">
        <f t="shared" si="30"/>
        <v>0</v>
      </c>
      <c r="N591">
        <f t="shared" si="31"/>
        <v>0</v>
      </c>
    </row>
    <row r="592" spans="1:14" x14ac:dyDescent="0.25">
      <c r="A592" t="s">
        <v>423</v>
      </c>
      <c r="B592">
        <v>0</v>
      </c>
      <c r="C592" t="s">
        <v>424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L592">
        <f t="shared" si="29"/>
        <v>0</v>
      </c>
      <c r="M592">
        <f t="shared" si="30"/>
        <v>0</v>
      </c>
      <c r="N592">
        <f t="shared" si="31"/>
        <v>0</v>
      </c>
    </row>
    <row r="593" spans="1:14" x14ac:dyDescent="0.25">
      <c r="A593" t="s">
        <v>423</v>
      </c>
      <c r="B593">
        <v>0</v>
      </c>
      <c r="C593" t="s">
        <v>424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L593">
        <f t="shared" si="29"/>
        <v>0</v>
      </c>
      <c r="M593">
        <f t="shared" si="30"/>
        <v>0</v>
      </c>
      <c r="N593">
        <f t="shared" si="31"/>
        <v>0</v>
      </c>
    </row>
    <row r="594" spans="1:14" x14ac:dyDescent="0.25">
      <c r="A594" t="s">
        <v>423</v>
      </c>
      <c r="B594">
        <v>0</v>
      </c>
      <c r="C594" t="s">
        <v>424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L594">
        <f t="shared" si="29"/>
        <v>0</v>
      </c>
      <c r="M594">
        <f t="shared" si="30"/>
        <v>0</v>
      </c>
      <c r="N594">
        <f t="shared" si="31"/>
        <v>0</v>
      </c>
    </row>
    <row r="595" spans="1:14" x14ac:dyDescent="0.25">
      <c r="A595" t="s">
        <v>423</v>
      </c>
      <c r="B595">
        <v>0</v>
      </c>
      <c r="C595" t="s">
        <v>424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L595">
        <f t="shared" si="29"/>
        <v>0</v>
      </c>
      <c r="M595">
        <f t="shared" si="30"/>
        <v>0</v>
      </c>
      <c r="N595">
        <f t="shared" si="31"/>
        <v>0</v>
      </c>
    </row>
    <row r="596" spans="1:14" x14ac:dyDescent="0.25">
      <c r="A596" t="s">
        <v>423</v>
      </c>
      <c r="B596">
        <v>0</v>
      </c>
      <c r="C596" t="s">
        <v>424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L596">
        <f t="shared" si="29"/>
        <v>0</v>
      </c>
      <c r="M596">
        <f t="shared" si="30"/>
        <v>0</v>
      </c>
      <c r="N596">
        <f t="shared" si="31"/>
        <v>0</v>
      </c>
    </row>
    <row r="597" spans="1:14" x14ac:dyDescent="0.25">
      <c r="A597" t="s">
        <v>423</v>
      </c>
      <c r="B597">
        <v>0</v>
      </c>
      <c r="C597" t="s">
        <v>424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L597">
        <f t="shared" si="29"/>
        <v>0</v>
      </c>
      <c r="M597">
        <f t="shared" si="30"/>
        <v>0</v>
      </c>
      <c r="N597">
        <f t="shared" si="31"/>
        <v>0</v>
      </c>
    </row>
    <row r="598" spans="1:14" x14ac:dyDescent="0.25">
      <c r="A598" t="s">
        <v>423</v>
      </c>
      <c r="B598">
        <v>0</v>
      </c>
      <c r="C598" t="s">
        <v>424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L598">
        <f t="shared" si="29"/>
        <v>0</v>
      </c>
      <c r="M598">
        <f t="shared" si="30"/>
        <v>0</v>
      </c>
      <c r="N598">
        <f t="shared" si="31"/>
        <v>0</v>
      </c>
    </row>
  </sheetData>
  <phoneticPr fontId="31" type="noConversion"/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8"/>
    <col min="2" max="2" width="18" style="28" customWidth="1"/>
    <col min="3" max="3" width="26.85546875" style="28" customWidth="1"/>
    <col min="4" max="5" width="9.140625" style="28"/>
    <col min="6" max="6" width="6.42578125" style="28" customWidth="1"/>
    <col min="7" max="7" width="9.140625" style="28" hidden="1" customWidth="1"/>
    <col min="8" max="8" width="28.5703125" style="28" customWidth="1"/>
    <col min="9" max="16384" width="9.140625" style="28"/>
  </cols>
  <sheetData>
    <row r="1" spans="1:3" x14ac:dyDescent="0.25">
      <c r="A1" s="28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8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30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B16"/>
  <sheetViews>
    <sheetView workbookViewId="0">
      <selection activeCell="J21" sqref="J21"/>
    </sheetView>
  </sheetViews>
  <sheetFormatPr defaultRowHeight="15" x14ac:dyDescent="0.25"/>
  <cols>
    <col min="1" max="1" width="8.2851562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12.140625" bestFit="1" customWidth="1"/>
    <col min="21" max="21" width="3.85546875" customWidth="1"/>
    <col min="22" max="22" width="8.42578125" bestFit="1" customWidth="1"/>
    <col min="23" max="23" width="7.42578125" bestFit="1" customWidth="1"/>
    <col min="24" max="24" width="12.140625" bestFit="1" customWidth="1"/>
    <col min="25" max="25" width="3.85546875" customWidth="1"/>
    <col min="26" max="26" width="8.28515625" bestFit="1" customWidth="1"/>
    <col min="27" max="28" width="12" bestFit="1" customWidth="1"/>
  </cols>
  <sheetData>
    <row r="1" spans="1:28" x14ac:dyDescent="0.25">
      <c r="G1" s="17"/>
      <c r="I1" s="17"/>
      <c r="J1" s="17"/>
      <c r="K1" s="17"/>
      <c r="L1" s="17"/>
      <c r="N1" s="17"/>
      <c r="O1" s="17"/>
      <c r="P1" s="17"/>
      <c r="R1" s="159" t="s">
        <v>1356</v>
      </c>
      <c r="S1" s="159"/>
      <c r="T1" s="159"/>
      <c r="U1" s="159"/>
      <c r="V1" s="159"/>
      <c r="W1" s="159"/>
      <c r="X1" s="159"/>
      <c r="Y1" s="159"/>
      <c r="Z1" s="159"/>
      <c r="AA1" s="159"/>
      <c r="AB1" s="159"/>
    </row>
    <row r="2" spans="1:28" x14ac:dyDescent="0.25">
      <c r="A2" s="17" t="s">
        <v>1355</v>
      </c>
      <c r="H2" s="17" t="s">
        <v>62</v>
      </c>
      <c r="M2" s="17" t="s">
        <v>79</v>
      </c>
      <c r="R2" s="159" t="s">
        <v>1345</v>
      </c>
      <c r="S2" s="159"/>
      <c r="T2" s="159"/>
      <c r="U2" s="124"/>
      <c r="V2" s="159" t="s">
        <v>1346</v>
      </c>
      <c r="W2" s="159"/>
      <c r="X2" s="159"/>
      <c r="Y2" s="124"/>
      <c r="Z2" s="159" t="s">
        <v>1347</v>
      </c>
      <c r="AA2" s="159"/>
      <c r="AB2" s="159"/>
    </row>
    <row r="3" spans="1:28" x14ac:dyDescent="0.25">
      <c r="A3" t="s">
        <v>64</v>
      </c>
      <c r="B3" t="s">
        <v>1329</v>
      </c>
      <c r="C3" t="s">
        <v>1330</v>
      </c>
      <c r="D3" t="s">
        <v>1331</v>
      </c>
      <c r="E3" t="s">
        <v>1327</v>
      </c>
      <c r="F3" t="s">
        <v>1328</v>
      </c>
      <c r="H3" t="s">
        <v>64</v>
      </c>
      <c r="I3" t="s">
        <v>274</v>
      </c>
      <c r="J3" t="s">
        <v>290</v>
      </c>
      <c r="K3" t="s">
        <v>305</v>
      </c>
      <c r="M3" t="s">
        <v>424</v>
      </c>
      <c r="N3" t="s">
        <v>274</v>
      </c>
      <c r="O3" t="s">
        <v>290</v>
      </c>
      <c r="P3" t="s">
        <v>305</v>
      </c>
      <c r="R3" t="s">
        <v>64</v>
      </c>
      <c r="S3" t="s">
        <v>1351</v>
      </c>
      <c r="T3" t="s">
        <v>1352</v>
      </c>
      <c r="V3" t="s">
        <v>64</v>
      </c>
      <c r="W3" t="s">
        <v>1351</v>
      </c>
      <c r="X3" t="s">
        <v>1352</v>
      </c>
      <c r="Z3" t="s">
        <v>64</v>
      </c>
      <c r="AA3" t="s">
        <v>1351</v>
      </c>
      <c r="AB3" t="s">
        <v>1352</v>
      </c>
    </row>
    <row r="4" spans="1:28" x14ac:dyDescent="0.25">
      <c r="A4" t="s">
        <v>91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91</v>
      </c>
      <c r="I4">
        <v>1</v>
      </c>
      <c r="J4">
        <v>1</v>
      </c>
      <c r="K4">
        <v>0.5</v>
      </c>
      <c r="M4" t="s">
        <v>91</v>
      </c>
      <c r="N4">
        <v>2</v>
      </c>
      <c r="O4">
        <v>1.5</v>
      </c>
      <c r="P4">
        <v>1</v>
      </c>
      <c r="R4" t="s">
        <v>91</v>
      </c>
      <c r="S4">
        <v>0.31</v>
      </c>
      <c r="T4">
        <v>0.28600278396116963</v>
      </c>
      <c r="V4" t="s">
        <v>91</v>
      </c>
      <c r="W4">
        <v>0.32</v>
      </c>
      <c r="X4">
        <v>0.29579991959691171</v>
      </c>
      <c r="Z4" t="s">
        <v>91</v>
      </c>
      <c r="AA4">
        <v>0.2</v>
      </c>
      <c r="AB4">
        <v>0.17971530940223054</v>
      </c>
    </row>
    <row r="5" spans="1:28" x14ac:dyDescent="0.25">
      <c r="A5" t="s">
        <v>92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92</v>
      </c>
      <c r="I5">
        <v>2.5</v>
      </c>
      <c r="J5">
        <v>2.5</v>
      </c>
      <c r="K5">
        <v>1</v>
      </c>
      <c r="M5" t="s">
        <v>92</v>
      </c>
      <c r="N5">
        <v>2</v>
      </c>
      <c r="O5">
        <v>1.5</v>
      </c>
      <c r="P5">
        <v>1.5</v>
      </c>
      <c r="R5" t="s">
        <v>92</v>
      </c>
      <c r="S5">
        <v>0.36</v>
      </c>
      <c r="T5">
        <v>0.33510832940041863</v>
      </c>
      <c r="V5" t="s">
        <v>92</v>
      </c>
      <c r="W5">
        <v>0.26</v>
      </c>
      <c r="X5">
        <v>0.24697690668064382</v>
      </c>
      <c r="Z5" t="s">
        <v>92</v>
      </c>
      <c r="AA5">
        <v>0.39</v>
      </c>
      <c r="AB5">
        <v>0.37456320218828149</v>
      </c>
    </row>
    <row r="6" spans="1:28" x14ac:dyDescent="0.25">
      <c r="A6" t="s">
        <v>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93</v>
      </c>
      <c r="I6">
        <v>1</v>
      </c>
      <c r="J6">
        <v>1</v>
      </c>
      <c r="K6">
        <v>0.5</v>
      </c>
      <c r="M6" t="s">
        <v>93</v>
      </c>
      <c r="N6">
        <v>2</v>
      </c>
      <c r="O6">
        <v>1.5</v>
      </c>
      <c r="P6">
        <v>1</v>
      </c>
      <c r="R6" t="s">
        <v>93</v>
      </c>
      <c r="S6">
        <v>0.39</v>
      </c>
      <c r="T6">
        <v>0.37456320218828149</v>
      </c>
      <c r="V6" t="s">
        <v>93</v>
      </c>
      <c r="W6">
        <v>0.34</v>
      </c>
      <c r="X6">
        <v>0.32526541844090873</v>
      </c>
      <c r="Z6" t="s">
        <v>93</v>
      </c>
      <c r="AA6">
        <v>0.32</v>
      </c>
      <c r="AB6">
        <v>0.31543238963926873</v>
      </c>
    </row>
    <row r="7" spans="1:28" x14ac:dyDescent="0.25">
      <c r="A7" t="s">
        <v>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94</v>
      </c>
      <c r="I7">
        <v>1</v>
      </c>
      <c r="J7">
        <v>1</v>
      </c>
      <c r="K7">
        <v>1</v>
      </c>
      <c r="M7" t="s">
        <v>94</v>
      </c>
      <c r="N7">
        <v>1.5</v>
      </c>
      <c r="O7">
        <v>1.5</v>
      </c>
      <c r="P7">
        <v>1</v>
      </c>
      <c r="R7" t="s">
        <v>94</v>
      </c>
      <c r="S7">
        <v>0.39</v>
      </c>
      <c r="T7">
        <v>0.3646883497365106</v>
      </c>
      <c r="V7" t="s">
        <v>94</v>
      </c>
      <c r="W7">
        <v>0.49</v>
      </c>
      <c r="X7">
        <v>0.48352620656334588</v>
      </c>
      <c r="Z7" t="s">
        <v>94</v>
      </c>
      <c r="AA7">
        <v>0.49</v>
      </c>
      <c r="AB7">
        <v>0.48352620656334588</v>
      </c>
    </row>
    <row r="8" spans="1:28" x14ac:dyDescent="0.25">
      <c r="A8" t="s">
        <v>95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95</v>
      </c>
      <c r="I8">
        <v>1</v>
      </c>
      <c r="J8">
        <v>1</v>
      </c>
      <c r="K8">
        <v>1</v>
      </c>
      <c r="M8" t="s">
        <v>95</v>
      </c>
      <c r="N8">
        <v>1.5</v>
      </c>
      <c r="O8">
        <v>1.5</v>
      </c>
      <c r="P8">
        <v>1</v>
      </c>
      <c r="R8" t="s">
        <v>95</v>
      </c>
      <c r="S8">
        <v>0.28000000000000003</v>
      </c>
      <c r="T8">
        <v>0.25670526374334329</v>
      </c>
      <c r="V8" t="s">
        <v>95</v>
      </c>
      <c r="W8">
        <v>0.47</v>
      </c>
      <c r="X8">
        <v>0.4537593992784496</v>
      </c>
      <c r="Z8" t="s">
        <v>95</v>
      </c>
      <c r="AA8">
        <v>0.45</v>
      </c>
      <c r="AB8">
        <v>0.44384410825597254</v>
      </c>
    </row>
    <row r="9" spans="1:28" x14ac:dyDescent="0.25">
      <c r="A9" t="s">
        <v>96</v>
      </c>
      <c r="B9" t="str">
        <f>"&lt; "&amp;Thresholds[[#This Row],[Threshold1]]</f>
        <v>&lt; 96</v>
      </c>
      <c r="C9" t="s">
        <v>1324</v>
      </c>
      <c r="D9" t="str">
        <f>"≥ "&amp;Thresholds[[#This Row],[Threshold2]]</f>
        <v>≥ 96</v>
      </c>
      <c r="E9">
        <v>96</v>
      </c>
      <c r="F9">
        <v>96</v>
      </c>
      <c r="H9" t="s">
        <v>96</v>
      </c>
      <c r="I9">
        <v>1</v>
      </c>
      <c r="J9">
        <v>1</v>
      </c>
      <c r="K9">
        <v>1</v>
      </c>
      <c r="M9" t="s">
        <v>96</v>
      </c>
      <c r="N9">
        <v>2</v>
      </c>
      <c r="O9">
        <v>2</v>
      </c>
      <c r="P9">
        <v>1.5</v>
      </c>
      <c r="R9" t="s">
        <v>96</v>
      </c>
      <c r="S9">
        <v>0.45</v>
      </c>
      <c r="T9">
        <v>0.44384410825597254</v>
      </c>
      <c r="V9" t="s">
        <v>97</v>
      </c>
      <c r="W9">
        <v>0.42</v>
      </c>
      <c r="X9">
        <v>0.40422468063385181</v>
      </c>
      <c r="Z9" t="s">
        <v>96</v>
      </c>
      <c r="AA9">
        <v>0.36</v>
      </c>
      <c r="AB9">
        <v>0.35482050734637566</v>
      </c>
    </row>
    <row r="10" spans="1:28" x14ac:dyDescent="0.25">
      <c r="A10" t="s">
        <v>97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97</v>
      </c>
      <c r="I10">
        <v>1</v>
      </c>
      <c r="J10">
        <v>1</v>
      </c>
      <c r="K10">
        <v>0.7</v>
      </c>
      <c r="M10" t="s">
        <v>97</v>
      </c>
      <c r="N10">
        <v>2</v>
      </c>
      <c r="O10">
        <v>1.5</v>
      </c>
      <c r="P10">
        <v>1</v>
      </c>
      <c r="R10" t="s">
        <v>97</v>
      </c>
      <c r="S10">
        <v>0.42</v>
      </c>
      <c r="T10">
        <v>0.39433183035806213</v>
      </c>
      <c r="V10" t="s">
        <v>98</v>
      </c>
      <c r="W10">
        <v>0.47</v>
      </c>
      <c r="X10">
        <v>0.4537593992784496</v>
      </c>
      <c r="Z10" t="s">
        <v>97</v>
      </c>
      <c r="AA10">
        <v>0.51</v>
      </c>
      <c r="AB10">
        <v>0.50338612658032145</v>
      </c>
    </row>
    <row r="11" spans="1:28" x14ac:dyDescent="0.25">
      <c r="A11" t="s">
        <v>98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98</v>
      </c>
      <c r="I11">
        <v>1</v>
      </c>
      <c r="J11">
        <v>1</v>
      </c>
      <c r="K11">
        <v>0.7</v>
      </c>
      <c r="M11" t="s">
        <v>98</v>
      </c>
      <c r="N11">
        <v>2</v>
      </c>
      <c r="O11">
        <v>1.5</v>
      </c>
      <c r="P11">
        <v>1</v>
      </c>
      <c r="R11" t="s">
        <v>98</v>
      </c>
      <c r="S11">
        <v>0.3</v>
      </c>
      <c r="T11">
        <v>0.26645373413322521</v>
      </c>
      <c r="V11" t="s">
        <v>99</v>
      </c>
      <c r="W11">
        <v>0.25</v>
      </c>
      <c r="X11">
        <v>0.21793942377077957</v>
      </c>
      <c r="Z11" t="s">
        <v>98</v>
      </c>
      <c r="AA11">
        <v>0.54</v>
      </c>
      <c r="AB11">
        <v>0.52325671752356839</v>
      </c>
    </row>
    <row r="12" spans="1:28" x14ac:dyDescent="0.25">
      <c r="A12" t="s">
        <v>99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99</v>
      </c>
      <c r="I12">
        <v>1</v>
      </c>
      <c r="J12">
        <v>1</v>
      </c>
      <c r="K12">
        <v>0.7</v>
      </c>
      <c r="M12" t="s">
        <v>99</v>
      </c>
      <c r="N12">
        <v>2</v>
      </c>
      <c r="O12">
        <v>1.5</v>
      </c>
      <c r="P12">
        <v>1</v>
      </c>
      <c r="R12" t="s">
        <v>99</v>
      </c>
      <c r="S12">
        <v>0.5</v>
      </c>
      <c r="T12">
        <v>0.4736006676869654</v>
      </c>
      <c r="V12" t="s">
        <v>100</v>
      </c>
      <c r="W12">
        <v>0.39</v>
      </c>
      <c r="X12">
        <v>0.3646883497365106</v>
      </c>
      <c r="Z12" t="s">
        <v>99</v>
      </c>
      <c r="AA12">
        <v>0.2</v>
      </c>
      <c r="AB12">
        <v>0.17971530940223054</v>
      </c>
    </row>
    <row r="13" spans="1:28" x14ac:dyDescent="0.25">
      <c r="A13" t="s">
        <v>100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100</v>
      </c>
      <c r="I13">
        <v>1.5</v>
      </c>
      <c r="J13">
        <v>1</v>
      </c>
      <c r="K13">
        <v>1</v>
      </c>
      <c r="M13" t="s">
        <v>100</v>
      </c>
      <c r="N13">
        <v>2</v>
      </c>
      <c r="O13">
        <v>1.5</v>
      </c>
      <c r="P13">
        <v>1.5</v>
      </c>
      <c r="R13" t="s">
        <v>100</v>
      </c>
      <c r="S13">
        <v>0.45</v>
      </c>
      <c r="T13">
        <v>0.4141226779995747</v>
      </c>
      <c r="V13" t="s">
        <v>101</v>
      </c>
      <c r="W13">
        <v>0.64</v>
      </c>
      <c r="X13">
        <v>0.62273396601882847</v>
      </c>
      <c r="Z13" t="s">
        <v>100</v>
      </c>
      <c r="AA13">
        <v>0.31158530446307792</v>
      </c>
      <c r="AB13">
        <v>0.29579991959691171</v>
      </c>
    </row>
    <row r="14" spans="1:28" x14ac:dyDescent="0.25">
      <c r="A14" t="s">
        <v>101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101</v>
      </c>
      <c r="I14">
        <v>1.5</v>
      </c>
      <c r="J14">
        <v>1</v>
      </c>
      <c r="K14">
        <v>1</v>
      </c>
      <c r="M14" t="s">
        <v>101</v>
      </c>
      <c r="N14">
        <v>2</v>
      </c>
      <c r="O14">
        <v>1.5</v>
      </c>
      <c r="P14">
        <v>1.5</v>
      </c>
      <c r="R14" t="s">
        <v>101</v>
      </c>
      <c r="S14">
        <v>0.57999999999999996</v>
      </c>
      <c r="T14">
        <v>0.55308009585731743</v>
      </c>
      <c r="V14" t="s">
        <v>102</v>
      </c>
      <c r="W14">
        <v>0.41</v>
      </c>
      <c r="X14">
        <v>0.38444452452016981</v>
      </c>
      <c r="Z14" t="s">
        <v>101</v>
      </c>
      <c r="AA14">
        <v>0.22</v>
      </c>
      <c r="AB14">
        <v>0.19874001216045914</v>
      </c>
    </row>
    <row r="15" spans="1:28" x14ac:dyDescent="0.25">
      <c r="A15" t="s">
        <v>102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102</v>
      </c>
      <c r="I15">
        <v>1.5</v>
      </c>
      <c r="J15">
        <v>1</v>
      </c>
      <c r="K15">
        <v>1</v>
      </c>
      <c r="M15" t="s">
        <v>102</v>
      </c>
      <c r="N15">
        <v>2</v>
      </c>
      <c r="O15">
        <v>1.5</v>
      </c>
      <c r="P15">
        <v>1.5</v>
      </c>
      <c r="R15" t="s">
        <v>102</v>
      </c>
      <c r="S15">
        <v>0.7</v>
      </c>
      <c r="T15">
        <v>0.68249365743099732</v>
      </c>
      <c r="Z15" t="s">
        <v>102</v>
      </c>
      <c r="AA15">
        <v>0.39</v>
      </c>
      <c r="AB15">
        <v>0.37456320218828149</v>
      </c>
    </row>
    <row r="16" spans="1:28" x14ac:dyDescent="0.25">
      <c r="A16" t="s">
        <v>1323</v>
      </c>
      <c r="B16" t="s">
        <v>1324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1323</v>
      </c>
      <c r="I16" t="e">
        <v>#N/A</v>
      </c>
      <c r="J16">
        <v>1</v>
      </c>
      <c r="K16">
        <v>1</v>
      </c>
      <c r="M16" t="s">
        <v>1323</v>
      </c>
      <c r="N16" t="e">
        <f>NA()</f>
        <v>#N/A</v>
      </c>
      <c r="O16">
        <v>2</v>
      </c>
      <c r="P16">
        <v>2</v>
      </c>
    </row>
  </sheetData>
  <mergeCells count="4">
    <mergeCell ref="R1:AB1"/>
    <mergeCell ref="R2:T2"/>
    <mergeCell ref="V2:X2"/>
    <mergeCell ref="Z2:AB2"/>
  </mergeCells>
  <phoneticPr fontId="31" type="noConversion"/>
  <conditionalFormatting sqref="B4:D16">
    <cfRule type="cellIs" dxfId="25" priority="3" operator="equal">
      <formula>"no test"</formula>
    </cfRule>
  </conditionalFormatting>
  <conditionalFormatting sqref="I4:K16">
    <cfRule type="cellIs" dxfId="24" priority="2" operator="equal">
      <formula>""</formula>
    </cfRule>
  </conditionalFormatting>
  <conditionalFormatting sqref="N4:P16">
    <cfRule type="cellIs" dxfId="23" priority="1" operator="equal">
      <formula>""</formula>
    </cfRule>
  </conditionalFormatting>
  <pageMargins left="0.7" right="0.7" top="0.75" bottom="0.75" header="0.3" footer="0.3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430</v>
      </c>
      <c r="B1" t="s">
        <v>1036</v>
      </c>
      <c r="C1" t="s">
        <v>1035</v>
      </c>
      <c r="D1" t="s">
        <v>431</v>
      </c>
      <c r="E1" t="s">
        <v>1034</v>
      </c>
      <c r="F1" t="s">
        <v>660</v>
      </c>
      <c r="G1" t="s">
        <v>432</v>
      </c>
    </row>
    <row r="2" spans="1:7" x14ac:dyDescent="0.25">
      <c r="A2" t="s">
        <v>472</v>
      </c>
      <c r="B2" t="s">
        <v>1022</v>
      </c>
      <c r="C2" t="s">
        <v>1221</v>
      </c>
      <c r="D2" t="s">
        <v>1021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473</v>
      </c>
      <c r="B3" t="s">
        <v>1012</v>
      </c>
      <c r="C3" t="s">
        <v>1222</v>
      </c>
      <c r="D3" t="s">
        <v>1010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473</v>
      </c>
      <c r="B4" t="s">
        <v>1011</v>
      </c>
      <c r="C4" t="s">
        <v>1222</v>
      </c>
      <c r="D4" t="s">
        <v>1010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435</v>
      </c>
      <c r="B5" t="s">
        <v>436</v>
      </c>
      <c r="C5" t="s">
        <v>1223</v>
      </c>
      <c r="D5" t="s">
        <v>437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439</v>
      </c>
      <c r="B6" t="s">
        <v>440</v>
      </c>
      <c r="C6" t="s">
        <v>1224</v>
      </c>
      <c r="D6" t="s">
        <v>441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445</v>
      </c>
      <c r="B7" t="s">
        <v>987</v>
      </c>
      <c r="C7" t="s">
        <v>1225</v>
      </c>
      <c r="D7" t="s">
        <v>986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477</v>
      </c>
      <c r="B8" t="s">
        <v>982</v>
      </c>
      <c r="C8" t="s">
        <v>1225</v>
      </c>
      <c r="D8" t="s">
        <v>444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477</v>
      </c>
      <c r="B9" t="s">
        <v>982</v>
      </c>
      <c r="C9" t="s">
        <v>1225</v>
      </c>
      <c r="D9" t="s">
        <v>981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442</v>
      </c>
      <c r="B10" t="s">
        <v>443</v>
      </c>
      <c r="C10" t="s">
        <v>1225</v>
      </c>
      <c r="D10" t="s">
        <v>444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442</v>
      </c>
      <c r="B11" t="s">
        <v>977</v>
      </c>
      <c r="C11" t="s">
        <v>1226</v>
      </c>
      <c r="D11" t="s">
        <v>444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442</v>
      </c>
      <c r="B12" t="s">
        <v>977</v>
      </c>
      <c r="C12" t="s">
        <v>1226</v>
      </c>
      <c r="D12" t="s">
        <v>1218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438</v>
      </c>
      <c r="B13" t="s">
        <v>966</v>
      </c>
      <c r="C13" t="s">
        <v>1227</v>
      </c>
      <c r="D13" t="s">
        <v>965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490</v>
      </c>
      <c r="B14" t="s">
        <v>952</v>
      </c>
      <c r="C14" t="s">
        <v>1228</v>
      </c>
      <c r="D14" t="s">
        <v>951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450</v>
      </c>
      <c r="B15" t="s">
        <v>451</v>
      </c>
      <c r="C15" t="s">
        <v>1229</v>
      </c>
      <c r="D15" t="s">
        <v>452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446</v>
      </c>
      <c r="C16" t="s">
        <v>1230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447</v>
      </c>
      <c r="B17" t="s">
        <v>448</v>
      </c>
      <c r="C17" t="s">
        <v>1231</v>
      </c>
      <c r="D17" t="s">
        <v>449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447</v>
      </c>
      <c r="B18" t="s">
        <v>917</v>
      </c>
      <c r="C18" t="s">
        <v>1232</v>
      </c>
      <c r="D18" t="s">
        <v>449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459</v>
      </c>
      <c r="B19" t="s">
        <v>915</v>
      </c>
      <c r="C19" t="s">
        <v>1233</v>
      </c>
      <c r="D19" t="s">
        <v>461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459</v>
      </c>
      <c r="B20" t="s">
        <v>460</v>
      </c>
      <c r="C20" t="s">
        <v>1234</v>
      </c>
      <c r="D20" t="s">
        <v>461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462</v>
      </c>
      <c r="B21" t="s">
        <v>914</v>
      </c>
      <c r="C21" t="s">
        <v>1235</v>
      </c>
      <c r="D21" t="s">
        <v>913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463</v>
      </c>
      <c r="B22" t="s">
        <v>464</v>
      </c>
      <c r="C22" t="s">
        <v>1236</v>
      </c>
      <c r="D22" t="s">
        <v>906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463</v>
      </c>
      <c r="B23" t="s">
        <v>464</v>
      </c>
      <c r="C23" t="s">
        <v>1236</v>
      </c>
      <c r="D23" t="s">
        <v>465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469</v>
      </c>
      <c r="B24" t="s">
        <v>470</v>
      </c>
      <c r="C24" t="s">
        <v>1237</v>
      </c>
      <c r="D24" t="s">
        <v>471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469</v>
      </c>
      <c r="B25" t="s">
        <v>903</v>
      </c>
      <c r="C25" t="s">
        <v>1237</v>
      </c>
      <c r="D25" t="s">
        <v>471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469</v>
      </c>
      <c r="B26" t="s">
        <v>903</v>
      </c>
      <c r="C26" t="s">
        <v>1237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466</v>
      </c>
      <c r="B27" t="s">
        <v>467</v>
      </c>
      <c r="C27" t="s">
        <v>1238</v>
      </c>
      <c r="D27" t="s">
        <v>468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466</v>
      </c>
      <c r="B28" t="s">
        <v>903</v>
      </c>
      <c r="C28" t="s">
        <v>1237</v>
      </c>
      <c r="D28" t="s">
        <v>471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456</v>
      </c>
      <c r="B29" t="s">
        <v>457</v>
      </c>
      <c r="C29" t="s">
        <v>1239</v>
      </c>
      <c r="D29" t="s">
        <v>458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485</v>
      </c>
      <c r="C30" t="s">
        <v>1230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481</v>
      </c>
      <c r="B31" t="s">
        <v>482</v>
      </c>
      <c r="C31" t="s">
        <v>1240</v>
      </c>
      <c r="D31" t="s">
        <v>483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484</v>
      </c>
      <c r="B32" t="s">
        <v>876</v>
      </c>
      <c r="C32" t="s">
        <v>1241</v>
      </c>
      <c r="D32" t="s">
        <v>874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484</v>
      </c>
      <c r="B33" t="s">
        <v>875</v>
      </c>
      <c r="C33" t="s">
        <v>1241</v>
      </c>
      <c r="D33" t="s">
        <v>874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555</v>
      </c>
      <c r="C34" t="s">
        <v>1230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557</v>
      </c>
      <c r="B35" t="s">
        <v>558</v>
      </c>
      <c r="C35" t="s">
        <v>1242</v>
      </c>
      <c r="D35" t="s">
        <v>559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474</v>
      </c>
      <c r="B36" t="s">
        <v>475</v>
      </c>
      <c r="C36" t="s">
        <v>1243</v>
      </c>
      <c r="D36" t="s">
        <v>476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493</v>
      </c>
      <c r="B37" t="s">
        <v>494</v>
      </c>
      <c r="C37" t="s">
        <v>1244</v>
      </c>
      <c r="D37" t="s">
        <v>495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493</v>
      </c>
      <c r="B38" t="s">
        <v>873</v>
      </c>
      <c r="C38" t="s">
        <v>1244</v>
      </c>
      <c r="D38" t="s">
        <v>495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493</v>
      </c>
      <c r="B39" t="s">
        <v>873</v>
      </c>
      <c r="C39" t="s">
        <v>1244</v>
      </c>
      <c r="D39" t="s">
        <v>872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492</v>
      </c>
      <c r="B40" t="s">
        <v>862</v>
      </c>
      <c r="C40" t="s">
        <v>1245</v>
      </c>
      <c r="D40" t="s">
        <v>860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492</v>
      </c>
      <c r="B41" t="s">
        <v>861</v>
      </c>
      <c r="C41" t="s">
        <v>1246</v>
      </c>
      <c r="D41" t="s">
        <v>860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489</v>
      </c>
      <c r="C42" t="s">
        <v>1230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486</v>
      </c>
      <c r="B43" t="s">
        <v>487</v>
      </c>
      <c r="C43" t="s">
        <v>1225</v>
      </c>
      <c r="D43" t="s">
        <v>488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486</v>
      </c>
      <c r="B44" t="s">
        <v>487</v>
      </c>
      <c r="C44" t="s">
        <v>1225</v>
      </c>
      <c r="D44" t="s">
        <v>849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505</v>
      </c>
      <c r="B45" t="s">
        <v>848</v>
      </c>
      <c r="C45" t="s">
        <v>1247</v>
      </c>
      <c r="D45" t="s">
        <v>846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505</v>
      </c>
      <c r="B46" t="s">
        <v>847</v>
      </c>
      <c r="C46" t="s">
        <v>1247</v>
      </c>
      <c r="D46" t="s">
        <v>846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505</v>
      </c>
      <c r="C47" t="s">
        <v>1230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502</v>
      </c>
      <c r="B48" t="s">
        <v>503</v>
      </c>
      <c r="C48" t="s">
        <v>1248</v>
      </c>
      <c r="D48" t="s">
        <v>504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491</v>
      </c>
      <c r="B49" t="s">
        <v>839</v>
      </c>
      <c r="C49" t="s">
        <v>1249</v>
      </c>
      <c r="D49" t="s">
        <v>838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491</v>
      </c>
      <c r="C50" t="s">
        <v>1230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499</v>
      </c>
      <c r="B51" t="s">
        <v>500</v>
      </c>
      <c r="C51" t="s">
        <v>1250</v>
      </c>
      <c r="D51" t="s">
        <v>835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499</v>
      </c>
      <c r="B52" t="s">
        <v>500</v>
      </c>
      <c r="C52" t="s">
        <v>1250</v>
      </c>
      <c r="D52" t="s">
        <v>501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496</v>
      </c>
      <c r="B53" t="s">
        <v>497</v>
      </c>
      <c r="C53" t="s">
        <v>1251</v>
      </c>
      <c r="D53" t="s">
        <v>498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509</v>
      </c>
      <c r="B54" t="s">
        <v>818</v>
      </c>
      <c r="C54" t="s">
        <v>1252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509</v>
      </c>
      <c r="B55" t="s">
        <v>817</v>
      </c>
      <c r="C55" t="s">
        <v>1253</v>
      </c>
      <c r="D55" t="s">
        <v>816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509</v>
      </c>
      <c r="C56" t="s">
        <v>1230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507</v>
      </c>
      <c r="B57" t="s">
        <v>794</v>
      </c>
      <c r="C57" t="s">
        <v>1254</v>
      </c>
      <c r="D57" t="s">
        <v>791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507</v>
      </c>
      <c r="B58" t="s">
        <v>793</v>
      </c>
      <c r="C58" t="s">
        <v>1225</v>
      </c>
      <c r="D58" t="s">
        <v>791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508</v>
      </c>
      <c r="B59" t="s">
        <v>792</v>
      </c>
      <c r="C59" t="s">
        <v>1254</v>
      </c>
      <c r="D59" t="s">
        <v>791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433</v>
      </c>
      <c r="B60" t="s">
        <v>434</v>
      </c>
      <c r="C60" t="s">
        <v>1251</v>
      </c>
      <c r="D60" t="s">
        <v>1040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506</v>
      </c>
      <c r="B61" t="s">
        <v>784</v>
      </c>
      <c r="C61" t="s">
        <v>1255</v>
      </c>
      <c r="D61" t="s">
        <v>782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506</v>
      </c>
      <c r="B62" t="s">
        <v>783</v>
      </c>
      <c r="C62" t="s">
        <v>1255</v>
      </c>
      <c r="D62" t="s">
        <v>782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556</v>
      </c>
      <c r="B63" t="s">
        <v>770</v>
      </c>
      <c r="C63" t="s">
        <v>1221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525</v>
      </c>
      <c r="C64" t="s">
        <v>1230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516</v>
      </c>
      <c r="B65" t="s">
        <v>705</v>
      </c>
      <c r="C65" t="s">
        <v>1256</v>
      </c>
      <c r="D65" t="s">
        <v>518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516</v>
      </c>
      <c r="B66" t="s">
        <v>517</v>
      </c>
      <c r="C66" t="s">
        <v>1244</v>
      </c>
      <c r="D66" t="s">
        <v>518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516</v>
      </c>
      <c r="B67" t="s">
        <v>769</v>
      </c>
      <c r="C67" t="s">
        <v>1249</v>
      </c>
      <c r="D67" t="s">
        <v>518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522</v>
      </c>
      <c r="B68" t="s">
        <v>523</v>
      </c>
      <c r="C68" t="s">
        <v>1225</v>
      </c>
      <c r="D68" t="s">
        <v>524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519</v>
      </c>
      <c r="B69" t="s">
        <v>520</v>
      </c>
      <c r="C69" t="s">
        <v>1257</v>
      </c>
      <c r="D69" t="s">
        <v>521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519</v>
      </c>
      <c r="B70" t="s">
        <v>520</v>
      </c>
      <c r="C70" t="s">
        <v>1257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510</v>
      </c>
      <c r="B71" t="s">
        <v>764</v>
      </c>
      <c r="C71" t="s">
        <v>1254</v>
      </c>
      <c r="D71" t="s">
        <v>763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511</v>
      </c>
      <c r="B72" t="s">
        <v>512</v>
      </c>
      <c r="C72" t="s">
        <v>1229</v>
      </c>
      <c r="D72" t="s">
        <v>513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515</v>
      </c>
      <c r="B73" t="s">
        <v>762</v>
      </c>
      <c r="C73" t="s">
        <v>1258</v>
      </c>
      <c r="D73" t="s">
        <v>761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514</v>
      </c>
      <c r="B74" t="s">
        <v>757</v>
      </c>
      <c r="C74" t="s">
        <v>1228</v>
      </c>
      <c r="D74" t="s">
        <v>756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478</v>
      </c>
      <c r="B75" t="s">
        <v>479</v>
      </c>
      <c r="C75" t="s">
        <v>1249</v>
      </c>
      <c r="D75" t="s">
        <v>480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478</v>
      </c>
      <c r="B76" t="s">
        <v>677</v>
      </c>
      <c r="C76" t="s">
        <v>1249</v>
      </c>
      <c r="D76" t="s">
        <v>480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478</v>
      </c>
      <c r="B77" t="s">
        <v>755</v>
      </c>
      <c r="C77" t="s">
        <v>1228</v>
      </c>
      <c r="D77" t="s">
        <v>754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527</v>
      </c>
      <c r="B78" t="s">
        <v>528</v>
      </c>
      <c r="C78" t="s">
        <v>1259</v>
      </c>
      <c r="D78" t="s">
        <v>529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526</v>
      </c>
      <c r="B79" t="s">
        <v>736</v>
      </c>
      <c r="C79" t="s">
        <v>1225</v>
      </c>
      <c r="D79" t="s">
        <v>735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538</v>
      </c>
      <c r="C80" t="s">
        <v>1230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534</v>
      </c>
      <c r="B81" t="s">
        <v>535</v>
      </c>
      <c r="C81" t="s">
        <v>1260</v>
      </c>
      <c r="D81" t="s">
        <v>536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530</v>
      </c>
      <c r="B82" t="s">
        <v>702</v>
      </c>
      <c r="C82" t="s">
        <v>1261</v>
      </c>
      <c r="D82" t="s">
        <v>700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530</v>
      </c>
      <c r="B83" t="s">
        <v>701</v>
      </c>
      <c r="C83" t="s">
        <v>1236</v>
      </c>
      <c r="D83" t="s">
        <v>700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537</v>
      </c>
      <c r="B84" t="s">
        <v>699</v>
      </c>
      <c r="C84" t="s">
        <v>1262</v>
      </c>
      <c r="D84" t="s">
        <v>698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537</v>
      </c>
      <c r="B85" t="s">
        <v>697</v>
      </c>
      <c r="C85" t="s">
        <v>1263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537</v>
      </c>
      <c r="B86" t="s">
        <v>696</v>
      </c>
      <c r="C86" t="s">
        <v>1264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537</v>
      </c>
      <c r="B87" t="s">
        <v>695</v>
      </c>
      <c r="C87" t="s">
        <v>1262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537</v>
      </c>
      <c r="B88" t="s">
        <v>694</v>
      </c>
      <c r="C88" t="s">
        <v>1265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537</v>
      </c>
      <c r="B89" t="s">
        <v>693</v>
      </c>
      <c r="C89" t="s">
        <v>1228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531</v>
      </c>
      <c r="B90" t="s">
        <v>532</v>
      </c>
      <c r="C90" t="s">
        <v>1266</v>
      </c>
      <c r="D90" t="s">
        <v>692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531</v>
      </c>
      <c r="B91" t="s">
        <v>532</v>
      </c>
      <c r="C91" t="s">
        <v>1266</v>
      </c>
      <c r="D91" t="s">
        <v>533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550</v>
      </c>
      <c r="B92" t="s">
        <v>691</v>
      </c>
      <c r="C92" t="s">
        <v>1267</v>
      </c>
      <c r="D92" t="s">
        <v>689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550</v>
      </c>
      <c r="B93" t="s">
        <v>690</v>
      </c>
      <c r="C93" t="s">
        <v>1268</v>
      </c>
      <c r="D93" t="s">
        <v>689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453</v>
      </c>
      <c r="B94" t="s">
        <v>454</v>
      </c>
      <c r="C94" t="s">
        <v>1269</v>
      </c>
      <c r="D94" t="s">
        <v>455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551</v>
      </c>
      <c r="B95" t="s">
        <v>552</v>
      </c>
      <c r="C95" t="s">
        <v>1254</v>
      </c>
      <c r="D95" t="s">
        <v>553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547</v>
      </c>
      <c r="B96" t="s">
        <v>548</v>
      </c>
      <c r="C96" t="s">
        <v>1270</v>
      </c>
      <c r="D96" t="s">
        <v>549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539</v>
      </c>
      <c r="B97" t="s">
        <v>540</v>
      </c>
      <c r="C97" t="s">
        <v>1259</v>
      </c>
      <c r="D97" t="s">
        <v>541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542</v>
      </c>
      <c r="B98" t="s">
        <v>543</v>
      </c>
      <c r="C98" t="s">
        <v>1229</v>
      </c>
      <c r="D98" t="s">
        <v>544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546</v>
      </c>
      <c r="B99" t="s">
        <v>678</v>
      </c>
      <c r="C99" t="s">
        <v>1228</v>
      </c>
      <c r="D99" t="s">
        <v>676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546</v>
      </c>
      <c r="B100" t="s">
        <v>677</v>
      </c>
      <c r="C100" t="s">
        <v>1271</v>
      </c>
      <c r="D100" t="s">
        <v>676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545</v>
      </c>
      <c r="B101" t="s">
        <v>675</v>
      </c>
      <c r="C101" t="s">
        <v>1229</v>
      </c>
      <c r="D101" t="s">
        <v>674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554</v>
      </c>
      <c r="C102" t="s">
        <v>1230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1033</v>
      </c>
      <c r="B103" t="s">
        <v>1032</v>
      </c>
      <c r="C103" t="s">
        <v>1225</v>
      </c>
      <c r="D103" t="s">
        <v>1031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1028</v>
      </c>
      <c r="B104" t="s">
        <v>1030</v>
      </c>
      <c r="C104" t="s">
        <v>1236</v>
      </c>
      <c r="D104" t="s">
        <v>1029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1028</v>
      </c>
      <c r="B105" t="s">
        <v>1027</v>
      </c>
      <c r="C105" t="s">
        <v>1272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1025</v>
      </c>
      <c r="B106" t="s">
        <v>1026</v>
      </c>
      <c r="C106" t="s">
        <v>1225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1025</v>
      </c>
      <c r="B107" t="s">
        <v>1024</v>
      </c>
      <c r="C107" t="s">
        <v>1225</v>
      </c>
      <c r="D107" t="s">
        <v>1023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1020</v>
      </c>
      <c r="B108" t="s">
        <v>1019</v>
      </c>
      <c r="C108" t="s">
        <v>1273</v>
      </c>
      <c r="D108" t="s">
        <v>1018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1017</v>
      </c>
      <c r="B109" t="s">
        <v>1016</v>
      </c>
      <c r="C109" t="s">
        <v>1225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1015</v>
      </c>
      <c r="B110" t="s">
        <v>1014</v>
      </c>
      <c r="C110" t="s">
        <v>1250</v>
      </c>
      <c r="D110" t="s">
        <v>1013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1009</v>
      </c>
      <c r="B111" t="s">
        <v>1008</v>
      </c>
      <c r="C111" t="s">
        <v>1225</v>
      </c>
      <c r="D111" t="s">
        <v>1007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1004</v>
      </c>
      <c r="B112" t="s">
        <v>1006</v>
      </c>
      <c r="C112" t="s">
        <v>1250</v>
      </c>
      <c r="D112" t="s">
        <v>1005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1004</v>
      </c>
      <c r="B113" t="s">
        <v>1003</v>
      </c>
      <c r="C113" t="s">
        <v>1274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1002</v>
      </c>
      <c r="B114" t="s">
        <v>1001</v>
      </c>
      <c r="C114" t="s">
        <v>1275</v>
      </c>
      <c r="D114" t="s">
        <v>1000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999</v>
      </c>
      <c r="B115" t="s">
        <v>998</v>
      </c>
      <c r="C115" t="s">
        <v>1276</v>
      </c>
      <c r="D115" t="s">
        <v>997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996</v>
      </c>
      <c r="B116" t="s">
        <v>995</v>
      </c>
      <c r="C116" t="s">
        <v>1277</v>
      </c>
      <c r="D116" t="s">
        <v>994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996</v>
      </c>
      <c r="B117" t="s">
        <v>995</v>
      </c>
      <c r="C117" t="s">
        <v>1278</v>
      </c>
      <c r="D117" t="s">
        <v>994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993</v>
      </c>
      <c r="B118" t="s">
        <v>992</v>
      </c>
      <c r="C118" t="s">
        <v>1228</v>
      </c>
      <c r="D118" t="s">
        <v>991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990</v>
      </c>
      <c r="B119" t="s">
        <v>436</v>
      </c>
      <c r="C119" t="s">
        <v>1223</v>
      </c>
      <c r="D119" t="s">
        <v>437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990</v>
      </c>
      <c r="B120" t="s">
        <v>989</v>
      </c>
      <c r="C120" t="s">
        <v>1279</v>
      </c>
      <c r="D120" t="s">
        <v>988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985</v>
      </c>
      <c r="B121" t="s">
        <v>984</v>
      </c>
      <c r="C121" t="s">
        <v>1228</v>
      </c>
      <c r="D121" t="s">
        <v>983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980</v>
      </c>
      <c r="B122" t="s">
        <v>979</v>
      </c>
      <c r="C122" t="s">
        <v>1280</v>
      </c>
      <c r="D122" t="s">
        <v>973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980</v>
      </c>
      <c r="B123" t="s">
        <v>979</v>
      </c>
      <c r="C123" t="s">
        <v>1280</v>
      </c>
      <c r="D123" t="s">
        <v>978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975</v>
      </c>
      <c r="B124" t="s">
        <v>974</v>
      </c>
      <c r="C124" t="s">
        <v>1281</v>
      </c>
      <c r="D124" t="s">
        <v>976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975</v>
      </c>
      <c r="B125" t="s">
        <v>974</v>
      </c>
      <c r="C125" t="s">
        <v>1281</v>
      </c>
      <c r="D125" t="s">
        <v>973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972</v>
      </c>
      <c r="B126" t="s">
        <v>971</v>
      </c>
      <c r="C126" t="s">
        <v>1221</v>
      </c>
      <c r="D126" t="s">
        <v>970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969</v>
      </c>
      <c r="B127" t="s">
        <v>968</v>
      </c>
      <c r="C127" t="s">
        <v>1254</v>
      </c>
      <c r="D127" t="s">
        <v>967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964</v>
      </c>
      <c r="B128" t="s">
        <v>963</v>
      </c>
      <c r="C128" t="s">
        <v>1282</v>
      </c>
      <c r="D128" t="s">
        <v>962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961</v>
      </c>
      <c r="B129" t="s">
        <v>960</v>
      </c>
      <c r="C129" t="s">
        <v>1225</v>
      </c>
      <c r="D129" t="s">
        <v>959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958</v>
      </c>
      <c r="B130" t="s">
        <v>957</v>
      </c>
      <c r="C130" t="s">
        <v>1249</v>
      </c>
      <c r="D130" t="s">
        <v>956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955</v>
      </c>
      <c r="B131" t="s">
        <v>954</v>
      </c>
      <c r="C131" t="s">
        <v>1250</v>
      </c>
      <c r="D131" t="s">
        <v>953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949</v>
      </c>
      <c r="B132" t="s">
        <v>950</v>
      </c>
      <c r="C132" t="s">
        <v>1264</v>
      </c>
      <c r="D132" t="s">
        <v>947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949</v>
      </c>
      <c r="B133" t="s">
        <v>948</v>
      </c>
      <c r="C133" t="s">
        <v>1228</v>
      </c>
      <c r="D133" t="s">
        <v>947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945</v>
      </c>
      <c r="B134" t="s">
        <v>946</v>
      </c>
      <c r="C134" t="s">
        <v>1283</v>
      </c>
      <c r="D134" t="s">
        <v>943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945</v>
      </c>
      <c r="B135" t="s">
        <v>944</v>
      </c>
      <c r="C135" t="s">
        <v>1283</v>
      </c>
      <c r="D135" t="s">
        <v>943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941</v>
      </c>
      <c r="B136" t="s">
        <v>942</v>
      </c>
      <c r="C136" t="s">
        <v>1284</v>
      </c>
      <c r="D136" t="s">
        <v>939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941</v>
      </c>
      <c r="B137" t="s">
        <v>940</v>
      </c>
      <c r="C137" t="s">
        <v>1284</v>
      </c>
      <c r="D137" t="s">
        <v>939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937</v>
      </c>
      <c r="B138" t="s">
        <v>938</v>
      </c>
      <c r="C138" t="s">
        <v>1285</v>
      </c>
      <c r="D138" t="s">
        <v>935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937</v>
      </c>
      <c r="B139" t="s">
        <v>936</v>
      </c>
      <c r="C139" t="s">
        <v>1285</v>
      </c>
      <c r="D139" t="s">
        <v>935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934</v>
      </c>
      <c r="B140" t="s">
        <v>933</v>
      </c>
      <c r="C140" t="s">
        <v>1229</v>
      </c>
      <c r="D140" t="s">
        <v>932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931</v>
      </c>
      <c r="B141" t="s">
        <v>930</v>
      </c>
      <c r="C141" t="s">
        <v>1286</v>
      </c>
      <c r="D141" t="s">
        <v>1217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927</v>
      </c>
      <c r="B142" t="s">
        <v>929</v>
      </c>
      <c r="C142" t="s">
        <v>1262</v>
      </c>
      <c r="D142" t="s">
        <v>928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927</v>
      </c>
      <c r="B143" t="s">
        <v>926</v>
      </c>
      <c r="C143" t="s">
        <v>1287</v>
      </c>
      <c r="D143" t="s">
        <v>928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927</v>
      </c>
      <c r="B144" t="s">
        <v>926</v>
      </c>
      <c r="C144" t="s">
        <v>1287</v>
      </c>
      <c r="D144" t="s">
        <v>925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924</v>
      </c>
      <c r="B145" t="s">
        <v>923</v>
      </c>
      <c r="C145" t="s">
        <v>1288</v>
      </c>
      <c r="D145" t="s">
        <v>922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921</v>
      </c>
      <c r="B146" t="s">
        <v>920</v>
      </c>
      <c r="C146" t="s">
        <v>1225</v>
      </c>
      <c r="D146" t="s">
        <v>919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918</v>
      </c>
      <c r="B147" t="s">
        <v>917</v>
      </c>
      <c r="C147" t="s">
        <v>1232</v>
      </c>
      <c r="D147" t="s">
        <v>449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918</v>
      </c>
      <c r="B148" t="s">
        <v>917</v>
      </c>
      <c r="C148" t="s">
        <v>1232</v>
      </c>
      <c r="D148" t="s">
        <v>916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912</v>
      </c>
      <c r="B149" t="s">
        <v>911</v>
      </c>
      <c r="C149" t="s">
        <v>1228</v>
      </c>
      <c r="D149" t="s">
        <v>910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909</v>
      </c>
      <c r="B150" t="s">
        <v>908</v>
      </c>
      <c r="C150" t="s">
        <v>1225</v>
      </c>
      <c r="D150" t="s">
        <v>907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905</v>
      </c>
      <c r="B151" t="s">
        <v>903</v>
      </c>
      <c r="C151" t="s">
        <v>1237</v>
      </c>
      <c r="D151" t="s">
        <v>471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905</v>
      </c>
      <c r="B152" t="s">
        <v>904</v>
      </c>
      <c r="C152" t="s">
        <v>1289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902</v>
      </c>
      <c r="B153" t="s">
        <v>901</v>
      </c>
      <c r="C153" t="s">
        <v>1228</v>
      </c>
      <c r="D153" t="s">
        <v>900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899</v>
      </c>
      <c r="B154" t="s">
        <v>898</v>
      </c>
      <c r="C154" t="s">
        <v>1290</v>
      </c>
      <c r="D154" t="s">
        <v>897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894</v>
      </c>
      <c r="B155" t="s">
        <v>893</v>
      </c>
      <c r="C155" t="s">
        <v>1291</v>
      </c>
      <c r="D155" t="s">
        <v>895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894</v>
      </c>
      <c r="B156" t="s">
        <v>896</v>
      </c>
      <c r="C156" t="s">
        <v>1232</v>
      </c>
      <c r="D156" t="s">
        <v>895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894</v>
      </c>
      <c r="B157" t="s">
        <v>893</v>
      </c>
      <c r="C157" t="s">
        <v>1291</v>
      </c>
      <c r="D157" t="s">
        <v>892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891</v>
      </c>
      <c r="B158" t="s">
        <v>890</v>
      </c>
      <c r="C158" t="s">
        <v>1292</v>
      </c>
      <c r="D158" t="s">
        <v>889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887</v>
      </c>
      <c r="B159" t="s">
        <v>886</v>
      </c>
      <c r="C159" t="s">
        <v>1293</v>
      </c>
      <c r="D159" t="s">
        <v>888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887</v>
      </c>
      <c r="B160" t="s">
        <v>886</v>
      </c>
      <c r="C160" t="s">
        <v>1293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885</v>
      </c>
      <c r="B161" t="s">
        <v>884</v>
      </c>
      <c r="C161" t="s">
        <v>1294</v>
      </c>
      <c r="D161" t="s">
        <v>883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882</v>
      </c>
      <c r="B162" t="s">
        <v>881</v>
      </c>
      <c r="C162" t="s">
        <v>1295</v>
      </c>
      <c r="D162" t="s">
        <v>880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879</v>
      </c>
      <c r="B163" t="s">
        <v>878</v>
      </c>
      <c r="C163" t="s">
        <v>1228</v>
      </c>
      <c r="D163" t="s">
        <v>877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871</v>
      </c>
      <c r="B164" t="s">
        <v>870</v>
      </c>
      <c r="C164" t="s">
        <v>1254</v>
      </c>
      <c r="D164" t="s">
        <v>869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868</v>
      </c>
      <c r="B165" t="s">
        <v>867</v>
      </c>
      <c r="C165" t="s">
        <v>1296</v>
      </c>
      <c r="D165" t="s">
        <v>866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865</v>
      </c>
      <c r="B166" t="s">
        <v>864</v>
      </c>
      <c r="C166" t="s">
        <v>1297</v>
      </c>
      <c r="D166" t="s">
        <v>863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858</v>
      </c>
      <c r="B167" t="s">
        <v>859</v>
      </c>
      <c r="C167" t="s">
        <v>1298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858</v>
      </c>
      <c r="B168" t="s">
        <v>857</v>
      </c>
      <c r="C168" t="s">
        <v>1298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856</v>
      </c>
      <c r="B169" t="s">
        <v>855</v>
      </c>
      <c r="C169" t="s">
        <v>1229</v>
      </c>
      <c r="D169" t="s">
        <v>854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851</v>
      </c>
      <c r="B170" t="s">
        <v>853</v>
      </c>
      <c r="C170" t="s">
        <v>1249</v>
      </c>
      <c r="D170" t="s">
        <v>852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851</v>
      </c>
      <c r="B171" t="s">
        <v>850</v>
      </c>
      <c r="C171" t="s">
        <v>1299</v>
      </c>
      <c r="D171" t="s">
        <v>852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851</v>
      </c>
      <c r="B172" t="s">
        <v>850</v>
      </c>
      <c r="C172" t="s">
        <v>1299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845</v>
      </c>
      <c r="B173" t="s">
        <v>844</v>
      </c>
      <c r="C173" t="s">
        <v>1228</v>
      </c>
      <c r="D173" t="s">
        <v>843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842</v>
      </c>
      <c r="B174" t="s">
        <v>841</v>
      </c>
      <c r="C174" t="s">
        <v>1254</v>
      </c>
      <c r="D174" t="s">
        <v>840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837</v>
      </c>
      <c r="B175" t="s">
        <v>500</v>
      </c>
      <c r="C175" t="s">
        <v>1250</v>
      </c>
      <c r="D175" t="s">
        <v>501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837</v>
      </c>
      <c r="B176" t="s">
        <v>836</v>
      </c>
      <c r="C176" t="s">
        <v>1225</v>
      </c>
      <c r="D176" t="s">
        <v>501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833</v>
      </c>
      <c r="B177" t="s">
        <v>834</v>
      </c>
      <c r="C177" t="s">
        <v>1300</v>
      </c>
      <c r="D177" t="s">
        <v>831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833</v>
      </c>
      <c r="B178" t="s">
        <v>832</v>
      </c>
      <c r="C178" t="s">
        <v>1300</v>
      </c>
      <c r="D178" t="s">
        <v>831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830</v>
      </c>
      <c r="B179" t="s">
        <v>829</v>
      </c>
      <c r="C179" t="s">
        <v>1301</v>
      </c>
      <c r="D179" t="s">
        <v>828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827</v>
      </c>
      <c r="B180" t="s">
        <v>826</v>
      </c>
      <c r="C180" t="s">
        <v>1302</v>
      </c>
      <c r="D180" t="s">
        <v>1219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825</v>
      </c>
      <c r="B181" t="s">
        <v>824</v>
      </c>
      <c r="C181" t="s">
        <v>1228</v>
      </c>
      <c r="D181" t="s">
        <v>823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821</v>
      </c>
      <c r="B182" t="s">
        <v>822</v>
      </c>
      <c r="C182" t="s">
        <v>1303</v>
      </c>
      <c r="D182" t="s">
        <v>819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821</v>
      </c>
      <c r="B183" t="s">
        <v>820</v>
      </c>
      <c r="C183" t="s">
        <v>1303</v>
      </c>
      <c r="D183" t="s">
        <v>819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814</v>
      </c>
      <c r="B184" t="s">
        <v>813</v>
      </c>
      <c r="C184" t="s">
        <v>1304</v>
      </c>
      <c r="D184" t="s">
        <v>815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814</v>
      </c>
      <c r="B185" t="s">
        <v>813</v>
      </c>
      <c r="C185" t="s">
        <v>1304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811</v>
      </c>
      <c r="B186" t="s">
        <v>812</v>
      </c>
      <c r="C186" t="s">
        <v>1305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811</v>
      </c>
      <c r="B187" t="s">
        <v>810</v>
      </c>
      <c r="C187" t="s">
        <v>1306</v>
      </c>
      <c r="D187" t="s">
        <v>809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808</v>
      </c>
      <c r="B188" t="s">
        <v>807</v>
      </c>
      <c r="C188" t="s">
        <v>1249</v>
      </c>
      <c r="D188" t="s">
        <v>806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803</v>
      </c>
      <c r="B189" t="s">
        <v>804</v>
      </c>
      <c r="C189" t="s">
        <v>1225</v>
      </c>
      <c r="D189" t="s">
        <v>805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803</v>
      </c>
      <c r="B190" t="s">
        <v>804</v>
      </c>
      <c r="C190" t="s">
        <v>1307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803</v>
      </c>
      <c r="B191" t="s">
        <v>794</v>
      </c>
      <c r="C191" t="s">
        <v>1307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802</v>
      </c>
      <c r="B192" t="s">
        <v>794</v>
      </c>
      <c r="C192" t="s">
        <v>1254</v>
      </c>
      <c r="D192" t="s">
        <v>791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800</v>
      </c>
      <c r="B193" t="s">
        <v>801</v>
      </c>
      <c r="C193" t="s">
        <v>1308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800</v>
      </c>
      <c r="B194" t="s">
        <v>799</v>
      </c>
      <c r="C194" t="s">
        <v>1308</v>
      </c>
      <c r="D194" t="s">
        <v>798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797</v>
      </c>
      <c r="B195" t="s">
        <v>796</v>
      </c>
      <c r="C195" t="s">
        <v>1228</v>
      </c>
      <c r="D195" t="s">
        <v>795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790</v>
      </c>
      <c r="B196" t="s">
        <v>789</v>
      </c>
      <c r="C196" t="s">
        <v>1309</v>
      </c>
      <c r="D196" t="s">
        <v>788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787</v>
      </c>
      <c r="B197" t="s">
        <v>786</v>
      </c>
      <c r="C197" t="s">
        <v>1310</v>
      </c>
      <c r="D197" t="s">
        <v>785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781</v>
      </c>
      <c r="B198" t="s">
        <v>780</v>
      </c>
      <c r="C198" t="s">
        <v>1225</v>
      </c>
      <c r="D198" t="s">
        <v>779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778</v>
      </c>
      <c r="B199" t="s">
        <v>777</v>
      </c>
      <c r="C199" t="s">
        <v>1311</v>
      </c>
      <c r="D199" t="s">
        <v>776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772</v>
      </c>
      <c r="B200" t="s">
        <v>775</v>
      </c>
      <c r="C200" t="s">
        <v>1312</v>
      </c>
      <c r="D200" t="s">
        <v>774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772</v>
      </c>
      <c r="B201" t="s">
        <v>773</v>
      </c>
      <c r="C201" t="s">
        <v>1271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772</v>
      </c>
      <c r="B202" t="s">
        <v>771</v>
      </c>
      <c r="C202" t="s">
        <v>1271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767</v>
      </c>
      <c r="B203" t="s">
        <v>768</v>
      </c>
      <c r="C203" t="s">
        <v>1236</v>
      </c>
      <c r="D203" t="s">
        <v>765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767</v>
      </c>
      <c r="B204" t="s">
        <v>766</v>
      </c>
      <c r="C204" t="s">
        <v>1236</v>
      </c>
      <c r="D204" t="s">
        <v>765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760</v>
      </c>
      <c r="B205" t="s">
        <v>759</v>
      </c>
      <c r="C205" t="s">
        <v>1313</v>
      </c>
      <c r="D205" t="s">
        <v>758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752</v>
      </c>
      <c r="B206" t="s">
        <v>753</v>
      </c>
      <c r="C206" t="s">
        <v>1314</v>
      </c>
      <c r="D206" t="s">
        <v>750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752</v>
      </c>
      <c r="B207" t="s">
        <v>751</v>
      </c>
      <c r="C207" t="s">
        <v>1314</v>
      </c>
      <c r="D207" t="s">
        <v>750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749</v>
      </c>
      <c r="B208" t="s">
        <v>748</v>
      </c>
      <c r="C208" t="s">
        <v>1225</v>
      </c>
      <c r="D208" t="s">
        <v>747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745</v>
      </c>
      <c r="B209" t="s">
        <v>746</v>
      </c>
      <c r="C209" t="s">
        <v>1315</v>
      </c>
      <c r="D209" t="s">
        <v>743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745</v>
      </c>
      <c r="B210" t="s">
        <v>744</v>
      </c>
      <c r="C210" t="s">
        <v>1229</v>
      </c>
      <c r="D210" t="s">
        <v>743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745</v>
      </c>
      <c r="B211" t="s">
        <v>744</v>
      </c>
      <c r="C211" t="s">
        <v>1315</v>
      </c>
      <c r="D211" t="s">
        <v>743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742</v>
      </c>
      <c r="B212" t="s">
        <v>741</v>
      </c>
      <c r="C212" t="s">
        <v>1228</v>
      </c>
      <c r="D212" t="s">
        <v>740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739</v>
      </c>
      <c r="B213" t="s">
        <v>738</v>
      </c>
      <c r="C213" t="s">
        <v>1254</v>
      </c>
      <c r="D213" t="s">
        <v>737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733</v>
      </c>
      <c r="B214" t="s">
        <v>734</v>
      </c>
      <c r="C214" t="s">
        <v>1285</v>
      </c>
      <c r="D214" t="s">
        <v>731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733</v>
      </c>
      <c r="B215" t="s">
        <v>732</v>
      </c>
      <c r="C215" t="s">
        <v>1285</v>
      </c>
      <c r="D215" t="s">
        <v>731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730</v>
      </c>
      <c r="B216" t="s">
        <v>729</v>
      </c>
      <c r="C216" t="s">
        <v>1316</v>
      </c>
      <c r="D216" t="s">
        <v>728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727</v>
      </c>
      <c r="B217" t="s">
        <v>726</v>
      </c>
      <c r="C217" t="s">
        <v>1222</v>
      </c>
      <c r="D217" t="s">
        <v>725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723</v>
      </c>
      <c r="B218" t="s">
        <v>722</v>
      </c>
      <c r="C218" t="s">
        <v>1262</v>
      </c>
      <c r="D218" t="s">
        <v>724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723</v>
      </c>
      <c r="B219" t="s">
        <v>722</v>
      </c>
      <c r="C219" t="s">
        <v>1262</v>
      </c>
      <c r="D219" t="s">
        <v>721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720</v>
      </c>
      <c r="B220" t="s">
        <v>719</v>
      </c>
      <c r="C220" t="s">
        <v>1317</v>
      </c>
      <c r="D220" t="s">
        <v>718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717</v>
      </c>
      <c r="B221" t="s">
        <v>716</v>
      </c>
      <c r="C221" t="s">
        <v>1260</v>
      </c>
      <c r="D221" t="s">
        <v>715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713</v>
      </c>
      <c r="B222" t="s">
        <v>714</v>
      </c>
      <c r="C222" t="s">
        <v>1262</v>
      </c>
      <c r="D222" t="s">
        <v>711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713</v>
      </c>
      <c r="B223" t="s">
        <v>712</v>
      </c>
      <c r="C223" t="s">
        <v>1262</v>
      </c>
      <c r="D223" t="s">
        <v>711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708</v>
      </c>
      <c r="B224" t="s">
        <v>710</v>
      </c>
      <c r="C224" t="s">
        <v>1318</v>
      </c>
      <c r="D224" t="s">
        <v>709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708</v>
      </c>
      <c r="B225" t="s">
        <v>707</v>
      </c>
      <c r="C225" t="s">
        <v>1319</v>
      </c>
      <c r="D225" t="s">
        <v>706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704</v>
      </c>
      <c r="B226" t="s">
        <v>705</v>
      </c>
      <c r="C226" t="s">
        <v>1256</v>
      </c>
      <c r="D226" t="s">
        <v>700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704</v>
      </c>
      <c r="B227" t="s">
        <v>703</v>
      </c>
      <c r="C227" t="s">
        <v>1271</v>
      </c>
      <c r="D227" t="s">
        <v>700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688</v>
      </c>
      <c r="B228" t="s">
        <v>687</v>
      </c>
      <c r="C228" t="s">
        <v>1320</v>
      </c>
      <c r="D228" t="s">
        <v>686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685</v>
      </c>
      <c r="B229" t="s">
        <v>684</v>
      </c>
      <c r="C229" t="s">
        <v>1225</v>
      </c>
      <c r="D229" t="s">
        <v>683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681</v>
      </c>
      <c r="B230" t="s">
        <v>680</v>
      </c>
      <c r="C230" t="s">
        <v>1249</v>
      </c>
      <c r="D230" t="s">
        <v>682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681</v>
      </c>
      <c r="B231" t="s">
        <v>680</v>
      </c>
      <c r="C231" t="s">
        <v>1249</v>
      </c>
      <c r="D231" t="s">
        <v>679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673</v>
      </c>
      <c r="B232" t="s">
        <v>672</v>
      </c>
      <c r="C232" t="s">
        <v>1321</v>
      </c>
      <c r="D232" t="s">
        <v>671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5"/>
  <sheetViews>
    <sheetView workbookViewId="0">
      <selection activeCell="B22" sqref="B22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3" x14ac:dyDescent="0.25">
      <c r="A1" t="s">
        <v>425</v>
      </c>
      <c r="B1" t="s">
        <v>426</v>
      </c>
      <c r="C1" t="s">
        <v>427</v>
      </c>
    </row>
    <row r="2" spans="1:3" x14ac:dyDescent="0.25">
      <c r="A2" s="31">
        <v>42956</v>
      </c>
      <c r="B2" t="s">
        <v>428</v>
      </c>
      <c r="C2" t="s">
        <v>429</v>
      </c>
    </row>
    <row r="3" spans="1:3" x14ac:dyDescent="0.25">
      <c r="A3" s="31">
        <v>42965</v>
      </c>
      <c r="B3" t="s">
        <v>428</v>
      </c>
      <c r="C3" t="s">
        <v>429</v>
      </c>
    </row>
    <row r="4" spans="1:3" x14ac:dyDescent="0.25">
      <c r="A4" s="31">
        <v>42989</v>
      </c>
      <c r="B4" t="s">
        <v>428</v>
      </c>
      <c r="C4" t="s">
        <v>429</v>
      </c>
    </row>
    <row r="5" spans="1:3" x14ac:dyDescent="0.25">
      <c r="A5" s="31">
        <v>42993</v>
      </c>
      <c r="B5" t="s">
        <v>428</v>
      </c>
      <c r="C5" t="s">
        <v>429</v>
      </c>
    </row>
    <row r="6" spans="1:3" x14ac:dyDescent="0.25">
      <c r="A6" s="31">
        <v>42996</v>
      </c>
      <c r="B6" t="s">
        <v>428</v>
      </c>
      <c r="C6" t="s">
        <v>429</v>
      </c>
    </row>
    <row r="7" spans="1:3" x14ac:dyDescent="0.25">
      <c r="A7" s="31">
        <v>42999</v>
      </c>
      <c r="B7" t="s">
        <v>428</v>
      </c>
      <c r="C7" t="s">
        <v>429</v>
      </c>
    </row>
    <row r="8" spans="1:3" x14ac:dyDescent="0.25">
      <c r="A8" s="31">
        <v>43007</v>
      </c>
      <c r="B8" t="s">
        <v>428</v>
      </c>
      <c r="C8" t="s">
        <v>429</v>
      </c>
    </row>
    <row r="9" spans="1:3" x14ac:dyDescent="0.25">
      <c r="A9" s="31">
        <v>43644</v>
      </c>
      <c r="B9" t="s">
        <v>428</v>
      </c>
      <c r="C9" t="s">
        <v>429</v>
      </c>
    </row>
    <row r="10" spans="1:3" x14ac:dyDescent="0.25">
      <c r="A10" s="31">
        <v>44208</v>
      </c>
      <c r="B10" t="s">
        <v>428</v>
      </c>
      <c r="C10" t="s">
        <v>429</v>
      </c>
    </row>
    <row r="11" spans="1:3" x14ac:dyDescent="0.25">
      <c r="A11" s="31">
        <v>45509</v>
      </c>
      <c r="B11" t="s">
        <v>655</v>
      </c>
      <c r="C11" t="s">
        <v>654</v>
      </c>
    </row>
    <row r="12" spans="1:3" x14ac:dyDescent="0.25">
      <c r="A12" s="31">
        <v>45519</v>
      </c>
      <c r="B12" t="s">
        <v>670</v>
      </c>
      <c r="C12" t="s">
        <v>654</v>
      </c>
    </row>
    <row r="13" spans="1:3" x14ac:dyDescent="0.25">
      <c r="A13" s="31">
        <v>45531</v>
      </c>
      <c r="B13" t="s">
        <v>1220</v>
      </c>
      <c r="C13" t="s">
        <v>654</v>
      </c>
    </row>
    <row r="14" spans="1:3" x14ac:dyDescent="0.25">
      <c r="A14" s="31">
        <v>45540</v>
      </c>
      <c r="B14" t="s">
        <v>1322</v>
      </c>
      <c r="C14" t="s">
        <v>654</v>
      </c>
    </row>
    <row r="15" spans="1:3" x14ac:dyDescent="0.25">
      <c r="A15" s="31">
        <v>45545</v>
      </c>
      <c r="B15" t="s">
        <v>1357</v>
      </c>
      <c r="C15" t="s">
        <v>654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41" bestFit="1" customWidth="1"/>
    <col min="5" max="5" width="28.28515625" style="108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432</v>
      </c>
      <c r="B1" s="110" t="s">
        <v>560</v>
      </c>
      <c r="C1" s="96" t="s">
        <v>561</v>
      </c>
      <c r="D1" s="106" t="s">
        <v>562</v>
      </c>
      <c r="E1" s="106" t="s">
        <v>656</v>
      </c>
      <c r="F1" s="1" t="s">
        <v>659</v>
      </c>
      <c r="G1" s="110" t="s">
        <v>658</v>
      </c>
      <c r="H1" s="96" t="s">
        <v>563</v>
      </c>
      <c r="I1" s="96" t="s">
        <v>666</v>
      </c>
      <c r="J1" s="96" t="s">
        <v>667</v>
      </c>
      <c r="K1" s="1" t="s">
        <v>665</v>
      </c>
      <c r="L1" s="1" t="s">
        <v>664</v>
      </c>
      <c r="M1" s="1" t="s">
        <v>663</v>
      </c>
      <c r="N1" s="1" t="s">
        <v>661</v>
      </c>
      <c r="O1" s="1" t="s">
        <v>662</v>
      </c>
    </row>
    <row r="2" spans="1:47" ht="15.75" thickTop="1" x14ac:dyDescent="0.25">
      <c r="A2">
        <v>57819</v>
      </c>
      <c r="B2" t="s">
        <v>564</v>
      </c>
      <c r="C2" t="s">
        <v>582</v>
      </c>
      <c r="D2" s="41" t="s">
        <v>630</v>
      </c>
      <c r="E2" s="108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1"/>
    </row>
    <row r="3" spans="1:47" x14ac:dyDescent="0.25">
      <c r="A3">
        <v>58221</v>
      </c>
      <c r="B3" t="s">
        <v>564</v>
      </c>
      <c r="C3" t="s">
        <v>1083</v>
      </c>
      <c r="D3" s="41">
        <v>2</v>
      </c>
      <c r="E3" s="107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91"/>
    </row>
    <row r="4" spans="1:47" x14ac:dyDescent="0.25">
      <c r="A4">
        <v>57481</v>
      </c>
      <c r="B4" t="s">
        <v>564</v>
      </c>
      <c r="C4" t="s">
        <v>1083</v>
      </c>
      <c r="D4" s="41" t="s">
        <v>1172</v>
      </c>
      <c r="E4" s="107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1"/>
    </row>
    <row r="5" spans="1:47" x14ac:dyDescent="0.25">
      <c r="A5">
        <v>57961</v>
      </c>
      <c r="B5" t="s">
        <v>564</v>
      </c>
      <c r="C5" t="s">
        <v>576</v>
      </c>
      <c r="D5" s="41" t="s">
        <v>1044</v>
      </c>
      <c r="E5" s="107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1"/>
      <c r="AU5" s="31"/>
    </row>
    <row r="6" spans="1:47" x14ac:dyDescent="0.25">
      <c r="A6">
        <v>57096</v>
      </c>
      <c r="B6" t="s">
        <v>564</v>
      </c>
      <c r="C6" t="s">
        <v>576</v>
      </c>
      <c r="D6" s="41" t="s">
        <v>1044</v>
      </c>
      <c r="E6" s="107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1"/>
    </row>
    <row r="7" spans="1:47" x14ac:dyDescent="0.25">
      <c r="A7">
        <v>57096</v>
      </c>
      <c r="B7" t="s">
        <v>564</v>
      </c>
      <c r="C7" t="s">
        <v>576</v>
      </c>
      <c r="D7" s="41" t="s">
        <v>1044</v>
      </c>
      <c r="E7" s="107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1"/>
    </row>
    <row r="8" spans="1:47" x14ac:dyDescent="0.25">
      <c r="A8">
        <v>57097</v>
      </c>
      <c r="B8" t="s">
        <v>564</v>
      </c>
      <c r="C8" t="s">
        <v>576</v>
      </c>
      <c r="D8" s="41" t="s">
        <v>1044</v>
      </c>
      <c r="E8" s="107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1"/>
    </row>
    <row r="9" spans="1:47" x14ac:dyDescent="0.25">
      <c r="A9">
        <v>57119</v>
      </c>
      <c r="B9" t="s">
        <v>564</v>
      </c>
      <c r="C9" t="s">
        <v>576</v>
      </c>
      <c r="D9" s="41" t="s">
        <v>1044</v>
      </c>
      <c r="E9" s="107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91"/>
      <c r="AS9" s="31"/>
    </row>
    <row r="10" spans="1:47" x14ac:dyDescent="0.25">
      <c r="A10">
        <v>57462</v>
      </c>
      <c r="B10" t="s">
        <v>564</v>
      </c>
      <c r="C10" t="s">
        <v>576</v>
      </c>
      <c r="D10" s="41" t="s">
        <v>1044</v>
      </c>
      <c r="E10" s="107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1"/>
    </row>
    <row r="11" spans="1:47" x14ac:dyDescent="0.25">
      <c r="A11">
        <v>57248</v>
      </c>
      <c r="B11" t="s">
        <v>564</v>
      </c>
      <c r="C11" t="s">
        <v>576</v>
      </c>
      <c r="D11" s="41" t="s">
        <v>577</v>
      </c>
      <c r="E11" s="107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1"/>
    </row>
    <row r="12" spans="1:47" x14ac:dyDescent="0.25">
      <c r="A12">
        <v>57492</v>
      </c>
      <c r="B12" t="s">
        <v>564</v>
      </c>
      <c r="C12" t="s">
        <v>576</v>
      </c>
      <c r="D12" s="41" t="s">
        <v>577</v>
      </c>
      <c r="E12" s="107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1"/>
    </row>
    <row r="13" spans="1:47" x14ac:dyDescent="0.25">
      <c r="A13">
        <v>57481</v>
      </c>
      <c r="B13" t="s">
        <v>564</v>
      </c>
      <c r="C13" t="s">
        <v>576</v>
      </c>
      <c r="D13" s="41" t="s">
        <v>577</v>
      </c>
      <c r="E13" s="107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1"/>
    </row>
    <row r="14" spans="1:47" x14ac:dyDescent="0.25">
      <c r="A14">
        <v>57221</v>
      </c>
      <c r="B14" t="s">
        <v>564</v>
      </c>
      <c r="C14" t="s">
        <v>565</v>
      </c>
      <c r="D14" s="41" t="s">
        <v>566</v>
      </c>
      <c r="E14" s="108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1"/>
    </row>
    <row r="15" spans="1:47" x14ac:dyDescent="0.25">
      <c r="A15">
        <v>57820</v>
      </c>
      <c r="B15" t="s">
        <v>564</v>
      </c>
      <c r="C15" t="s">
        <v>565</v>
      </c>
      <c r="D15" s="41" t="s">
        <v>566</v>
      </c>
      <c r="E15" s="108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1"/>
    </row>
    <row r="16" spans="1:47" x14ac:dyDescent="0.25">
      <c r="A16">
        <v>57461</v>
      </c>
      <c r="B16" t="s">
        <v>564</v>
      </c>
      <c r="C16" t="s">
        <v>565</v>
      </c>
      <c r="D16" s="41" t="s">
        <v>566</v>
      </c>
      <c r="E16" s="108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1"/>
    </row>
    <row r="17" spans="1:47" x14ac:dyDescent="0.25">
      <c r="A17">
        <v>57461</v>
      </c>
      <c r="B17" t="s">
        <v>564</v>
      </c>
      <c r="C17" t="s">
        <v>565</v>
      </c>
      <c r="D17" s="41" t="s">
        <v>566</v>
      </c>
      <c r="E17" s="108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1"/>
    </row>
    <row r="18" spans="1:47" x14ac:dyDescent="0.25">
      <c r="A18">
        <v>57421</v>
      </c>
      <c r="B18" t="s">
        <v>564</v>
      </c>
      <c r="C18" t="s">
        <v>565</v>
      </c>
      <c r="D18" s="41" t="s">
        <v>566</v>
      </c>
      <c r="E18" s="108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91"/>
    </row>
    <row r="19" spans="1:47" x14ac:dyDescent="0.25">
      <c r="A19">
        <v>58078</v>
      </c>
      <c r="B19" t="s">
        <v>564</v>
      </c>
      <c r="C19" t="s">
        <v>565</v>
      </c>
      <c r="D19" s="41" t="s">
        <v>566</v>
      </c>
      <c r="E19" s="108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1"/>
    </row>
    <row r="20" spans="1:47" x14ac:dyDescent="0.25">
      <c r="A20">
        <v>58209</v>
      </c>
      <c r="B20" t="s">
        <v>564</v>
      </c>
      <c r="C20" t="s">
        <v>565</v>
      </c>
      <c r="D20" s="41" t="s">
        <v>566</v>
      </c>
      <c r="E20" s="108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1"/>
      <c r="AU20" s="31"/>
    </row>
    <row r="21" spans="1:47" x14ac:dyDescent="0.25">
      <c r="A21">
        <v>57170</v>
      </c>
      <c r="B21" t="s">
        <v>564</v>
      </c>
      <c r="C21" t="s">
        <v>565</v>
      </c>
      <c r="D21" s="41" t="s">
        <v>566</v>
      </c>
      <c r="E21" s="108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1"/>
    </row>
    <row r="22" spans="1:47" x14ac:dyDescent="0.25">
      <c r="A22">
        <v>57461</v>
      </c>
      <c r="B22" t="s">
        <v>564</v>
      </c>
      <c r="C22" t="s">
        <v>565</v>
      </c>
      <c r="D22" s="41" t="s">
        <v>566</v>
      </c>
      <c r="E22" s="108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1"/>
    </row>
    <row r="23" spans="1:47" x14ac:dyDescent="0.25">
      <c r="A23">
        <v>57901</v>
      </c>
      <c r="B23" t="s">
        <v>564</v>
      </c>
      <c r="C23" t="s">
        <v>565</v>
      </c>
      <c r="D23" s="41" t="s">
        <v>566</v>
      </c>
      <c r="E23" s="108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1"/>
    </row>
    <row r="24" spans="1:47" x14ac:dyDescent="0.25">
      <c r="A24">
        <v>57525</v>
      </c>
      <c r="B24" t="s">
        <v>564</v>
      </c>
      <c r="C24" t="s">
        <v>565</v>
      </c>
      <c r="D24" s="41" t="s">
        <v>566</v>
      </c>
      <c r="E24" s="108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1"/>
    </row>
    <row r="25" spans="1:47" x14ac:dyDescent="0.25">
      <c r="A25">
        <v>57421</v>
      </c>
      <c r="B25" t="s">
        <v>564</v>
      </c>
      <c r="C25" t="s">
        <v>565</v>
      </c>
      <c r="D25" s="41" t="s">
        <v>566</v>
      </c>
      <c r="E25" s="108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91"/>
    </row>
    <row r="26" spans="1:47" x14ac:dyDescent="0.25">
      <c r="A26">
        <v>57305</v>
      </c>
      <c r="B26" t="s">
        <v>564</v>
      </c>
      <c r="C26" t="s">
        <v>565</v>
      </c>
      <c r="D26" s="41" t="s">
        <v>566</v>
      </c>
      <c r="E26" s="108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1"/>
    </row>
    <row r="27" spans="1:47" x14ac:dyDescent="0.25">
      <c r="A27">
        <v>58221</v>
      </c>
      <c r="B27" t="s">
        <v>564</v>
      </c>
      <c r="C27" t="s">
        <v>565</v>
      </c>
      <c r="D27" s="41" t="s">
        <v>566</v>
      </c>
      <c r="E27" s="108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1"/>
    </row>
    <row r="28" spans="1:47" x14ac:dyDescent="0.25">
      <c r="A28">
        <v>57881</v>
      </c>
      <c r="B28" t="s">
        <v>564</v>
      </c>
      <c r="C28" t="s">
        <v>565</v>
      </c>
      <c r="D28" s="41" t="s">
        <v>566</v>
      </c>
      <c r="E28" s="108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1"/>
    </row>
    <row r="29" spans="1:47" x14ac:dyDescent="0.25">
      <c r="A29">
        <v>57534</v>
      </c>
      <c r="B29" t="s">
        <v>564</v>
      </c>
      <c r="C29" t="s">
        <v>565</v>
      </c>
      <c r="D29" s="41" t="s">
        <v>566</v>
      </c>
      <c r="E29" s="108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1"/>
    </row>
    <row r="30" spans="1:47" x14ac:dyDescent="0.25">
      <c r="A30">
        <v>58078</v>
      </c>
      <c r="B30" t="s">
        <v>564</v>
      </c>
      <c r="C30" t="s">
        <v>565</v>
      </c>
      <c r="D30" s="41" t="s">
        <v>566</v>
      </c>
      <c r="E30" s="108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1"/>
    </row>
    <row r="31" spans="1:47" x14ac:dyDescent="0.25">
      <c r="A31">
        <v>58206</v>
      </c>
      <c r="B31" t="s">
        <v>564</v>
      </c>
      <c r="C31" t="s">
        <v>565</v>
      </c>
      <c r="D31" s="41" t="s">
        <v>566</v>
      </c>
      <c r="E31" s="108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1"/>
    </row>
    <row r="32" spans="1:47" x14ac:dyDescent="0.25">
      <c r="A32">
        <v>57958</v>
      </c>
      <c r="B32" t="s">
        <v>564</v>
      </c>
      <c r="C32" t="s">
        <v>565</v>
      </c>
      <c r="D32" s="41" t="s">
        <v>566</v>
      </c>
      <c r="E32" s="108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91"/>
    </row>
    <row r="33" spans="1:45" x14ac:dyDescent="0.25">
      <c r="A33">
        <v>57240</v>
      </c>
      <c r="B33" t="s">
        <v>564</v>
      </c>
      <c r="C33" t="s">
        <v>565</v>
      </c>
      <c r="D33" s="41" t="s">
        <v>566</v>
      </c>
      <c r="E33" s="108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91"/>
    </row>
    <row r="34" spans="1:45" x14ac:dyDescent="0.25">
      <c r="A34">
        <v>57221</v>
      </c>
      <c r="B34" t="s">
        <v>564</v>
      </c>
      <c r="C34" t="s">
        <v>565</v>
      </c>
      <c r="D34" s="41" t="s">
        <v>566</v>
      </c>
      <c r="E34" s="108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1"/>
    </row>
    <row r="35" spans="1:45" x14ac:dyDescent="0.25">
      <c r="A35">
        <v>57132</v>
      </c>
      <c r="B35" t="s">
        <v>564</v>
      </c>
      <c r="C35" t="s">
        <v>565</v>
      </c>
      <c r="D35" s="41" t="s">
        <v>566</v>
      </c>
      <c r="E35" s="108" t="s">
        <v>645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1"/>
    </row>
    <row r="36" spans="1:45" x14ac:dyDescent="0.25">
      <c r="A36">
        <v>57464</v>
      </c>
      <c r="B36" t="s">
        <v>564</v>
      </c>
      <c r="C36" t="s">
        <v>565</v>
      </c>
      <c r="D36" s="41" t="s">
        <v>566</v>
      </c>
      <c r="E36" s="108" t="s">
        <v>652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1"/>
    </row>
    <row r="37" spans="1:45" x14ac:dyDescent="0.25">
      <c r="A37">
        <v>66118</v>
      </c>
      <c r="B37" t="s">
        <v>564</v>
      </c>
      <c r="C37" t="s">
        <v>565</v>
      </c>
      <c r="D37" s="41" t="s">
        <v>566</v>
      </c>
      <c r="E37" s="108" t="s">
        <v>621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1"/>
    </row>
    <row r="38" spans="1:45" x14ac:dyDescent="0.25">
      <c r="A38">
        <v>57492</v>
      </c>
      <c r="B38" t="s">
        <v>564</v>
      </c>
      <c r="C38" t="s">
        <v>565</v>
      </c>
      <c r="D38" s="41" t="s">
        <v>566</v>
      </c>
      <c r="E38" s="108" t="s">
        <v>578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1"/>
    </row>
    <row r="39" spans="1:45" x14ac:dyDescent="0.25">
      <c r="A39">
        <v>57983</v>
      </c>
      <c r="B39" t="s">
        <v>564</v>
      </c>
      <c r="C39" t="s">
        <v>565</v>
      </c>
      <c r="D39" s="41" t="s">
        <v>566</v>
      </c>
      <c r="E39" s="108" t="s">
        <v>597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1"/>
    </row>
    <row r="40" spans="1:45" x14ac:dyDescent="0.25">
      <c r="A40">
        <v>57508</v>
      </c>
      <c r="B40" t="s">
        <v>564</v>
      </c>
      <c r="C40" t="s">
        <v>565</v>
      </c>
      <c r="D40" s="41" t="s">
        <v>566</v>
      </c>
      <c r="E40" s="108" t="s">
        <v>589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1"/>
    </row>
    <row r="41" spans="1:45" x14ac:dyDescent="0.25">
      <c r="A41">
        <v>57221</v>
      </c>
      <c r="B41" t="s">
        <v>564</v>
      </c>
      <c r="C41" t="s">
        <v>565</v>
      </c>
      <c r="D41" s="41" t="s">
        <v>566</v>
      </c>
      <c r="E41" s="108" t="s">
        <v>601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91"/>
    </row>
    <row r="42" spans="1:45" x14ac:dyDescent="0.25">
      <c r="A42">
        <v>57248</v>
      </c>
      <c r="B42" t="s">
        <v>564</v>
      </c>
      <c r="C42" t="s">
        <v>565</v>
      </c>
      <c r="D42" s="41" t="s">
        <v>566</v>
      </c>
      <c r="E42" s="108" t="s">
        <v>601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1"/>
    </row>
    <row r="43" spans="1:45" x14ac:dyDescent="0.25">
      <c r="A43">
        <v>57901</v>
      </c>
      <c r="B43" t="s">
        <v>564</v>
      </c>
      <c r="C43" t="s">
        <v>565</v>
      </c>
      <c r="D43" s="41" t="s">
        <v>566</v>
      </c>
      <c r="E43" s="108" t="s">
        <v>614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1"/>
    </row>
    <row r="44" spans="1:45" x14ac:dyDescent="0.25">
      <c r="A44">
        <v>57901</v>
      </c>
      <c r="B44" t="s">
        <v>564</v>
      </c>
      <c r="C44" t="s">
        <v>565</v>
      </c>
      <c r="D44" s="41" t="s">
        <v>566</v>
      </c>
      <c r="E44" s="108" t="s">
        <v>615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1"/>
    </row>
    <row r="45" spans="1:45" x14ac:dyDescent="0.25">
      <c r="A45">
        <v>57958</v>
      </c>
      <c r="B45" t="s">
        <v>564</v>
      </c>
      <c r="C45" t="s">
        <v>565</v>
      </c>
      <c r="D45" s="41" t="s">
        <v>566</v>
      </c>
      <c r="E45" s="108" t="s">
        <v>620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1"/>
    </row>
    <row r="46" spans="1:45" x14ac:dyDescent="0.25">
      <c r="A46">
        <v>57508</v>
      </c>
      <c r="B46" t="s">
        <v>564</v>
      </c>
      <c r="C46" t="s">
        <v>565</v>
      </c>
      <c r="D46" s="41" t="s">
        <v>566</v>
      </c>
      <c r="E46" s="108" t="s">
        <v>588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1"/>
    </row>
    <row r="47" spans="1:45" x14ac:dyDescent="0.25">
      <c r="A47">
        <v>57901</v>
      </c>
      <c r="B47" t="s">
        <v>564</v>
      </c>
      <c r="C47" t="s">
        <v>565</v>
      </c>
      <c r="D47" s="41" t="s">
        <v>566</v>
      </c>
      <c r="E47" s="108" t="s">
        <v>611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1"/>
    </row>
    <row r="48" spans="1:45" x14ac:dyDescent="0.25">
      <c r="A48">
        <v>57132</v>
      </c>
      <c r="B48" t="s">
        <v>564</v>
      </c>
      <c r="C48" t="s">
        <v>565</v>
      </c>
      <c r="D48" s="41" t="s">
        <v>566</v>
      </c>
      <c r="E48" s="108" t="s">
        <v>602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91"/>
    </row>
    <row r="49" spans="1:47" x14ac:dyDescent="0.25">
      <c r="A49">
        <v>57911</v>
      </c>
      <c r="B49" t="s">
        <v>564</v>
      </c>
      <c r="C49" t="s">
        <v>565</v>
      </c>
      <c r="D49" s="41" t="s">
        <v>566</v>
      </c>
      <c r="E49" s="108" t="s">
        <v>602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91"/>
    </row>
    <row r="50" spans="1:47" x14ac:dyDescent="0.25">
      <c r="A50">
        <v>57881</v>
      </c>
      <c r="B50" t="s">
        <v>564</v>
      </c>
      <c r="C50" t="s">
        <v>565</v>
      </c>
      <c r="D50" s="41" t="s">
        <v>566</v>
      </c>
      <c r="E50" s="108" t="s">
        <v>612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1"/>
    </row>
    <row r="51" spans="1:47" x14ac:dyDescent="0.25">
      <c r="A51">
        <v>57461</v>
      </c>
      <c r="B51" t="s">
        <v>564</v>
      </c>
      <c r="C51" t="s">
        <v>565</v>
      </c>
      <c r="D51" s="41" t="s">
        <v>1171</v>
      </c>
      <c r="E51" s="108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1"/>
    </row>
    <row r="52" spans="1:47" x14ac:dyDescent="0.25">
      <c r="A52">
        <v>58242</v>
      </c>
      <c r="B52" t="s">
        <v>564</v>
      </c>
      <c r="C52" t="s">
        <v>565</v>
      </c>
      <c r="D52" s="41" t="s">
        <v>1171</v>
      </c>
      <c r="E52" s="107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1"/>
      <c r="AU52" s="31"/>
    </row>
    <row r="53" spans="1:47" x14ac:dyDescent="0.25">
      <c r="A53">
        <v>57525</v>
      </c>
      <c r="B53" t="s">
        <v>564</v>
      </c>
      <c r="C53" t="s">
        <v>565</v>
      </c>
      <c r="D53" s="41" t="s">
        <v>1171</v>
      </c>
      <c r="E53" s="108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1"/>
    </row>
    <row r="54" spans="1:47" x14ac:dyDescent="0.25">
      <c r="A54">
        <v>58115</v>
      </c>
      <c r="B54" t="s">
        <v>564</v>
      </c>
      <c r="C54" t="s">
        <v>1125</v>
      </c>
      <c r="D54" s="41" t="s">
        <v>1201</v>
      </c>
      <c r="E54" s="108" t="s">
        <v>1126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1"/>
    </row>
    <row r="55" spans="1:47" x14ac:dyDescent="0.25">
      <c r="A55">
        <v>58115</v>
      </c>
      <c r="B55" t="s">
        <v>564</v>
      </c>
      <c r="C55" t="s">
        <v>1125</v>
      </c>
      <c r="D55" s="41" t="s">
        <v>1201</v>
      </c>
      <c r="E55" s="108" t="s">
        <v>1127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5"/>
      <c r="AS55" s="31"/>
    </row>
    <row r="56" spans="1:47" x14ac:dyDescent="0.25">
      <c r="A56">
        <v>58115</v>
      </c>
      <c r="B56" t="s">
        <v>564</v>
      </c>
      <c r="C56" t="s">
        <v>1123</v>
      </c>
      <c r="D56" s="41" t="s">
        <v>1201</v>
      </c>
      <c r="E56" s="108" t="s">
        <v>1124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1"/>
    </row>
    <row r="57" spans="1:47" x14ac:dyDescent="0.25">
      <c r="A57">
        <v>57460</v>
      </c>
      <c r="B57" t="s">
        <v>564</v>
      </c>
      <c r="C57" t="s">
        <v>572</v>
      </c>
      <c r="D57" s="41" t="s">
        <v>573</v>
      </c>
      <c r="E57" s="108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1"/>
    </row>
    <row r="58" spans="1:47" x14ac:dyDescent="0.25">
      <c r="A58">
        <v>57461</v>
      </c>
      <c r="B58" t="s">
        <v>564</v>
      </c>
      <c r="C58" t="s">
        <v>572</v>
      </c>
      <c r="D58" s="41" t="s">
        <v>573</v>
      </c>
      <c r="E58" s="108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1"/>
    </row>
    <row r="59" spans="1:47" x14ac:dyDescent="0.25">
      <c r="A59">
        <v>57911</v>
      </c>
      <c r="B59" t="s">
        <v>564</v>
      </c>
      <c r="C59" t="s">
        <v>570</v>
      </c>
      <c r="D59" s="41" t="s">
        <v>1041</v>
      </c>
      <c r="E59" s="108" t="s">
        <v>1111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1"/>
    </row>
    <row r="60" spans="1:47" x14ac:dyDescent="0.25">
      <c r="A60">
        <v>58115</v>
      </c>
      <c r="B60" t="s">
        <v>564</v>
      </c>
      <c r="C60" t="s">
        <v>570</v>
      </c>
      <c r="D60" s="41" t="s">
        <v>1200</v>
      </c>
      <c r="E60" s="108" t="s">
        <v>1134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1"/>
    </row>
    <row r="61" spans="1:47" x14ac:dyDescent="0.25">
      <c r="A61">
        <v>57248</v>
      </c>
      <c r="B61" t="s">
        <v>564</v>
      </c>
      <c r="C61" t="s">
        <v>570</v>
      </c>
      <c r="D61" s="41" t="s">
        <v>1159</v>
      </c>
      <c r="E61" s="108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1"/>
    </row>
    <row r="62" spans="1:47" x14ac:dyDescent="0.25">
      <c r="A62">
        <v>57480</v>
      </c>
      <c r="B62" t="s">
        <v>567</v>
      </c>
      <c r="C62" t="s">
        <v>1063</v>
      </c>
      <c r="D62" s="109">
        <v>6534051</v>
      </c>
      <c r="E62" s="107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91"/>
    </row>
    <row r="63" spans="1:47" x14ac:dyDescent="0.25">
      <c r="A63">
        <v>58221</v>
      </c>
      <c r="B63" t="s">
        <v>567</v>
      </c>
      <c r="C63" t="s">
        <v>1063</v>
      </c>
      <c r="D63" s="41" t="s">
        <v>607</v>
      </c>
      <c r="E63" s="108" t="s">
        <v>608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91"/>
    </row>
    <row r="64" spans="1:47" x14ac:dyDescent="0.25">
      <c r="A64">
        <v>57310</v>
      </c>
      <c r="B64" t="s">
        <v>567</v>
      </c>
      <c r="C64" t="s">
        <v>1063</v>
      </c>
      <c r="D64" s="41" t="s">
        <v>1041</v>
      </c>
      <c r="E64" s="108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1"/>
    </row>
    <row r="65" spans="1:45" x14ac:dyDescent="0.25">
      <c r="A65">
        <v>58003</v>
      </c>
      <c r="B65" t="s">
        <v>567</v>
      </c>
      <c r="C65" t="s">
        <v>606</v>
      </c>
      <c r="D65" s="41" t="s">
        <v>1195</v>
      </c>
      <c r="E65" s="108" t="s">
        <v>1114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1"/>
    </row>
    <row r="66" spans="1:45" x14ac:dyDescent="0.25">
      <c r="A66">
        <v>57298</v>
      </c>
      <c r="B66" t="s">
        <v>567</v>
      </c>
      <c r="C66" t="s">
        <v>582</v>
      </c>
      <c r="D66" s="41" t="s">
        <v>1164</v>
      </c>
      <c r="E66" s="108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1"/>
    </row>
    <row r="67" spans="1:45" x14ac:dyDescent="0.25">
      <c r="A67">
        <v>57248</v>
      </c>
      <c r="B67" t="s">
        <v>567</v>
      </c>
      <c r="C67" t="s">
        <v>582</v>
      </c>
      <c r="D67" s="41" t="s">
        <v>583</v>
      </c>
      <c r="E67" s="107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1"/>
    </row>
    <row r="68" spans="1:45" x14ac:dyDescent="0.25">
      <c r="A68">
        <v>57819</v>
      </c>
      <c r="B68" t="s">
        <v>567</v>
      </c>
      <c r="C68" t="s">
        <v>582</v>
      </c>
      <c r="D68" s="41" t="s">
        <v>583</v>
      </c>
      <c r="E68" s="107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567</v>
      </c>
      <c r="C69" t="s">
        <v>1083</v>
      </c>
      <c r="D69" s="41" t="s">
        <v>1174</v>
      </c>
      <c r="E69" s="107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91"/>
    </row>
    <row r="70" spans="1:45" x14ac:dyDescent="0.25">
      <c r="A70">
        <v>58011</v>
      </c>
      <c r="B70" t="s">
        <v>567</v>
      </c>
      <c r="C70" t="s">
        <v>576</v>
      </c>
      <c r="D70" s="41" t="s">
        <v>1196</v>
      </c>
      <c r="E70" s="108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1"/>
    </row>
    <row r="71" spans="1:45" x14ac:dyDescent="0.25">
      <c r="A71">
        <v>57119</v>
      </c>
      <c r="B71" t="s">
        <v>567</v>
      </c>
      <c r="C71" t="s">
        <v>1046</v>
      </c>
      <c r="D71" s="41" t="s">
        <v>1044</v>
      </c>
      <c r="E71" s="108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91"/>
    </row>
    <row r="72" spans="1:45" x14ac:dyDescent="0.25">
      <c r="A72">
        <v>58155</v>
      </c>
      <c r="B72" t="s">
        <v>567</v>
      </c>
      <c r="C72" t="s">
        <v>603</v>
      </c>
      <c r="D72" s="41">
        <v>574</v>
      </c>
      <c r="E72" s="108" t="s">
        <v>1142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1"/>
    </row>
    <row r="73" spans="1:45" x14ac:dyDescent="0.25">
      <c r="A73">
        <v>57421</v>
      </c>
      <c r="B73" t="s">
        <v>567</v>
      </c>
      <c r="C73" t="s">
        <v>1079</v>
      </c>
      <c r="D73" s="41" t="s">
        <v>1041</v>
      </c>
      <c r="E73" s="108" t="s">
        <v>1080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1"/>
    </row>
    <row r="74" spans="1:45" x14ac:dyDescent="0.25">
      <c r="A74">
        <v>57693</v>
      </c>
      <c r="B74" t="s">
        <v>567</v>
      </c>
      <c r="C74" t="s">
        <v>565</v>
      </c>
      <c r="D74" s="41" t="s">
        <v>1185</v>
      </c>
      <c r="E74" s="108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1"/>
    </row>
    <row r="75" spans="1:45" x14ac:dyDescent="0.25">
      <c r="A75">
        <v>57718</v>
      </c>
      <c r="B75" t="s">
        <v>567</v>
      </c>
      <c r="C75" t="s">
        <v>565</v>
      </c>
      <c r="D75" s="41" t="s">
        <v>1185</v>
      </c>
      <c r="E75" s="108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1"/>
    </row>
    <row r="76" spans="1:45" x14ac:dyDescent="0.25">
      <c r="A76">
        <v>57344</v>
      </c>
      <c r="B76" t="s">
        <v>567</v>
      </c>
      <c r="C76" t="s">
        <v>565</v>
      </c>
      <c r="D76" s="41" t="s">
        <v>571</v>
      </c>
      <c r="E76" s="108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91"/>
    </row>
    <row r="77" spans="1:45" x14ac:dyDescent="0.25">
      <c r="A77">
        <v>57524</v>
      </c>
      <c r="B77" t="s">
        <v>567</v>
      </c>
      <c r="C77" t="s">
        <v>565</v>
      </c>
      <c r="D77" s="41" t="s">
        <v>1177</v>
      </c>
      <c r="E77" s="108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1"/>
    </row>
    <row r="78" spans="1:45" x14ac:dyDescent="0.25">
      <c r="A78">
        <v>57848</v>
      </c>
      <c r="B78" t="s">
        <v>567</v>
      </c>
      <c r="C78" t="s">
        <v>565</v>
      </c>
      <c r="D78" s="41" t="s">
        <v>1177</v>
      </c>
      <c r="E78" s="108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1"/>
    </row>
    <row r="79" spans="1:45" x14ac:dyDescent="0.25">
      <c r="A79">
        <v>57749</v>
      </c>
      <c r="B79" t="s">
        <v>567</v>
      </c>
      <c r="C79" t="s">
        <v>565</v>
      </c>
      <c r="D79" s="41" t="s">
        <v>1186</v>
      </c>
      <c r="E79" s="108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1"/>
    </row>
    <row r="80" spans="1:45" x14ac:dyDescent="0.25">
      <c r="A80">
        <v>57859</v>
      </c>
      <c r="B80" t="s">
        <v>567</v>
      </c>
      <c r="C80" t="s">
        <v>565</v>
      </c>
      <c r="D80" s="41" t="s">
        <v>1084</v>
      </c>
      <c r="E80" s="108" t="s">
        <v>1106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91"/>
    </row>
    <row r="81" spans="1:45" x14ac:dyDescent="0.25">
      <c r="A81">
        <v>57859</v>
      </c>
      <c r="B81" t="s">
        <v>567</v>
      </c>
      <c r="C81" t="s">
        <v>565</v>
      </c>
      <c r="D81" s="41" t="s">
        <v>1084</v>
      </c>
      <c r="E81" s="108" t="s">
        <v>1107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91"/>
      <c r="AS81" s="31"/>
    </row>
    <row r="82" spans="1:45" x14ac:dyDescent="0.25">
      <c r="A82">
        <v>57492</v>
      </c>
      <c r="B82" t="s">
        <v>567</v>
      </c>
      <c r="C82" t="s">
        <v>565</v>
      </c>
      <c r="D82" s="41" t="s">
        <v>1084</v>
      </c>
      <c r="E82" s="108" t="s">
        <v>1085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1"/>
    </row>
    <row r="83" spans="1:45" x14ac:dyDescent="0.25">
      <c r="A83">
        <v>58079</v>
      </c>
      <c r="B83" t="s">
        <v>567</v>
      </c>
      <c r="C83" t="s">
        <v>565</v>
      </c>
      <c r="D83" s="41" t="s">
        <v>566</v>
      </c>
      <c r="E83" s="108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1"/>
    </row>
    <row r="84" spans="1:45" x14ac:dyDescent="0.25">
      <c r="A84">
        <v>57820</v>
      </c>
      <c r="B84" t="s">
        <v>567</v>
      </c>
      <c r="C84" t="s">
        <v>565</v>
      </c>
      <c r="D84" s="41" t="s">
        <v>566</v>
      </c>
      <c r="E84" s="108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1"/>
    </row>
    <row r="85" spans="1:45" x14ac:dyDescent="0.25">
      <c r="A85">
        <v>57534</v>
      </c>
      <c r="B85" t="s">
        <v>567</v>
      </c>
      <c r="C85" t="s">
        <v>565</v>
      </c>
      <c r="D85" s="41" t="s">
        <v>1171</v>
      </c>
      <c r="E85" s="107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1"/>
    </row>
    <row r="86" spans="1:45" x14ac:dyDescent="0.25">
      <c r="A86">
        <v>57461</v>
      </c>
      <c r="B86" t="s">
        <v>567</v>
      </c>
      <c r="C86" t="s">
        <v>565</v>
      </c>
      <c r="D86" s="41" t="s">
        <v>1171</v>
      </c>
      <c r="E86" s="108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1"/>
    </row>
    <row r="87" spans="1:45" x14ac:dyDescent="0.25">
      <c r="A87">
        <v>57901</v>
      </c>
      <c r="B87" t="s">
        <v>567</v>
      </c>
      <c r="C87" t="s">
        <v>565</v>
      </c>
      <c r="D87" s="41" t="s">
        <v>1191</v>
      </c>
      <c r="E87" s="108" t="s">
        <v>1108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1"/>
    </row>
    <row r="88" spans="1:45" x14ac:dyDescent="0.25">
      <c r="A88">
        <v>63705</v>
      </c>
      <c r="B88" t="s">
        <v>567</v>
      </c>
      <c r="C88" t="s">
        <v>565</v>
      </c>
      <c r="D88" s="41" t="s">
        <v>1191</v>
      </c>
      <c r="E88" s="108" t="s">
        <v>1146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1"/>
    </row>
    <row r="89" spans="1:45" x14ac:dyDescent="0.25">
      <c r="A89">
        <v>57525</v>
      </c>
      <c r="B89" t="s">
        <v>567</v>
      </c>
      <c r="C89" t="s">
        <v>565</v>
      </c>
      <c r="D89" s="41" t="s">
        <v>579</v>
      </c>
      <c r="E89" s="107" t="s">
        <v>643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1"/>
    </row>
    <row r="90" spans="1:45" x14ac:dyDescent="0.25">
      <c r="A90">
        <v>57901</v>
      </c>
      <c r="B90" t="s">
        <v>567</v>
      </c>
      <c r="C90" t="s">
        <v>565</v>
      </c>
      <c r="D90" s="41" t="s">
        <v>579</v>
      </c>
      <c r="E90" s="108" t="s">
        <v>613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1"/>
    </row>
    <row r="91" spans="1:45" x14ac:dyDescent="0.25">
      <c r="A91">
        <v>58209</v>
      </c>
      <c r="B91" t="s">
        <v>567</v>
      </c>
      <c r="C91" t="s">
        <v>565</v>
      </c>
      <c r="D91" s="41" t="s">
        <v>579</v>
      </c>
      <c r="E91" s="107" t="s">
        <v>605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1"/>
    </row>
    <row r="92" spans="1:45" x14ac:dyDescent="0.25">
      <c r="A92">
        <v>57113</v>
      </c>
      <c r="B92" t="s">
        <v>567</v>
      </c>
      <c r="C92" t="s">
        <v>565</v>
      </c>
      <c r="D92" s="41" t="s">
        <v>579</v>
      </c>
      <c r="E92" s="107" t="s">
        <v>617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1"/>
    </row>
    <row r="93" spans="1:45" x14ac:dyDescent="0.25">
      <c r="A93">
        <v>58121</v>
      </c>
      <c r="B93" t="s">
        <v>567</v>
      </c>
      <c r="C93" t="s">
        <v>565</v>
      </c>
      <c r="D93" s="41" t="s">
        <v>579</v>
      </c>
      <c r="E93" s="108" t="s">
        <v>580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1"/>
    </row>
    <row r="94" spans="1:45" x14ac:dyDescent="0.25">
      <c r="A94">
        <v>57382</v>
      </c>
      <c r="B94" t="s">
        <v>567</v>
      </c>
      <c r="C94" t="s">
        <v>565</v>
      </c>
      <c r="D94" s="41" t="s">
        <v>1168</v>
      </c>
      <c r="E94" s="108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1"/>
    </row>
    <row r="95" spans="1:45" x14ac:dyDescent="0.25">
      <c r="A95">
        <v>57858</v>
      </c>
      <c r="B95" t="s">
        <v>567</v>
      </c>
      <c r="C95" t="s">
        <v>565</v>
      </c>
      <c r="D95" s="41" t="s">
        <v>1168</v>
      </c>
      <c r="E95" s="108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1"/>
    </row>
    <row r="96" spans="1:45" x14ac:dyDescent="0.25">
      <c r="A96">
        <v>57508</v>
      </c>
      <c r="B96" t="s">
        <v>567</v>
      </c>
      <c r="C96" t="s">
        <v>565</v>
      </c>
      <c r="D96" s="41" t="s">
        <v>1168</v>
      </c>
      <c r="E96" s="108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1"/>
    </row>
    <row r="97" spans="1:47" x14ac:dyDescent="0.25">
      <c r="A97">
        <v>57124</v>
      </c>
      <c r="B97" t="s">
        <v>567</v>
      </c>
      <c r="C97" t="s">
        <v>565</v>
      </c>
      <c r="D97" s="41" t="s">
        <v>1168</v>
      </c>
      <c r="E97" s="108" t="s">
        <v>1047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1"/>
    </row>
    <row r="98" spans="1:47" x14ac:dyDescent="0.25">
      <c r="A98">
        <v>57819</v>
      </c>
      <c r="B98" t="s">
        <v>567</v>
      </c>
      <c r="C98" t="s">
        <v>565</v>
      </c>
      <c r="D98" s="41" t="s">
        <v>599</v>
      </c>
      <c r="E98" s="108" t="s">
        <v>629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1"/>
      <c r="AU98" s="31"/>
    </row>
    <row r="99" spans="1:47" x14ac:dyDescent="0.25">
      <c r="A99">
        <v>57283</v>
      </c>
      <c r="B99" t="s">
        <v>567</v>
      </c>
      <c r="C99" t="s">
        <v>565</v>
      </c>
      <c r="D99" s="41" t="s">
        <v>599</v>
      </c>
      <c r="E99" s="108" t="s">
        <v>632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1"/>
    </row>
    <row r="100" spans="1:47" x14ac:dyDescent="0.25">
      <c r="A100">
        <v>57283</v>
      </c>
      <c r="B100" t="s">
        <v>567</v>
      </c>
      <c r="C100" t="s">
        <v>565</v>
      </c>
      <c r="D100" s="41" t="s">
        <v>599</v>
      </c>
      <c r="E100" s="108" t="s">
        <v>633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1"/>
      <c r="AU100" s="31"/>
    </row>
    <row r="101" spans="1:47" x14ac:dyDescent="0.25">
      <c r="A101">
        <v>57221</v>
      </c>
      <c r="B101" t="s">
        <v>567</v>
      </c>
      <c r="C101" t="s">
        <v>565</v>
      </c>
      <c r="D101" s="41" t="s">
        <v>599</v>
      </c>
      <c r="E101" s="108" t="s">
        <v>600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1"/>
    </row>
    <row r="102" spans="1:47" x14ac:dyDescent="0.25">
      <c r="A102">
        <v>57093</v>
      </c>
      <c r="B102" t="s">
        <v>567</v>
      </c>
      <c r="C102" t="s">
        <v>565</v>
      </c>
      <c r="D102" s="41" t="s">
        <v>1150</v>
      </c>
      <c r="E102" s="108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1"/>
    </row>
    <row r="103" spans="1:47" x14ac:dyDescent="0.25">
      <c r="A103">
        <v>58234</v>
      </c>
      <c r="B103" t="s">
        <v>567</v>
      </c>
      <c r="C103" t="s">
        <v>565</v>
      </c>
      <c r="D103" s="41" t="s">
        <v>1213</v>
      </c>
      <c r="E103" s="108" t="s">
        <v>1145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1"/>
    </row>
    <row r="104" spans="1:47" x14ac:dyDescent="0.25">
      <c r="A104">
        <v>57341</v>
      </c>
      <c r="B104" t="s">
        <v>567</v>
      </c>
      <c r="C104" t="s">
        <v>565</v>
      </c>
      <c r="D104" s="41" t="s">
        <v>1166</v>
      </c>
      <c r="E104" s="108" t="s">
        <v>1072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1"/>
    </row>
    <row r="105" spans="1:47" x14ac:dyDescent="0.25">
      <c r="A105">
        <v>57562</v>
      </c>
      <c r="B105" t="s">
        <v>567</v>
      </c>
      <c r="C105" t="s">
        <v>565</v>
      </c>
      <c r="D105" s="41" t="s">
        <v>1090</v>
      </c>
      <c r="E105" s="108" t="s">
        <v>1091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1"/>
    </row>
    <row r="106" spans="1:47" x14ac:dyDescent="0.25">
      <c r="A106">
        <v>57283</v>
      </c>
      <c r="B106" t="s">
        <v>567</v>
      </c>
      <c r="C106" t="s">
        <v>565</v>
      </c>
      <c r="D106" s="41" t="s">
        <v>569</v>
      </c>
      <c r="E106" s="108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1"/>
    </row>
    <row r="107" spans="1:47" x14ac:dyDescent="0.25">
      <c r="A107">
        <v>57682</v>
      </c>
      <c r="B107" t="s">
        <v>567</v>
      </c>
      <c r="C107" t="s">
        <v>1095</v>
      </c>
      <c r="D107" s="41" t="s">
        <v>616</v>
      </c>
      <c r="E107" s="108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1"/>
    </row>
    <row r="108" spans="1:47" x14ac:dyDescent="0.25">
      <c r="A108">
        <v>58053</v>
      </c>
      <c r="B108" t="s">
        <v>567</v>
      </c>
      <c r="C108" t="s">
        <v>1117</v>
      </c>
      <c r="D108" s="41" t="s">
        <v>1198</v>
      </c>
      <c r="E108" s="108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1"/>
    </row>
    <row r="109" spans="1:47" x14ac:dyDescent="0.25">
      <c r="A109">
        <v>58160</v>
      </c>
      <c r="B109" t="s">
        <v>567</v>
      </c>
      <c r="C109" t="s">
        <v>1048</v>
      </c>
      <c r="D109" s="41" t="s">
        <v>1209</v>
      </c>
      <c r="E109" s="108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1"/>
    </row>
    <row r="110" spans="1:47" x14ac:dyDescent="0.25">
      <c r="A110">
        <v>57137</v>
      </c>
      <c r="B110" t="s">
        <v>567</v>
      </c>
      <c r="C110" t="s">
        <v>1048</v>
      </c>
      <c r="D110" s="41" t="s">
        <v>1152</v>
      </c>
      <c r="E110" s="108" t="s">
        <v>1049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91"/>
    </row>
    <row r="111" spans="1:47" x14ac:dyDescent="0.25">
      <c r="A111">
        <v>57534</v>
      </c>
      <c r="B111" t="s">
        <v>567</v>
      </c>
      <c r="C111" t="s">
        <v>1087</v>
      </c>
      <c r="D111" s="41" t="s">
        <v>1179</v>
      </c>
      <c r="E111" s="108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91"/>
    </row>
    <row r="112" spans="1:47" x14ac:dyDescent="0.25">
      <c r="A112">
        <v>117081</v>
      </c>
      <c r="B112" t="s">
        <v>567</v>
      </c>
      <c r="C112" t="s">
        <v>1092</v>
      </c>
      <c r="D112" s="41" t="s">
        <v>1041</v>
      </c>
      <c r="E112" s="108" t="s">
        <v>1148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91"/>
    </row>
    <row r="113" spans="1:47" x14ac:dyDescent="0.25">
      <c r="A113">
        <v>57615</v>
      </c>
      <c r="B113" t="s">
        <v>567</v>
      </c>
      <c r="C113" t="s">
        <v>1092</v>
      </c>
      <c r="D113" s="41" t="s">
        <v>1181</v>
      </c>
      <c r="E113" s="108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91"/>
    </row>
    <row r="114" spans="1:47" x14ac:dyDescent="0.25">
      <c r="A114">
        <v>57072</v>
      </c>
      <c r="B114" t="s">
        <v>567</v>
      </c>
      <c r="C114" t="s">
        <v>638</v>
      </c>
      <c r="D114" s="41">
        <v>2002</v>
      </c>
      <c r="E114" s="108" t="s">
        <v>1042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1"/>
      <c r="AU114" s="31"/>
    </row>
    <row r="115" spans="1:47" x14ac:dyDescent="0.25">
      <c r="A115">
        <v>87871</v>
      </c>
      <c r="B115" t="s">
        <v>567</v>
      </c>
      <c r="C115" t="s">
        <v>638</v>
      </c>
      <c r="D115" s="41" t="s">
        <v>639</v>
      </c>
      <c r="E115" s="108" t="s">
        <v>648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1"/>
    </row>
    <row r="116" spans="1:47" x14ac:dyDescent="0.25">
      <c r="A116">
        <v>58115</v>
      </c>
      <c r="B116" t="s">
        <v>567</v>
      </c>
      <c r="C116" t="s">
        <v>638</v>
      </c>
      <c r="D116" s="41" t="s">
        <v>639</v>
      </c>
      <c r="E116" s="108" t="s">
        <v>640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91"/>
    </row>
    <row r="117" spans="1:47" x14ac:dyDescent="0.25">
      <c r="A117">
        <v>57825</v>
      </c>
      <c r="B117" t="s">
        <v>567</v>
      </c>
      <c r="C117" t="s">
        <v>1102</v>
      </c>
      <c r="D117" s="41" t="s">
        <v>1156</v>
      </c>
      <c r="E117" s="108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91"/>
    </row>
    <row r="118" spans="1:47" x14ac:dyDescent="0.25">
      <c r="A118">
        <v>57305</v>
      </c>
      <c r="B118" t="s">
        <v>567</v>
      </c>
      <c r="C118" t="s">
        <v>596</v>
      </c>
      <c r="D118" s="41" t="s">
        <v>596</v>
      </c>
      <c r="E118" s="108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1"/>
    </row>
    <row r="119" spans="1:47" x14ac:dyDescent="0.25">
      <c r="A119">
        <v>57332</v>
      </c>
      <c r="B119" t="s">
        <v>567</v>
      </c>
      <c r="C119" t="s">
        <v>609</v>
      </c>
      <c r="D119" s="41" t="s">
        <v>653</v>
      </c>
      <c r="E119" s="108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1"/>
    </row>
    <row r="120" spans="1:47" x14ac:dyDescent="0.25">
      <c r="A120">
        <v>57525</v>
      </c>
      <c r="B120" t="s">
        <v>567</v>
      </c>
      <c r="C120" t="s">
        <v>609</v>
      </c>
      <c r="D120" s="41" t="s">
        <v>1178</v>
      </c>
      <c r="E120" s="108" t="s">
        <v>610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567</v>
      </c>
      <c r="C121" t="s">
        <v>609</v>
      </c>
      <c r="D121" s="41" t="s">
        <v>625</v>
      </c>
      <c r="E121" s="108" t="s">
        <v>626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1"/>
    </row>
    <row r="122" spans="1:47" x14ac:dyDescent="0.25">
      <c r="A122">
        <v>57170</v>
      </c>
      <c r="B122" t="s">
        <v>567</v>
      </c>
      <c r="C122" t="s">
        <v>609</v>
      </c>
      <c r="D122" s="41" t="s">
        <v>1154</v>
      </c>
      <c r="E122" s="108" t="s">
        <v>1053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1"/>
    </row>
    <row r="123" spans="1:47" x14ac:dyDescent="0.25">
      <c r="A123">
        <v>57615</v>
      </c>
      <c r="B123" t="s">
        <v>567</v>
      </c>
      <c r="C123" t="s">
        <v>609</v>
      </c>
      <c r="D123" s="41" t="s">
        <v>1182</v>
      </c>
      <c r="E123" s="108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1"/>
    </row>
    <row r="124" spans="1:47" x14ac:dyDescent="0.25">
      <c r="A124">
        <v>58115</v>
      </c>
      <c r="B124" t="s">
        <v>567</v>
      </c>
      <c r="C124" t="s">
        <v>574</v>
      </c>
      <c r="D124" s="41" t="s">
        <v>1173</v>
      </c>
      <c r="E124" s="108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1"/>
    </row>
    <row r="125" spans="1:47" x14ac:dyDescent="0.25">
      <c r="A125">
        <v>58115</v>
      </c>
      <c r="B125" t="s">
        <v>567</v>
      </c>
      <c r="C125" t="s">
        <v>574</v>
      </c>
      <c r="D125" s="41" t="s">
        <v>1173</v>
      </c>
      <c r="E125" s="108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1"/>
    </row>
    <row r="126" spans="1:47" x14ac:dyDescent="0.25">
      <c r="A126">
        <v>57481</v>
      </c>
      <c r="B126" t="s">
        <v>567</v>
      </c>
      <c r="C126" t="s">
        <v>574</v>
      </c>
      <c r="D126" s="41" t="s">
        <v>1173</v>
      </c>
      <c r="E126" s="108" t="s">
        <v>627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1"/>
    </row>
    <row r="127" spans="1:47" x14ac:dyDescent="0.25">
      <c r="A127">
        <v>57461</v>
      </c>
      <c r="B127" t="s">
        <v>567</v>
      </c>
      <c r="C127" t="s">
        <v>574</v>
      </c>
      <c r="D127" s="41" t="s">
        <v>1173</v>
      </c>
      <c r="E127" s="108" t="s">
        <v>587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1"/>
    </row>
    <row r="128" spans="1:47" x14ac:dyDescent="0.25">
      <c r="A128">
        <v>57819</v>
      </c>
      <c r="B128" t="s">
        <v>567</v>
      </c>
      <c r="C128" t="s">
        <v>574</v>
      </c>
      <c r="D128" s="41" t="s">
        <v>1157</v>
      </c>
      <c r="E128" s="108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1"/>
    </row>
    <row r="129" spans="1:47" x14ac:dyDescent="0.25">
      <c r="A129">
        <v>58115</v>
      </c>
      <c r="B129" t="s">
        <v>567</v>
      </c>
      <c r="C129" t="s">
        <v>574</v>
      </c>
      <c r="D129" s="41" t="s">
        <v>1157</v>
      </c>
      <c r="E129" s="108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1"/>
    </row>
    <row r="130" spans="1:47" x14ac:dyDescent="0.25">
      <c r="A130">
        <v>57856</v>
      </c>
      <c r="B130" t="s">
        <v>567</v>
      </c>
      <c r="C130" t="s">
        <v>574</v>
      </c>
      <c r="D130" s="41" t="s">
        <v>1157</v>
      </c>
      <c r="E130" s="108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1"/>
    </row>
    <row r="131" spans="1:47" x14ac:dyDescent="0.25">
      <c r="A131">
        <v>58115</v>
      </c>
      <c r="B131" t="s">
        <v>567</v>
      </c>
      <c r="C131" t="s">
        <v>574</v>
      </c>
      <c r="D131" s="41" t="s">
        <v>1157</v>
      </c>
      <c r="E131" s="108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1"/>
    </row>
    <row r="132" spans="1:47" x14ac:dyDescent="0.25">
      <c r="A132">
        <v>57819</v>
      </c>
      <c r="B132" t="s">
        <v>567</v>
      </c>
      <c r="C132" t="s">
        <v>574</v>
      </c>
      <c r="D132" s="41" t="s">
        <v>1157</v>
      </c>
      <c r="E132" s="108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567</v>
      </c>
      <c r="C133" t="s">
        <v>574</v>
      </c>
      <c r="D133" s="41" t="s">
        <v>1157</v>
      </c>
      <c r="E133" s="108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567</v>
      </c>
      <c r="C134" t="s">
        <v>574</v>
      </c>
      <c r="D134" s="41" t="s">
        <v>1157</v>
      </c>
      <c r="E134" s="108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1"/>
      <c r="AU134" s="31"/>
    </row>
    <row r="135" spans="1:47" x14ac:dyDescent="0.25">
      <c r="A135">
        <v>57221</v>
      </c>
      <c r="B135" t="s">
        <v>567</v>
      </c>
      <c r="C135" t="s">
        <v>574</v>
      </c>
      <c r="D135" s="41" t="s">
        <v>1157</v>
      </c>
      <c r="E135" s="108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1"/>
    </row>
    <row r="136" spans="1:47" x14ac:dyDescent="0.25">
      <c r="A136">
        <v>58115</v>
      </c>
      <c r="B136" t="s">
        <v>567</v>
      </c>
      <c r="C136" t="s">
        <v>574</v>
      </c>
      <c r="D136" s="41" t="s">
        <v>1157</v>
      </c>
      <c r="E136" s="108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1"/>
    </row>
    <row r="137" spans="1:47" x14ac:dyDescent="0.25">
      <c r="A137">
        <v>58115</v>
      </c>
      <c r="B137" t="s">
        <v>567</v>
      </c>
      <c r="C137" t="s">
        <v>574</v>
      </c>
      <c r="D137" s="41" t="s">
        <v>1157</v>
      </c>
      <c r="E137" s="108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1"/>
    </row>
    <row r="138" spans="1:47" x14ac:dyDescent="0.25">
      <c r="A138">
        <v>58115</v>
      </c>
      <c r="B138" t="s">
        <v>567</v>
      </c>
      <c r="C138" t="s">
        <v>574</v>
      </c>
      <c r="D138" s="41" t="s">
        <v>1157</v>
      </c>
      <c r="E138" s="108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1"/>
    </row>
    <row r="139" spans="1:47" x14ac:dyDescent="0.25">
      <c r="A139">
        <v>58115</v>
      </c>
      <c r="B139" t="s">
        <v>567</v>
      </c>
      <c r="C139" t="s">
        <v>574</v>
      </c>
      <c r="D139" s="41" t="s">
        <v>1157</v>
      </c>
      <c r="E139" s="108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1"/>
    </row>
    <row r="140" spans="1:47" x14ac:dyDescent="0.25">
      <c r="A140">
        <v>57248</v>
      </c>
      <c r="B140" t="s">
        <v>567</v>
      </c>
      <c r="C140" t="s">
        <v>574</v>
      </c>
      <c r="D140" s="41" t="s">
        <v>1157</v>
      </c>
      <c r="E140" s="108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567</v>
      </c>
      <c r="C141" t="s">
        <v>574</v>
      </c>
      <c r="D141" s="41" t="s">
        <v>1157</v>
      </c>
      <c r="E141" s="108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567</v>
      </c>
      <c r="C142" t="s">
        <v>574</v>
      </c>
      <c r="D142" s="41" t="s">
        <v>634</v>
      </c>
      <c r="E142" s="108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567</v>
      </c>
      <c r="C143" t="s">
        <v>574</v>
      </c>
      <c r="D143" s="41" t="s">
        <v>634</v>
      </c>
      <c r="E143" s="108" t="s">
        <v>635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567</v>
      </c>
      <c r="C144" t="s">
        <v>574</v>
      </c>
      <c r="D144" s="41" t="s">
        <v>1128</v>
      </c>
      <c r="E144" s="108" t="s">
        <v>1129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567</v>
      </c>
      <c r="C145" t="s">
        <v>574</v>
      </c>
      <c r="D145" s="41" t="s">
        <v>1158</v>
      </c>
      <c r="E145" s="108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567</v>
      </c>
      <c r="C146" t="s">
        <v>574</v>
      </c>
      <c r="D146" s="41" t="s">
        <v>1158</v>
      </c>
      <c r="E146" s="108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567</v>
      </c>
      <c r="C147" t="s">
        <v>574</v>
      </c>
      <c r="D147" s="41" t="s">
        <v>1041</v>
      </c>
      <c r="E147" s="108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567</v>
      </c>
      <c r="C148" t="s">
        <v>574</v>
      </c>
      <c r="D148" s="41" t="s">
        <v>1041</v>
      </c>
      <c r="E148" s="108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567</v>
      </c>
      <c r="C149" t="s">
        <v>574</v>
      </c>
      <c r="D149" s="41" t="s">
        <v>1041</v>
      </c>
      <c r="E149" s="108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567</v>
      </c>
      <c r="C150" t="s">
        <v>574</v>
      </c>
      <c r="D150" s="41" t="s">
        <v>628</v>
      </c>
      <c r="E150" s="108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567</v>
      </c>
      <c r="C151" t="s">
        <v>574</v>
      </c>
      <c r="D151" s="41" t="s">
        <v>628</v>
      </c>
      <c r="E151" s="108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567</v>
      </c>
      <c r="C152" t="s">
        <v>574</v>
      </c>
      <c r="D152" s="41" t="s">
        <v>628</v>
      </c>
      <c r="E152" s="108" t="s">
        <v>1130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567</v>
      </c>
      <c r="C153" t="s">
        <v>574</v>
      </c>
      <c r="D153" s="41" t="s">
        <v>628</v>
      </c>
      <c r="E153" s="108" t="s">
        <v>1132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567</v>
      </c>
      <c r="C154" t="s">
        <v>574</v>
      </c>
      <c r="D154" s="41" t="s">
        <v>628</v>
      </c>
      <c r="E154" s="108" t="s">
        <v>1133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567</v>
      </c>
      <c r="C155" t="s">
        <v>574</v>
      </c>
      <c r="D155" s="41" t="s">
        <v>1202</v>
      </c>
      <c r="E155" s="108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567</v>
      </c>
      <c r="C156" t="s">
        <v>574</v>
      </c>
      <c r="D156" s="41" t="s">
        <v>1202</v>
      </c>
      <c r="E156" s="108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567</v>
      </c>
      <c r="C157" t="s">
        <v>574</v>
      </c>
      <c r="D157" s="41" t="s">
        <v>1202</v>
      </c>
      <c r="E157" s="108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567</v>
      </c>
      <c r="C158" t="s">
        <v>574</v>
      </c>
      <c r="D158" s="41" t="s">
        <v>1202</v>
      </c>
      <c r="E158" s="108" t="s">
        <v>1131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567</v>
      </c>
      <c r="C159" t="s">
        <v>574</v>
      </c>
      <c r="D159" s="41" t="s">
        <v>1184</v>
      </c>
      <c r="E159" s="108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567</v>
      </c>
      <c r="C160" t="s">
        <v>574</v>
      </c>
      <c r="D160" s="41" t="s">
        <v>1184</v>
      </c>
      <c r="E160" s="108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567</v>
      </c>
      <c r="C161" t="s">
        <v>574</v>
      </c>
      <c r="D161" s="41" t="s">
        <v>636</v>
      </c>
      <c r="E161" s="108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567</v>
      </c>
      <c r="C162" t="s">
        <v>574</v>
      </c>
      <c r="D162" s="41" t="s">
        <v>636</v>
      </c>
      <c r="E162" s="108" t="s">
        <v>642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567</v>
      </c>
      <c r="C163" t="s">
        <v>574</v>
      </c>
      <c r="D163" s="41" t="s">
        <v>636</v>
      </c>
      <c r="E163" s="108" t="s">
        <v>641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567</v>
      </c>
      <c r="C164" t="s">
        <v>574</v>
      </c>
      <c r="D164" s="41" t="s">
        <v>636</v>
      </c>
      <c r="E164" s="108" t="s">
        <v>637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567</v>
      </c>
      <c r="C165" t="s">
        <v>574</v>
      </c>
      <c r="D165" s="41" t="s">
        <v>1163</v>
      </c>
      <c r="E165" s="108" t="s">
        <v>1062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567</v>
      </c>
      <c r="C166" t="s">
        <v>574</v>
      </c>
      <c r="D166" s="41" t="s">
        <v>581</v>
      </c>
      <c r="E166" s="108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567</v>
      </c>
      <c r="C167" t="s">
        <v>574</v>
      </c>
      <c r="D167" s="41" t="s">
        <v>581</v>
      </c>
      <c r="E167" s="108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567</v>
      </c>
      <c r="C168" t="s">
        <v>574</v>
      </c>
      <c r="D168" s="41" t="s">
        <v>581</v>
      </c>
      <c r="E168" s="108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567</v>
      </c>
      <c r="C169" t="s">
        <v>574</v>
      </c>
      <c r="D169" s="41" t="s">
        <v>581</v>
      </c>
      <c r="E169" s="108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567</v>
      </c>
      <c r="C170" t="s">
        <v>574</v>
      </c>
      <c r="D170" s="41" t="s">
        <v>581</v>
      </c>
      <c r="E170" s="108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567</v>
      </c>
      <c r="C171" t="s">
        <v>574</v>
      </c>
      <c r="D171" s="41" t="s">
        <v>581</v>
      </c>
      <c r="E171" s="108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567</v>
      </c>
      <c r="C172" t="s">
        <v>574</v>
      </c>
      <c r="D172" s="41" t="s">
        <v>581</v>
      </c>
      <c r="E172" s="108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567</v>
      </c>
      <c r="C173" t="s">
        <v>574</v>
      </c>
      <c r="D173" s="41" t="s">
        <v>581</v>
      </c>
      <c r="E173" s="108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567</v>
      </c>
      <c r="C174" t="s">
        <v>574</v>
      </c>
      <c r="D174" s="41" t="s">
        <v>1162</v>
      </c>
      <c r="E174" s="108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567</v>
      </c>
      <c r="C175" t="s">
        <v>574</v>
      </c>
      <c r="D175" s="41" t="s">
        <v>586</v>
      </c>
      <c r="E175" s="108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567</v>
      </c>
      <c r="C176" t="s">
        <v>574</v>
      </c>
      <c r="D176" s="41" t="s">
        <v>586</v>
      </c>
      <c r="E176" s="108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567</v>
      </c>
      <c r="C177" t="s">
        <v>574</v>
      </c>
      <c r="D177" s="41" t="s">
        <v>586</v>
      </c>
      <c r="E177" s="108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567</v>
      </c>
      <c r="C178" t="s">
        <v>574</v>
      </c>
      <c r="D178" s="41" t="s">
        <v>586</v>
      </c>
      <c r="E178" s="108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567</v>
      </c>
      <c r="C179" t="s">
        <v>574</v>
      </c>
      <c r="D179" s="41" t="s">
        <v>586</v>
      </c>
      <c r="E179" s="108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567</v>
      </c>
      <c r="C180" t="s">
        <v>574</v>
      </c>
      <c r="D180" s="41" t="s">
        <v>586</v>
      </c>
      <c r="E180" s="108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567</v>
      </c>
      <c r="C181" t="s">
        <v>574</v>
      </c>
      <c r="D181" s="41" t="s">
        <v>586</v>
      </c>
      <c r="E181" s="108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567</v>
      </c>
      <c r="C182" t="s">
        <v>574</v>
      </c>
      <c r="D182" s="41" t="s">
        <v>586</v>
      </c>
      <c r="E182" s="108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567</v>
      </c>
      <c r="C183" t="s">
        <v>574</v>
      </c>
      <c r="D183" s="41" t="s">
        <v>586</v>
      </c>
      <c r="E183" s="108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567</v>
      </c>
      <c r="C184" t="s">
        <v>574</v>
      </c>
      <c r="D184" s="41" t="s">
        <v>586</v>
      </c>
      <c r="E184" s="108" t="s">
        <v>575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567</v>
      </c>
      <c r="C185" t="s">
        <v>1060</v>
      </c>
      <c r="D185" s="41" t="s">
        <v>1212</v>
      </c>
      <c r="E185" s="108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567</v>
      </c>
      <c r="C186" t="s">
        <v>1060</v>
      </c>
      <c r="D186" s="41" t="s">
        <v>1157</v>
      </c>
      <c r="E186" s="108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567</v>
      </c>
      <c r="C187" t="s">
        <v>1060</v>
      </c>
      <c r="D187" s="41" t="s">
        <v>1041</v>
      </c>
      <c r="E187" s="108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567</v>
      </c>
      <c r="C188" t="s">
        <v>1074</v>
      </c>
      <c r="D188" s="41" t="s">
        <v>1169</v>
      </c>
      <c r="E188" s="108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567</v>
      </c>
      <c r="C189" t="s">
        <v>1074</v>
      </c>
      <c r="D189" s="41" t="s">
        <v>1041</v>
      </c>
      <c r="E189" s="108" t="s">
        <v>1097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567</v>
      </c>
      <c r="C190" t="s">
        <v>1074</v>
      </c>
      <c r="D190" s="41" t="s">
        <v>1041</v>
      </c>
      <c r="E190" s="108" t="s">
        <v>1098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567</v>
      </c>
      <c r="C191" t="s">
        <v>1074</v>
      </c>
      <c r="D191" s="41" t="s">
        <v>1192</v>
      </c>
      <c r="E191" s="108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567</v>
      </c>
      <c r="C192" t="s">
        <v>1074</v>
      </c>
      <c r="D192" s="41" t="s">
        <v>1180</v>
      </c>
      <c r="E192" s="108" t="s">
        <v>1088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567</v>
      </c>
      <c r="C193" t="s">
        <v>1074</v>
      </c>
      <c r="D193" s="41" t="s">
        <v>1180</v>
      </c>
      <c r="E193" s="108" t="s">
        <v>1089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567</v>
      </c>
      <c r="C194" t="s">
        <v>1118</v>
      </c>
      <c r="D194" s="41" t="s">
        <v>1199</v>
      </c>
      <c r="E194" s="108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567</v>
      </c>
      <c r="C195" t="s">
        <v>1100</v>
      </c>
      <c r="D195" s="41" t="s">
        <v>1215</v>
      </c>
      <c r="E195" s="108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567</v>
      </c>
      <c r="C196" t="s">
        <v>1100</v>
      </c>
      <c r="D196" s="41" t="s">
        <v>1101</v>
      </c>
      <c r="E196" s="108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567</v>
      </c>
      <c r="C197" t="s">
        <v>1050</v>
      </c>
      <c r="D197" s="41" t="s">
        <v>1041</v>
      </c>
      <c r="E197" s="108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567</v>
      </c>
      <c r="C198" t="s">
        <v>567</v>
      </c>
      <c r="D198" s="41" t="s">
        <v>1041</v>
      </c>
      <c r="E198" s="108" t="s">
        <v>1076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567</v>
      </c>
      <c r="C199" t="s">
        <v>1045</v>
      </c>
      <c r="D199" s="41" t="s">
        <v>1208</v>
      </c>
      <c r="E199" s="108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567</v>
      </c>
      <c r="C200" t="s">
        <v>1045</v>
      </c>
      <c r="D200" s="41" t="s">
        <v>1151</v>
      </c>
      <c r="E200" s="108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567</v>
      </c>
      <c r="C201" t="s">
        <v>1077</v>
      </c>
      <c r="D201" s="41" t="s">
        <v>1156</v>
      </c>
      <c r="E201" s="108" t="s">
        <v>1078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567</v>
      </c>
      <c r="C202" t="s">
        <v>1054</v>
      </c>
      <c r="D202" s="41" t="s">
        <v>1155</v>
      </c>
      <c r="E202" s="108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567</v>
      </c>
      <c r="C203" t="s">
        <v>622</v>
      </c>
      <c r="D203" s="41">
        <v>3814</v>
      </c>
      <c r="E203" s="108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567</v>
      </c>
      <c r="C204" t="s">
        <v>622</v>
      </c>
      <c r="D204" s="41">
        <v>3814</v>
      </c>
      <c r="E204" s="108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567</v>
      </c>
      <c r="C205" t="s">
        <v>622</v>
      </c>
      <c r="D205" s="41">
        <v>3814</v>
      </c>
      <c r="E205" s="108" t="s">
        <v>623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567</v>
      </c>
      <c r="C206" t="s">
        <v>622</v>
      </c>
      <c r="D206" s="41">
        <v>3817</v>
      </c>
      <c r="E206" s="108" t="s">
        <v>1103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567</v>
      </c>
      <c r="C207" t="s">
        <v>622</v>
      </c>
      <c r="D207" s="41">
        <v>3831</v>
      </c>
      <c r="E207" s="108" t="s">
        <v>1147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567</v>
      </c>
      <c r="C208" t="s">
        <v>622</v>
      </c>
      <c r="D208" s="41">
        <v>6814</v>
      </c>
      <c r="E208" s="108" t="s">
        <v>1065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567</v>
      </c>
      <c r="C209" t="s">
        <v>622</v>
      </c>
      <c r="D209" s="41">
        <v>6814</v>
      </c>
      <c r="E209" s="108" t="s">
        <v>1066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567</v>
      </c>
      <c r="C210" t="s">
        <v>622</v>
      </c>
      <c r="D210" s="41" t="s">
        <v>1041</v>
      </c>
      <c r="E210" s="108" t="s">
        <v>1103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567</v>
      </c>
      <c r="C211" t="s">
        <v>1052</v>
      </c>
      <c r="D211" s="41">
        <v>3814</v>
      </c>
      <c r="E211" s="108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567</v>
      </c>
      <c r="C212" t="s">
        <v>1099</v>
      </c>
      <c r="D212" s="41" t="s">
        <v>1189</v>
      </c>
      <c r="E212" s="108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567</v>
      </c>
      <c r="C213" t="s">
        <v>568</v>
      </c>
      <c r="D213" s="41" t="s">
        <v>1156</v>
      </c>
      <c r="E213" s="108" t="s">
        <v>1115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567</v>
      </c>
      <c r="C214" t="s">
        <v>1057</v>
      </c>
      <c r="D214" s="41" t="s">
        <v>1058</v>
      </c>
      <c r="E214" s="108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567</v>
      </c>
      <c r="C215" t="s">
        <v>1057</v>
      </c>
      <c r="D215" s="41" t="s">
        <v>1058</v>
      </c>
      <c r="E215" s="108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567</v>
      </c>
      <c r="C216" t="s">
        <v>1057</v>
      </c>
      <c r="D216" s="41" t="s">
        <v>1058</v>
      </c>
      <c r="E216" s="108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567</v>
      </c>
      <c r="C217" t="s">
        <v>1057</v>
      </c>
      <c r="D217" s="41" t="s">
        <v>1058</v>
      </c>
      <c r="E217" s="108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567</v>
      </c>
      <c r="C218" t="s">
        <v>1057</v>
      </c>
      <c r="D218" s="41" t="s">
        <v>1058</v>
      </c>
      <c r="E218" s="108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567</v>
      </c>
      <c r="C219" t="s">
        <v>1057</v>
      </c>
      <c r="D219" s="41" t="s">
        <v>1058</v>
      </c>
      <c r="E219" s="108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567</v>
      </c>
      <c r="C220" t="s">
        <v>1116</v>
      </c>
      <c r="D220" s="41" t="s">
        <v>1197</v>
      </c>
      <c r="E220" s="108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567</v>
      </c>
      <c r="C221" t="s">
        <v>570</v>
      </c>
      <c r="D221" s="41">
        <v>4</v>
      </c>
      <c r="E221" s="108" t="s">
        <v>1069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567</v>
      </c>
      <c r="C222" t="s">
        <v>570</v>
      </c>
      <c r="D222" s="41">
        <v>425</v>
      </c>
      <c r="E222" s="108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567</v>
      </c>
      <c r="C223" t="s">
        <v>570</v>
      </c>
      <c r="D223" s="41">
        <v>500</v>
      </c>
      <c r="E223" s="108" t="s">
        <v>1068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567</v>
      </c>
      <c r="C224" t="s">
        <v>570</v>
      </c>
      <c r="D224" s="41">
        <v>574</v>
      </c>
      <c r="E224" s="108" t="s">
        <v>1122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567</v>
      </c>
      <c r="C225" t="s">
        <v>570</v>
      </c>
      <c r="D225" s="41">
        <v>574</v>
      </c>
      <c r="E225" s="108" t="s">
        <v>1059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567</v>
      </c>
      <c r="C226" t="s">
        <v>570</v>
      </c>
      <c r="D226" s="41">
        <v>2000</v>
      </c>
      <c r="E226" s="108" t="s">
        <v>1094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567</v>
      </c>
      <c r="C227" t="s">
        <v>570</v>
      </c>
      <c r="D227" s="41" t="s">
        <v>1153</v>
      </c>
      <c r="E227" s="108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567</v>
      </c>
      <c r="C228" t="s">
        <v>570</v>
      </c>
      <c r="D228" s="41" t="s">
        <v>1193</v>
      </c>
      <c r="E228" s="108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567</v>
      </c>
      <c r="C229" t="s">
        <v>570</v>
      </c>
      <c r="D229" s="41" t="s">
        <v>646</v>
      </c>
      <c r="E229" s="108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567</v>
      </c>
      <c r="C230" t="s">
        <v>570</v>
      </c>
      <c r="D230" s="41" t="s">
        <v>1206</v>
      </c>
      <c r="E230" s="108" t="s">
        <v>1136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567</v>
      </c>
      <c r="C231" t="s">
        <v>570</v>
      </c>
      <c r="D231" s="41" t="s">
        <v>584</v>
      </c>
      <c r="E231" s="108" t="s">
        <v>585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567</v>
      </c>
      <c r="C232" t="s">
        <v>570</v>
      </c>
      <c r="D232" s="41" t="s">
        <v>584</v>
      </c>
      <c r="E232" s="108" t="s">
        <v>631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567</v>
      </c>
      <c r="C233" t="s">
        <v>570</v>
      </c>
      <c r="D233" s="41" t="s">
        <v>584</v>
      </c>
      <c r="E233" s="108" t="s">
        <v>1138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567</v>
      </c>
      <c r="C234" t="s">
        <v>570</v>
      </c>
      <c r="D234" s="41" t="s">
        <v>571</v>
      </c>
      <c r="E234" s="108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567</v>
      </c>
      <c r="C235" t="s">
        <v>570</v>
      </c>
      <c r="D235" s="41" t="s">
        <v>571</v>
      </c>
      <c r="E235" s="108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567</v>
      </c>
      <c r="C236" t="s">
        <v>570</v>
      </c>
      <c r="D236" s="41" t="s">
        <v>571</v>
      </c>
      <c r="E236" s="108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567</v>
      </c>
      <c r="C237" t="s">
        <v>570</v>
      </c>
      <c r="D237" s="41" t="s">
        <v>571</v>
      </c>
      <c r="E237" s="108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567</v>
      </c>
      <c r="C238" t="s">
        <v>570</v>
      </c>
      <c r="D238" s="41" t="s">
        <v>571</v>
      </c>
      <c r="E238" s="108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567</v>
      </c>
      <c r="C239" t="s">
        <v>570</v>
      </c>
      <c r="D239" s="41" t="s">
        <v>571</v>
      </c>
      <c r="E239" s="108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567</v>
      </c>
      <c r="C240" t="s">
        <v>570</v>
      </c>
      <c r="D240" s="41" t="s">
        <v>571</v>
      </c>
      <c r="E240" s="108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567</v>
      </c>
      <c r="C241" t="s">
        <v>570</v>
      </c>
      <c r="D241" s="41" t="s">
        <v>571</v>
      </c>
      <c r="E241" s="108" t="s">
        <v>590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567</v>
      </c>
      <c r="C242" t="s">
        <v>570</v>
      </c>
      <c r="D242" s="41" t="s">
        <v>571</v>
      </c>
      <c r="E242" s="108" t="s">
        <v>651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567</v>
      </c>
      <c r="C243" t="s">
        <v>570</v>
      </c>
      <c r="D243" s="41" t="s">
        <v>571</v>
      </c>
      <c r="E243" s="108" t="s">
        <v>598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567</v>
      </c>
      <c r="C244" t="s">
        <v>570</v>
      </c>
      <c r="D244" s="41" t="s">
        <v>1160</v>
      </c>
      <c r="E244" s="108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567</v>
      </c>
      <c r="C245" t="s">
        <v>570</v>
      </c>
      <c r="D245" s="41" t="s">
        <v>1160</v>
      </c>
      <c r="E245" s="108" t="s">
        <v>1105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567</v>
      </c>
      <c r="C246" t="s">
        <v>570</v>
      </c>
      <c r="D246" s="41" t="s">
        <v>1160</v>
      </c>
      <c r="E246" s="108" t="s">
        <v>1070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567</v>
      </c>
      <c r="C247" t="s">
        <v>570</v>
      </c>
      <c r="D247" s="41" t="s">
        <v>1175</v>
      </c>
      <c r="E247" s="108" t="s">
        <v>1086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567</v>
      </c>
      <c r="C248" t="s">
        <v>570</v>
      </c>
      <c r="D248" s="41" t="s">
        <v>1109</v>
      </c>
      <c r="E248" s="108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567</v>
      </c>
      <c r="C249" t="s">
        <v>570</v>
      </c>
      <c r="D249" s="41" t="s">
        <v>1109</v>
      </c>
      <c r="E249" s="108" t="s">
        <v>1110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567</v>
      </c>
      <c r="C250" t="s">
        <v>570</v>
      </c>
      <c r="D250" s="41" t="s">
        <v>1183</v>
      </c>
      <c r="E250" s="108" t="s">
        <v>1093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567</v>
      </c>
      <c r="C251" t="s">
        <v>570</v>
      </c>
      <c r="D251" s="41" t="s">
        <v>1104</v>
      </c>
      <c r="E251" s="108" t="s">
        <v>1081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567</v>
      </c>
      <c r="C252" t="s">
        <v>570</v>
      </c>
      <c r="D252" s="41" t="s">
        <v>1211</v>
      </c>
      <c r="E252" s="108" t="s">
        <v>1143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567</v>
      </c>
      <c r="C253" t="s">
        <v>570</v>
      </c>
      <c r="D253" s="41" t="s">
        <v>624</v>
      </c>
      <c r="E253" s="108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567</v>
      </c>
      <c r="C254" t="s">
        <v>570</v>
      </c>
      <c r="D254" s="41" t="s">
        <v>624</v>
      </c>
      <c r="E254" s="108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567</v>
      </c>
      <c r="C255" t="s">
        <v>570</v>
      </c>
      <c r="D255" s="41" t="s">
        <v>624</v>
      </c>
      <c r="E255" s="108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567</v>
      </c>
      <c r="C256" t="s">
        <v>570</v>
      </c>
      <c r="D256" s="41" t="s">
        <v>624</v>
      </c>
      <c r="E256" s="108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567</v>
      </c>
      <c r="C257" t="s">
        <v>570</v>
      </c>
      <c r="D257" s="41" t="s">
        <v>624</v>
      </c>
      <c r="E257" s="108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567</v>
      </c>
      <c r="C258" t="s">
        <v>570</v>
      </c>
      <c r="D258" s="41" t="s">
        <v>624</v>
      </c>
      <c r="E258" s="108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567</v>
      </c>
      <c r="C259" t="s">
        <v>570</v>
      </c>
      <c r="D259" s="41" t="s">
        <v>624</v>
      </c>
      <c r="E259" s="108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567</v>
      </c>
      <c r="C260" t="s">
        <v>570</v>
      </c>
      <c r="D260" s="41" t="s">
        <v>624</v>
      </c>
      <c r="E260" s="108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567</v>
      </c>
      <c r="C261" t="s">
        <v>570</v>
      </c>
      <c r="D261" s="41" t="s">
        <v>624</v>
      </c>
      <c r="E261" s="108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567</v>
      </c>
      <c r="C262" t="s">
        <v>570</v>
      </c>
      <c r="D262" s="41" t="s">
        <v>624</v>
      </c>
      <c r="E262" s="108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567</v>
      </c>
      <c r="C263" t="s">
        <v>570</v>
      </c>
      <c r="D263" s="41" t="s">
        <v>624</v>
      </c>
      <c r="E263" s="108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567</v>
      </c>
      <c r="C264" t="s">
        <v>570</v>
      </c>
      <c r="D264" s="41" t="s">
        <v>624</v>
      </c>
      <c r="E264" s="108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567</v>
      </c>
      <c r="C265" t="s">
        <v>570</v>
      </c>
      <c r="D265" s="41" t="s">
        <v>624</v>
      </c>
      <c r="E265" s="108" t="s">
        <v>1144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567</v>
      </c>
      <c r="C266" t="s">
        <v>570</v>
      </c>
      <c r="D266" s="41" t="s">
        <v>624</v>
      </c>
      <c r="E266" s="108" t="s">
        <v>1112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567</v>
      </c>
      <c r="C267" t="s">
        <v>570</v>
      </c>
      <c r="D267" s="41" t="s">
        <v>624</v>
      </c>
      <c r="E267" s="108" t="s">
        <v>1056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567</v>
      </c>
      <c r="C268" t="s">
        <v>570</v>
      </c>
      <c r="D268" s="41" t="s">
        <v>624</v>
      </c>
      <c r="E268" s="108" t="s">
        <v>1113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567</v>
      </c>
      <c r="C269" t="s">
        <v>570</v>
      </c>
      <c r="D269" s="41" t="s">
        <v>624</v>
      </c>
      <c r="E269" s="108" t="s">
        <v>1119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567</v>
      </c>
      <c r="C270" t="s">
        <v>570</v>
      </c>
      <c r="D270" s="41" t="s">
        <v>624</v>
      </c>
      <c r="E270" s="108" t="s">
        <v>1071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567</v>
      </c>
      <c r="C271" t="s">
        <v>570</v>
      </c>
      <c r="D271" s="41" t="s">
        <v>624</v>
      </c>
      <c r="E271" s="108" t="s">
        <v>1096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567</v>
      </c>
      <c r="C272" t="s">
        <v>570</v>
      </c>
      <c r="D272" s="41" t="s">
        <v>624</v>
      </c>
      <c r="E272" s="108" t="s">
        <v>1064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567</v>
      </c>
      <c r="C273" t="s">
        <v>570</v>
      </c>
      <c r="D273" s="41" t="s">
        <v>1187</v>
      </c>
      <c r="E273" s="108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567</v>
      </c>
      <c r="C274" t="s">
        <v>570</v>
      </c>
      <c r="D274" s="41" t="s">
        <v>1176</v>
      </c>
      <c r="E274" s="108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567</v>
      </c>
      <c r="C275" t="s">
        <v>570</v>
      </c>
      <c r="D275" s="41" t="s">
        <v>1176</v>
      </c>
      <c r="E275" s="108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567</v>
      </c>
      <c r="C276" t="s">
        <v>570</v>
      </c>
      <c r="D276" s="41" t="s">
        <v>1149</v>
      </c>
      <c r="E276" s="108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567</v>
      </c>
      <c r="C277" t="s">
        <v>570</v>
      </c>
      <c r="D277" s="41" t="s">
        <v>1149</v>
      </c>
      <c r="E277" s="108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567</v>
      </c>
      <c r="C278" t="s">
        <v>570</v>
      </c>
      <c r="D278" s="41" t="s">
        <v>594</v>
      </c>
      <c r="E278" s="108" t="s">
        <v>595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567</v>
      </c>
      <c r="C279" t="s">
        <v>570</v>
      </c>
      <c r="D279" s="41" t="s">
        <v>1188</v>
      </c>
      <c r="E279" s="108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567</v>
      </c>
      <c r="C280" t="s">
        <v>570</v>
      </c>
      <c r="D280" s="41" t="s">
        <v>1188</v>
      </c>
      <c r="E280" s="108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567</v>
      </c>
      <c r="C281" t="s">
        <v>570</v>
      </c>
      <c r="D281" s="41" t="s">
        <v>592</v>
      </c>
      <c r="E281" s="108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567</v>
      </c>
      <c r="C282" t="s">
        <v>570</v>
      </c>
      <c r="D282" s="41" t="s">
        <v>592</v>
      </c>
      <c r="E282" s="108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567</v>
      </c>
      <c r="C283" t="s">
        <v>570</v>
      </c>
      <c r="D283" s="41" t="s">
        <v>592</v>
      </c>
      <c r="E283" s="108" t="s">
        <v>644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567</v>
      </c>
      <c r="C284" t="s">
        <v>570</v>
      </c>
      <c r="D284" s="41" t="s">
        <v>1216</v>
      </c>
      <c r="E284" s="108" t="s">
        <v>1137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567</v>
      </c>
      <c r="C285" t="s">
        <v>570</v>
      </c>
      <c r="D285" s="41" t="s">
        <v>1190</v>
      </c>
      <c r="E285" s="108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567</v>
      </c>
      <c r="C286" t="s">
        <v>570</v>
      </c>
      <c r="D286" s="41" t="s">
        <v>1205</v>
      </c>
      <c r="E286" s="108" t="s">
        <v>1135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567</v>
      </c>
      <c r="C287" t="s">
        <v>570</v>
      </c>
      <c r="D287" s="41" t="s">
        <v>1165</v>
      </c>
      <c r="E287" s="108" t="s">
        <v>1067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567</v>
      </c>
      <c r="C288" t="s">
        <v>570</v>
      </c>
      <c r="D288" s="41" t="s">
        <v>1204</v>
      </c>
      <c r="E288" s="108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567</v>
      </c>
      <c r="C289" t="s">
        <v>570</v>
      </c>
      <c r="D289" s="41" t="s">
        <v>1203</v>
      </c>
      <c r="E289" s="108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567</v>
      </c>
      <c r="C290" t="s">
        <v>570</v>
      </c>
      <c r="D290" s="41" t="s">
        <v>1214</v>
      </c>
      <c r="E290" s="108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567</v>
      </c>
      <c r="C291" t="s">
        <v>570</v>
      </c>
      <c r="D291" s="41" t="s">
        <v>1214</v>
      </c>
      <c r="E291" s="108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567</v>
      </c>
      <c r="C292" t="s">
        <v>570</v>
      </c>
      <c r="D292" s="41" t="s">
        <v>1141</v>
      </c>
      <c r="E292" s="108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567</v>
      </c>
      <c r="C293" t="s">
        <v>570</v>
      </c>
      <c r="D293" s="41" t="s">
        <v>1170</v>
      </c>
      <c r="E293" s="108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567</v>
      </c>
      <c r="C294" t="s">
        <v>570</v>
      </c>
      <c r="D294" s="41" t="s">
        <v>1170</v>
      </c>
      <c r="E294" s="108" t="s">
        <v>1121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567</v>
      </c>
      <c r="C295" t="s">
        <v>570</v>
      </c>
      <c r="D295" s="41" t="s">
        <v>1210</v>
      </c>
      <c r="E295" s="108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567</v>
      </c>
      <c r="C296" t="s">
        <v>570</v>
      </c>
      <c r="D296" s="41" t="s">
        <v>1041</v>
      </c>
      <c r="E296" s="108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567</v>
      </c>
      <c r="C297" t="s">
        <v>570</v>
      </c>
      <c r="D297" s="41" t="s">
        <v>1041</v>
      </c>
      <c r="E297" s="108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567</v>
      </c>
      <c r="C298" t="s">
        <v>570</v>
      </c>
      <c r="D298" s="41" t="s">
        <v>1041</v>
      </c>
      <c r="E298" s="108" t="s">
        <v>1055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567</v>
      </c>
      <c r="C299" t="s">
        <v>570</v>
      </c>
      <c r="D299" s="41" t="s">
        <v>1041</v>
      </c>
      <c r="E299" s="108" t="s">
        <v>1043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567</v>
      </c>
      <c r="C300" t="s">
        <v>570</v>
      </c>
      <c r="D300" s="41" t="s">
        <v>1041</v>
      </c>
      <c r="E300" s="108" t="s">
        <v>1082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567</v>
      </c>
      <c r="C301" t="s">
        <v>570</v>
      </c>
      <c r="D301" s="41" t="s">
        <v>1041</v>
      </c>
      <c r="E301" s="108" t="s">
        <v>1051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567</v>
      </c>
      <c r="C302" t="s">
        <v>570</v>
      </c>
      <c r="D302" s="41" t="s">
        <v>1194</v>
      </c>
      <c r="E302" s="108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567</v>
      </c>
      <c r="C303" t="s">
        <v>570</v>
      </c>
      <c r="D303" s="41" t="s">
        <v>1167</v>
      </c>
      <c r="E303" s="108" t="s">
        <v>1073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567</v>
      </c>
      <c r="C304" t="s">
        <v>570</v>
      </c>
      <c r="D304" s="41" t="s">
        <v>649</v>
      </c>
      <c r="E304" s="108" t="s">
        <v>650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567</v>
      </c>
      <c r="C305" t="s">
        <v>570</v>
      </c>
      <c r="D305" s="41" t="s">
        <v>604</v>
      </c>
      <c r="E305" s="108" t="s">
        <v>647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567</v>
      </c>
      <c r="C306" t="s">
        <v>570</v>
      </c>
      <c r="D306" s="41" t="s">
        <v>604</v>
      </c>
      <c r="E306" s="108" t="s">
        <v>1075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567</v>
      </c>
      <c r="C307" t="s">
        <v>570</v>
      </c>
      <c r="D307" s="41" t="s">
        <v>1161</v>
      </c>
      <c r="E307" s="108" t="s">
        <v>1061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567</v>
      </c>
      <c r="C308" t="s">
        <v>1120</v>
      </c>
      <c r="D308" s="41">
        <v>500</v>
      </c>
      <c r="E308" s="108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567</v>
      </c>
      <c r="C309" t="s">
        <v>1120</v>
      </c>
      <c r="D309" s="41" t="s">
        <v>618</v>
      </c>
      <c r="E309" s="108" t="s">
        <v>619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567</v>
      </c>
      <c r="C310" t="s">
        <v>1120</v>
      </c>
      <c r="D310" s="41" t="s">
        <v>571</v>
      </c>
      <c r="E310" s="108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567</v>
      </c>
      <c r="C311" t="s">
        <v>1120</v>
      </c>
      <c r="D311" s="41" t="s">
        <v>1104</v>
      </c>
      <c r="E311" s="108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567</v>
      </c>
      <c r="C312" t="s">
        <v>1120</v>
      </c>
      <c r="D312" s="41" t="s">
        <v>593</v>
      </c>
      <c r="E312" s="108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567</v>
      </c>
      <c r="C313" t="s">
        <v>1140</v>
      </c>
      <c r="D313" s="41" t="s">
        <v>1207</v>
      </c>
      <c r="E313" s="108" t="s">
        <v>1139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567</v>
      </c>
      <c r="D314" s="41" t="s">
        <v>1156</v>
      </c>
      <c r="E314" s="108" t="s">
        <v>591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</dc:creator>
  <cp:keywords/>
  <dc:description/>
  <cp:lastModifiedBy>Jeff Hall</cp:lastModifiedBy>
  <cp:revision/>
  <cp:lastPrinted>2024-08-15T19:10:38Z</cp:lastPrinted>
  <dcterms:created xsi:type="dcterms:W3CDTF">2014-01-02T17:50:22Z</dcterms:created>
  <dcterms:modified xsi:type="dcterms:W3CDTF">2024-11-27T21:24:18Z</dcterms:modified>
  <cp:category/>
  <cp:contentStatus/>
</cp:coreProperties>
</file>