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tables/table1.xml" ContentType="application/vnd.openxmlformats-officedocument.spreadsheetml.tab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S\"/>
    </mc:Choice>
  </mc:AlternateContent>
  <xr:revisionPtr revIDLastSave="0" documentId="13_ncr:11_{126D2D12-8040-4EFE-A648-E02BCF23D91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Worksheet" sheetId="1" r:id="rId1"/>
    <sheet name="CERT AL" sheetId="2" r:id="rId2"/>
    <sheet name="CERT AF" sheetId="7" r:id="rId3"/>
    <sheet name="Filter Cert Data" sheetId="29" r:id="rId4"/>
    <sheet name="DropDowns" sheetId="3" r:id="rId5"/>
    <sheet name="MUG Table" sheetId="4" r:id="rId6"/>
    <sheet name="Logo Page" sheetId="5" state="hidden" r:id="rId7"/>
    <sheet name="Tables" sheetId="16" r:id="rId8"/>
    <sheet name="Addresses" sheetId="15" r:id="rId9"/>
    <sheet name="Software Validation" sheetId="6" r:id="rId10"/>
    <sheet name="UUTs" sheetId="14" state="hidden" r:id="rId11"/>
  </sheets>
  <functionGroups builtInGroupCount="19"/>
  <definedNames>
    <definedName name="_xleta.N" hidden="1" xlm="1">#NAME?</definedName>
    <definedName name="_xleta.NA" hidden="1" xlm="1">#NAME?</definedName>
    <definedName name="A2LA">'Logo Page'!$B$4</definedName>
    <definedName name="Blank">'Logo Page'!$C$4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Tables!$R$3:$T$15</definedName>
    <definedName name="ExternalData_5" localSheetId="7" hidden="1">Tables!$V$3:$X$15</definedName>
    <definedName name="ExternalData_6" localSheetId="7" hidden="1">Tables!$Z$3:$AB$16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2">'CERT AF'!$A$1:$M$64</definedName>
    <definedName name="_xlnm.Print_Area" localSheetId="1">'CERT AL'!$A$1:$M$64</definedName>
    <definedName name="_xlnm.Print_Area" localSheetId="0">Worksheet!$A$1:$V$47</definedName>
    <definedName name="Results">DropDowns!$F$3:$F$4</definedName>
    <definedName name="ResultsAF">DropDowns!$F$7:$F$9</definedName>
    <definedName name="Scales">DropDowns!$B$11:$B$24</definedName>
    <definedName name="yesno">DropDowns!$B$3:$B$5</definedName>
    <definedName name="yesno2">DropDowns!$B$3:$B$5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7" i="4" l="1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3" i="29"/>
  <c r="A54" i="29"/>
  <c r="A55" i="29"/>
  <c r="A57" i="29"/>
  <c r="A58" i="29"/>
  <c r="A59" i="29"/>
  <c r="A15" i="29"/>
  <c r="A16" i="29"/>
  <c r="A17" i="29"/>
  <c r="A19" i="29"/>
  <c r="A20" i="29"/>
  <c r="A21" i="29"/>
  <c r="A23" i="29"/>
  <c r="A24" i="29"/>
  <c r="A25" i="29"/>
  <c r="A27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P24" i="29"/>
  <c r="P25" i="29"/>
  <c r="P27" i="29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P54" i="29"/>
  <c r="P55" i="29"/>
  <c r="P57" i="29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A1" i="5"/>
  <c r="C5" i="5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A1" i="1" a="1"/>
  <c r="A1" i="1" l="1"/>
  <c r="A33" i="29"/>
  <c r="L29" i="29" l="1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2" a="1"/>
  <c r="A45" i="2" s="1"/>
  <c r="A45" i="7" a="1"/>
  <c r="A45" i="7" s="1"/>
  <c r="A29" i="7" a="1"/>
  <c r="A29" i="7" s="1"/>
  <c r="A37" i="7" a="1"/>
  <c r="A37" i="7" s="1"/>
  <c r="A37" i="2" a="1"/>
  <c r="A37" i="2" s="1"/>
  <c r="A41" i="2" a="1"/>
  <c r="A41" i="2" s="1"/>
  <c r="J314" i="14"/>
  <c r="I314" i="14"/>
  <c r="H314" i="14"/>
  <c r="G314" i="14"/>
  <c r="J313" i="14"/>
  <c r="I313" i="14"/>
  <c r="H313" i="14"/>
  <c r="G313" i="14"/>
  <c r="J312" i="14"/>
  <c r="I312" i="14"/>
  <c r="H312" i="14"/>
  <c r="G312" i="14"/>
  <c r="J311" i="14"/>
  <c r="I311" i="14"/>
  <c r="H311" i="14"/>
  <c r="G311" i="14"/>
  <c r="J310" i="14"/>
  <c r="I310" i="14"/>
  <c r="H310" i="14"/>
  <c r="G310" i="14"/>
  <c r="J309" i="14"/>
  <c r="I309" i="14"/>
  <c r="H309" i="14"/>
  <c r="G309" i="14"/>
  <c r="J308" i="14"/>
  <c r="I308" i="14"/>
  <c r="H308" i="14"/>
  <c r="G308" i="14"/>
  <c r="J307" i="14"/>
  <c r="I307" i="14"/>
  <c r="H307" i="14"/>
  <c r="G307" i="14"/>
  <c r="J306" i="14"/>
  <c r="I306" i="14"/>
  <c r="H306" i="14"/>
  <c r="G306" i="14"/>
  <c r="J305" i="14"/>
  <c r="I305" i="14"/>
  <c r="H305" i="14"/>
  <c r="G305" i="14"/>
  <c r="J304" i="14"/>
  <c r="I304" i="14"/>
  <c r="H304" i="14"/>
  <c r="G304" i="14"/>
  <c r="J303" i="14"/>
  <c r="I303" i="14"/>
  <c r="H303" i="14"/>
  <c r="G303" i="14"/>
  <c r="J302" i="14"/>
  <c r="I302" i="14"/>
  <c r="H302" i="14"/>
  <c r="G302" i="14"/>
  <c r="J301" i="14"/>
  <c r="I301" i="14"/>
  <c r="H301" i="14"/>
  <c r="G301" i="14"/>
  <c r="J300" i="14"/>
  <c r="I300" i="14"/>
  <c r="H300" i="14"/>
  <c r="G300" i="14"/>
  <c r="J299" i="14"/>
  <c r="I299" i="14"/>
  <c r="H299" i="14"/>
  <c r="G299" i="14"/>
  <c r="J298" i="14"/>
  <c r="I298" i="14"/>
  <c r="H298" i="14"/>
  <c r="G298" i="14"/>
  <c r="J297" i="14"/>
  <c r="I297" i="14"/>
  <c r="H297" i="14"/>
  <c r="G297" i="14"/>
  <c r="J296" i="14"/>
  <c r="I296" i="14"/>
  <c r="H296" i="14"/>
  <c r="G296" i="14"/>
  <c r="J295" i="14"/>
  <c r="I295" i="14"/>
  <c r="H295" i="14"/>
  <c r="G295" i="14"/>
  <c r="J294" i="14"/>
  <c r="I294" i="14"/>
  <c r="H294" i="14"/>
  <c r="G294" i="14"/>
  <c r="J293" i="14"/>
  <c r="I293" i="14"/>
  <c r="H293" i="14"/>
  <c r="G293" i="14"/>
  <c r="J292" i="14"/>
  <c r="I292" i="14"/>
  <c r="H292" i="14"/>
  <c r="G292" i="14"/>
  <c r="J291" i="14"/>
  <c r="I291" i="14"/>
  <c r="H291" i="14"/>
  <c r="G291" i="14"/>
  <c r="J290" i="14"/>
  <c r="I290" i="14"/>
  <c r="H290" i="14"/>
  <c r="G290" i="14"/>
  <c r="J289" i="14"/>
  <c r="I289" i="14"/>
  <c r="H289" i="14"/>
  <c r="G289" i="14"/>
  <c r="J288" i="14"/>
  <c r="I288" i="14"/>
  <c r="H288" i="14"/>
  <c r="G288" i="14"/>
  <c r="J287" i="14"/>
  <c r="I287" i="14"/>
  <c r="H287" i="14"/>
  <c r="G287" i="14"/>
  <c r="J286" i="14"/>
  <c r="I286" i="14"/>
  <c r="H286" i="14"/>
  <c r="G286" i="14"/>
  <c r="J285" i="14"/>
  <c r="I285" i="14"/>
  <c r="H285" i="14"/>
  <c r="G285" i="14"/>
  <c r="J284" i="14"/>
  <c r="I284" i="14"/>
  <c r="H284" i="14"/>
  <c r="G284" i="14"/>
  <c r="J283" i="14"/>
  <c r="I283" i="14"/>
  <c r="H283" i="14"/>
  <c r="G283" i="14"/>
  <c r="J282" i="14"/>
  <c r="I282" i="14"/>
  <c r="H282" i="14"/>
  <c r="G282" i="14"/>
  <c r="J281" i="14"/>
  <c r="I281" i="14"/>
  <c r="H281" i="14"/>
  <c r="G281" i="14"/>
  <c r="J280" i="14"/>
  <c r="I280" i="14"/>
  <c r="H280" i="14"/>
  <c r="G280" i="14"/>
  <c r="J279" i="14"/>
  <c r="I279" i="14"/>
  <c r="H279" i="14"/>
  <c r="G279" i="14"/>
  <c r="J278" i="14"/>
  <c r="I278" i="14"/>
  <c r="H278" i="14"/>
  <c r="G278" i="14"/>
  <c r="J277" i="14"/>
  <c r="I277" i="14"/>
  <c r="H277" i="14"/>
  <c r="G277" i="14"/>
  <c r="J276" i="14"/>
  <c r="I276" i="14"/>
  <c r="H276" i="14"/>
  <c r="G276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256" i="14"/>
  <c r="I256" i="14"/>
  <c r="H256" i="14"/>
  <c r="G256" i="14"/>
  <c r="J255" i="14"/>
  <c r="I255" i="14"/>
  <c r="H255" i="14"/>
  <c r="G255" i="14"/>
  <c r="J254" i="14"/>
  <c r="I254" i="14"/>
  <c r="H254" i="14"/>
  <c r="G254" i="14"/>
  <c r="J253" i="14"/>
  <c r="I253" i="14"/>
  <c r="H253" i="14"/>
  <c r="G253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248" i="14"/>
  <c r="I248" i="14"/>
  <c r="H248" i="14"/>
  <c r="G248" i="14"/>
  <c r="J247" i="14"/>
  <c r="I247" i="14"/>
  <c r="H247" i="14"/>
  <c r="G247" i="14"/>
  <c r="J246" i="14"/>
  <c r="I246" i="14"/>
  <c r="H246" i="14"/>
  <c r="G246" i="14"/>
  <c r="J245" i="14"/>
  <c r="I245" i="14"/>
  <c r="H245" i="14"/>
  <c r="G245" i="14"/>
  <c r="J244" i="14"/>
  <c r="I244" i="14"/>
  <c r="H244" i="14"/>
  <c r="G244" i="14"/>
  <c r="J243" i="14"/>
  <c r="I243" i="14"/>
  <c r="H243" i="14"/>
  <c r="G243" i="14"/>
  <c r="J242" i="14"/>
  <c r="I242" i="14"/>
  <c r="H242" i="14"/>
  <c r="G242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238" i="14"/>
  <c r="I238" i="14"/>
  <c r="H238" i="14"/>
  <c r="G238" i="14"/>
  <c r="J237" i="14"/>
  <c r="I237" i="14"/>
  <c r="H237" i="14"/>
  <c r="G237" i="14"/>
  <c r="J236" i="14"/>
  <c r="I236" i="14"/>
  <c r="H236" i="14"/>
  <c r="G236" i="14"/>
  <c r="J235" i="14"/>
  <c r="I235" i="14"/>
  <c r="H235" i="14"/>
  <c r="G235" i="14"/>
  <c r="J234" i="14"/>
  <c r="I234" i="14"/>
  <c r="H234" i="14"/>
  <c r="G234" i="14"/>
  <c r="J233" i="14"/>
  <c r="I233" i="14"/>
  <c r="H233" i="14"/>
  <c r="G233" i="14"/>
  <c r="J232" i="14"/>
  <c r="I232" i="14"/>
  <c r="H232" i="14"/>
  <c r="G232" i="14"/>
  <c r="J231" i="14"/>
  <c r="I231" i="14"/>
  <c r="H231" i="14"/>
  <c r="G231" i="14"/>
  <c r="J230" i="14"/>
  <c r="I230" i="14"/>
  <c r="H230" i="14"/>
  <c r="G230" i="14"/>
  <c r="J229" i="14"/>
  <c r="I229" i="14"/>
  <c r="H229" i="14"/>
  <c r="G229" i="14"/>
  <c r="J228" i="14"/>
  <c r="I228" i="14"/>
  <c r="H228" i="14"/>
  <c r="G228" i="14"/>
  <c r="J227" i="14"/>
  <c r="I227" i="14"/>
  <c r="H227" i="14"/>
  <c r="G227" i="14"/>
  <c r="J226" i="14"/>
  <c r="I226" i="14"/>
  <c r="H226" i="14"/>
  <c r="G226" i="14"/>
  <c r="J225" i="14"/>
  <c r="I225" i="14"/>
  <c r="H225" i="14"/>
  <c r="G225" i="14"/>
  <c r="J224" i="14"/>
  <c r="I224" i="14"/>
  <c r="H224" i="14"/>
  <c r="G224" i="14"/>
  <c r="J223" i="14"/>
  <c r="I223" i="14"/>
  <c r="H223" i="14"/>
  <c r="G223" i="14"/>
  <c r="J222" i="14"/>
  <c r="I222" i="14"/>
  <c r="H222" i="14"/>
  <c r="G222" i="14"/>
  <c r="J221" i="14"/>
  <c r="I221" i="14"/>
  <c r="H221" i="14"/>
  <c r="G221" i="14"/>
  <c r="J220" i="14"/>
  <c r="I220" i="14"/>
  <c r="H220" i="14"/>
  <c r="G220" i="14"/>
  <c r="J219" i="14"/>
  <c r="I219" i="14"/>
  <c r="H219" i="14"/>
  <c r="G219" i="14"/>
  <c r="J218" i="14"/>
  <c r="I218" i="14"/>
  <c r="H218" i="14"/>
  <c r="G218" i="14"/>
  <c r="J217" i="14"/>
  <c r="I217" i="14"/>
  <c r="H217" i="14"/>
  <c r="G217" i="14"/>
  <c r="J216" i="14"/>
  <c r="I216" i="14"/>
  <c r="H216" i="14"/>
  <c r="G216" i="14"/>
  <c r="J215" i="14"/>
  <c r="I215" i="14"/>
  <c r="H215" i="14"/>
  <c r="G215" i="14"/>
  <c r="J214" i="14"/>
  <c r="I214" i="14"/>
  <c r="H214" i="14"/>
  <c r="G214" i="14"/>
  <c r="J213" i="14"/>
  <c r="I213" i="14"/>
  <c r="H213" i="14"/>
  <c r="G213" i="14"/>
  <c r="J212" i="14"/>
  <c r="I212" i="14"/>
  <c r="H212" i="14"/>
  <c r="G212" i="14"/>
  <c r="J211" i="14"/>
  <c r="I211" i="14"/>
  <c r="H211" i="14"/>
  <c r="G211" i="14"/>
  <c r="J210" i="14"/>
  <c r="I210" i="14"/>
  <c r="H210" i="14"/>
  <c r="G210" i="14"/>
  <c r="J209" i="14"/>
  <c r="I209" i="14"/>
  <c r="H209" i="14"/>
  <c r="G209" i="14"/>
  <c r="J208" i="14"/>
  <c r="I208" i="14"/>
  <c r="H208" i="14"/>
  <c r="G208" i="14"/>
  <c r="J207" i="14"/>
  <c r="I207" i="14"/>
  <c r="H207" i="14"/>
  <c r="G207" i="14"/>
  <c r="J206" i="14"/>
  <c r="I206" i="14"/>
  <c r="H206" i="14"/>
  <c r="G206" i="14"/>
  <c r="J205" i="14"/>
  <c r="I205" i="14"/>
  <c r="H205" i="14"/>
  <c r="G205" i="14"/>
  <c r="J204" i="14"/>
  <c r="I204" i="14"/>
  <c r="H204" i="14"/>
  <c r="G204" i="14"/>
  <c r="J203" i="14"/>
  <c r="I203" i="14"/>
  <c r="H203" i="14"/>
  <c r="G203" i="14"/>
  <c r="J202" i="14"/>
  <c r="I202" i="14"/>
  <c r="H202" i="14"/>
  <c r="G202" i="14"/>
  <c r="J201" i="14"/>
  <c r="I201" i="14"/>
  <c r="H201" i="14"/>
  <c r="G201" i="14"/>
  <c r="J200" i="14"/>
  <c r="I200" i="14"/>
  <c r="H200" i="14"/>
  <c r="G200" i="14"/>
  <c r="J199" i="14"/>
  <c r="I199" i="14"/>
  <c r="H199" i="14"/>
  <c r="G199" i="14"/>
  <c r="J198" i="14"/>
  <c r="I198" i="14"/>
  <c r="H198" i="14"/>
  <c r="G198" i="14"/>
  <c r="J197" i="14"/>
  <c r="I197" i="14"/>
  <c r="H197" i="14"/>
  <c r="G197" i="14"/>
  <c r="J196" i="14"/>
  <c r="I196" i="14"/>
  <c r="H196" i="14"/>
  <c r="G196" i="14"/>
  <c r="J195" i="14"/>
  <c r="I195" i="14"/>
  <c r="H195" i="14"/>
  <c r="G195" i="14"/>
  <c r="J194" i="14"/>
  <c r="I194" i="14"/>
  <c r="H194" i="14"/>
  <c r="G194" i="14"/>
  <c r="J193" i="14"/>
  <c r="I193" i="14"/>
  <c r="H193" i="14"/>
  <c r="G193" i="14"/>
  <c r="J192" i="14"/>
  <c r="I192" i="14"/>
  <c r="H192" i="14"/>
  <c r="G192" i="14"/>
  <c r="J191" i="14"/>
  <c r="I191" i="14"/>
  <c r="H191" i="14"/>
  <c r="G191" i="14"/>
  <c r="J190" i="14"/>
  <c r="I190" i="14"/>
  <c r="H190" i="14"/>
  <c r="G190" i="14"/>
  <c r="J189" i="14"/>
  <c r="I189" i="14"/>
  <c r="H189" i="14"/>
  <c r="G189" i="14"/>
  <c r="J188" i="14"/>
  <c r="I188" i="14"/>
  <c r="H188" i="14"/>
  <c r="G188" i="14"/>
  <c r="J187" i="14"/>
  <c r="I187" i="14"/>
  <c r="H187" i="14"/>
  <c r="G187" i="14"/>
  <c r="J186" i="14"/>
  <c r="I186" i="14"/>
  <c r="H186" i="14"/>
  <c r="G186" i="14"/>
  <c r="J185" i="14"/>
  <c r="I185" i="14"/>
  <c r="H185" i="14"/>
  <c r="G185" i="14"/>
  <c r="J184" i="14"/>
  <c r="I184" i="14"/>
  <c r="H184" i="14"/>
  <c r="G184" i="14"/>
  <c r="J183" i="14"/>
  <c r="I183" i="14"/>
  <c r="H183" i="14"/>
  <c r="G183" i="14"/>
  <c r="J182" i="14"/>
  <c r="I182" i="14"/>
  <c r="H182" i="14"/>
  <c r="G182" i="14"/>
  <c r="J181" i="14"/>
  <c r="I181" i="14"/>
  <c r="H181" i="14"/>
  <c r="G181" i="14"/>
  <c r="J180" i="14"/>
  <c r="I180" i="14"/>
  <c r="H180" i="14"/>
  <c r="G180" i="14"/>
  <c r="J179" i="14"/>
  <c r="I179" i="14"/>
  <c r="H179" i="14"/>
  <c r="G179" i="14"/>
  <c r="J178" i="14"/>
  <c r="I178" i="14"/>
  <c r="H178" i="14"/>
  <c r="G178" i="14"/>
  <c r="J177" i="14"/>
  <c r="I177" i="14"/>
  <c r="H177" i="14"/>
  <c r="G177" i="14"/>
  <c r="J176" i="14"/>
  <c r="I176" i="14"/>
  <c r="H176" i="14"/>
  <c r="G176" i="14"/>
  <c r="J175" i="14"/>
  <c r="I175" i="14"/>
  <c r="H175" i="14"/>
  <c r="G175" i="14"/>
  <c r="J174" i="14"/>
  <c r="I174" i="14"/>
  <c r="H174" i="14"/>
  <c r="G174" i="14"/>
  <c r="J173" i="14"/>
  <c r="I173" i="14"/>
  <c r="H173" i="14"/>
  <c r="G173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69" i="14"/>
  <c r="I169" i="14"/>
  <c r="H169" i="14"/>
  <c r="G169" i="14"/>
  <c r="J168" i="14"/>
  <c r="I168" i="14"/>
  <c r="H168" i="14"/>
  <c r="G168" i="14"/>
  <c r="J167" i="14"/>
  <c r="I167" i="14"/>
  <c r="H167" i="14"/>
  <c r="G167" i="14"/>
  <c r="J166" i="14"/>
  <c r="I166" i="14"/>
  <c r="H166" i="14"/>
  <c r="G166" i="14"/>
  <c r="J165" i="14"/>
  <c r="I165" i="14"/>
  <c r="H165" i="14"/>
  <c r="G165" i="14"/>
  <c r="J164" i="14"/>
  <c r="I164" i="14"/>
  <c r="H164" i="14"/>
  <c r="G164" i="14"/>
  <c r="J163" i="14"/>
  <c r="I163" i="14"/>
  <c r="H163" i="14"/>
  <c r="G163" i="14"/>
  <c r="J162" i="14"/>
  <c r="I162" i="14"/>
  <c r="H162" i="14"/>
  <c r="G162" i="14"/>
  <c r="J161" i="14"/>
  <c r="I161" i="14"/>
  <c r="H161" i="14"/>
  <c r="G161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J157" i="14"/>
  <c r="I157" i="14"/>
  <c r="H157" i="14"/>
  <c r="G157" i="14"/>
  <c r="J156" i="14"/>
  <c r="I156" i="14"/>
  <c r="H156" i="14"/>
  <c r="G156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J152" i="14"/>
  <c r="I152" i="14"/>
  <c r="H152" i="14"/>
  <c r="G152" i="14"/>
  <c r="J151" i="14"/>
  <c r="I151" i="14"/>
  <c r="H151" i="14"/>
  <c r="G151" i="14"/>
  <c r="J150" i="14"/>
  <c r="I150" i="14"/>
  <c r="H150" i="14"/>
  <c r="G150" i="14"/>
  <c r="J149" i="14"/>
  <c r="I149" i="14"/>
  <c r="H149" i="14"/>
  <c r="G149" i="14"/>
  <c r="J148" i="14"/>
  <c r="I148" i="14"/>
  <c r="H148" i="14"/>
  <c r="G148" i="14"/>
  <c r="J147" i="14"/>
  <c r="I147" i="14"/>
  <c r="H147" i="14"/>
  <c r="G147" i="14"/>
  <c r="J146" i="14"/>
  <c r="I146" i="14"/>
  <c r="H146" i="14"/>
  <c r="G146" i="14"/>
  <c r="J145" i="14"/>
  <c r="I145" i="14"/>
  <c r="H145" i="14"/>
  <c r="G145" i="14"/>
  <c r="J144" i="14"/>
  <c r="I144" i="14"/>
  <c r="H144" i="14"/>
  <c r="G144" i="14"/>
  <c r="J143" i="14"/>
  <c r="I143" i="14"/>
  <c r="H143" i="14"/>
  <c r="G143" i="14"/>
  <c r="J142" i="14"/>
  <c r="I142" i="14"/>
  <c r="H142" i="14"/>
  <c r="G142" i="14"/>
  <c r="J141" i="14"/>
  <c r="I141" i="14"/>
  <c r="H141" i="14"/>
  <c r="G141" i="14"/>
  <c r="J140" i="14"/>
  <c r="I140" i="14"/>
  <c r="H140" i="14"/>
  <c r="G140" i="14"/>
  <c r="J139" i="14"/>
  <c r="I139" i="14"/>
  <c r="H139" i="14"/>
  <c r="G139" i="14"/>
  <c r="J138" i="14"/>
  <c r="I138" i="14"/>
  <c r="H138" i="14"/>
  <c r="G138" i="14"/>
  <c r="J137" i="14"/>
  <c r="I137" i="14"/>
  <c r="H137" i="14"/>
  <c r="G137" i="14"/>
  <c r="J136" i="14"/>
  <c r="I136" i="14"/>
  <c r="H136" i="14"/>
  <c r="G136" i="14"/>
  <c r="J135" i="14"/>
  <c r="I135" i="14"/>
  <c r="H135" i="14"/>
  <c r="G135" i="14"/>
  <c r="J134" i="14"/>
  <c r="I134" i="14"/>
  <c r="H134" i="14"/>
  <c r="G134" i="14"/>
  <c r="J133" i="14"/>
  <c r="I133" i="14"/>
  <c r="H133" i="14"/>
  <c r="G133" i="14"/>
  <c r="J132" i="14"/>
  <c r="I132" i="14"/>
  <c r="H132" i="14"/>
  <c r="G132" i="14"/>
  <c r="J131" i="14"/>
  <c r="I131" i="14"/>
  <c r="H131" i="14"/>
  <c r="G131" i="14"/>
  <c r="J130" i="14"/>
  <c r="I130" i="14"/>
  <c r="H130" i="14"/>
  <c r="G130" i="14"/>
  <c r="J129" i="14"/>
  <c r="I129" i="14"/>
  <c r="H129" i="14"/>
  <c r="G129" i="14"/>
  <c r="J128" i="14"/>
  <c r="I128" i="14"/>
  <c r="H128" i="14"/>
  <c r="G128" i="14"/>
  <c r="J127" i="14"/>
  <c r="I127" i="14"/>
  <c r="H127" i="14"/>
  <c r="G127" i="14"/>
  <c r="J126" i="14"/>
  <c r="I126" i="14"/>
  <c r="H126" i="14"/>
  <c r="G126" i="14"/>
  <c r="J125" i="14"/>
  <c r="I125" i="14"/>
  <c r="H125" i="14"/>
  <c r="G125" i="14"/>
  <c r="J124" i="14"/>
  <c r="I124" i="14"/>
  <c r="H124" i="14"/>
  <c r="G124" i="14"/>
  <c r="J123" i="14"/>
  <c r="I123" i="14"/>
  <c r="H123" i="14"/>
  <c r="G123" i="14"/>
  <c r="J122" i="14"/>
  <c r="I122" i="14"/>
  <c r="H122" i="14"/>
  <c r="G122" i="14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J118" i="14"/>
  <c r="I118" i="14"/>
  <c r="H118" i="14"/>
  <c r="G118" i="14"/>
  <c r="J117" i="14"/>
  <c r="I117" i="14"/>
  <c r="H117" i="14"/>
  <c r="G117" i="14"/>
  <c r="J116" i="14"/>
  <c r="I116" i="14"/>
  <c r="H116" i="14"/>
  <c r="G116" i="14"/>
  <c r="J115" i="14"/>
  <c r="I115" i="14"/>
  <c r="H115" i="14"/>
  <c r="G115" i="14"/>
  <c r="J114" i="14"/>
  <c r="I114" i="14"/>
  <c r="H114" i="14"/>
  <c r="G114" i="14"/>
  <c r="J113" i="14"/>
  <c r="I113" i="14"/>
  <c r="H113" i="14"/>
  <c r="G113" i="14"/>
  <c r="J112" i="14"/>
  <c r="I112" i="14"/>
  <c r="H112" i="14"/>
  <c r="G112" i="14"/>
  <c r="J111" i="14"/>
  <c r="I111" i="14"/>
  <c r="H111" i="14"/>
  <c r="G111" i="14"/>
  <c r="J110" i="14"/>
  <c r="I110" i="14"/>
  <c r="H110" i="14"/>
  <c r="G110" i="14"/>
  <c r="J109" i="14"/>
  <c r="I109" i="14"/>
  <c r="H109" i="14"/>
  <c r="G109" i="14"/>
  <c r="J108" i="14"/>
  <c r="I108" i="14"/>
  <c r="H108" i="14"/>
  <c r="G108" i="14"/>
  <c r="J107" i="14"/>
  <c r="I107" i="14"/>
  <c r="H107" i="14"/>
  <c r="G107" i="14"/>
  <c r="J106" i="14"/>
  <c r="I106" i="14"/>
  <c r="H106" i="14"/>
  <c r="G106" i="14"/>
  <c r="J105" i="14"/>
  <c r="I105" i="14"/>
  <c r="H105" i="14"/>
  <c r="G105" i="14"/>
  <c r="J104" i="14"/>
  <c r="I104" i="14"/>
  <c r="H104" i="14"/>
  <c r="G104" i="14"/>
  <c r="J103" i="14"/>
  <c r="I103" i="14"/>
  <c r="H103" i="14"/>
  <c r="G103" i="14"/>
  <c r="J102" i="14"/>
  <c r="I102" i="14"/>
  <c r="H102" i="14"/>
  <c r="G102" i="14"/>
  <c r="J101" i="14"/>
  <c r="I101" i="14"/>
  <c r="H101" i="14"/>
  <c r="G101" i="14"/>
  <c r="J100" i="14"/>
  <c r="I100" i="14"/>
  <c r="H100" i="14"/>
  <c r="G100" i="14"/>
  <c r="J99" i="14"/>
  <c r="I99" i="14"/>
  <c r="H99" i="14"/>
  <c r="G99" i="14"/>
  <c r="J98" i="14"/>
  <c r="I98" i="14"/>
  <c r="H98" i="14"/>
  <c r="G98" i="14"/>
  <c r="J97" i="14"/>
  <c r="I97" i="14"/>
  <c r="H97" i="14"/>
  <c r="G97" i="14"/>
  <c r="J96" i="14"/>
  <c r="I96" i="14"/>
  <c r="H96" i="14"/>
  <c r="G96" i="14"/>
  <c r="J95" i="14"/>
  <c r="I95" i="14"/>
  <c r="H95" i="14"/>
  <c r="G95" i="14"/>
  <c r="J94" i="14"/>
  <c r="I94" i="14"/>
  <c r="H94" i="14"/>
  <c r="G94" i="14"/>
  <c r="J93" i="14"/>
  <c r="I93" i="14"/>
  <c r="H93" i="14"/>
  <c r="G93" i="14"/>
  <c r="J92" i="14"/>
  <c r="I92" i="14"/>
  <c r="H92" i="14"/>
  <c r="G92" i="14"/>
  <c r="J91" i="14"/>
  <c r="I91" i="14"/>
  <c r="H91" i="14"/>
  <c r="G91" i="14"/>
  <c r="J90" i="14"/>
  <c r="I90" i="14"/>
  <c r="H90" i="14"/>
  <c r="G90" i="14"/>
  <c r="J89" i="14"/>
  <c r="I89" i="14"/>
  <c r="H89" i="14"/>
  <c r="G89" i="14"/>
  <c r="J88" i="14"/>
  <c r="I88" i="14"/>
  <c r="H88" i="14"/>
  <c r="G88" i="14"/>
  <c r="J87" i="14"/>
  <c r="I87" i="14"/>
  <c r="H87" i="14"/>
  <c r="G87" i="14"/>
  <c r="J86" i="14"/>
  <c r="I86" i="14"/>
  <c r="H86" i="14"/>
  <c r="G86" i="14"/>
  <c r="J85" i="14"/>
  <c r="I85" i="14"/>
  <c r="H85" i="14"/>
  <c r="G85" i="14"/>
  <c r="J84" i="14"/>
  <c r="I84" i="14"/>
  <c r="H84" i="14"/>
  <c r="G84" i="14"/>
  <c r="J83" i="14"/>
  <c r="I83" i="14"/>
  <c r="H83" i="14"/>
  <c r="G83" i="14"/>
  <c r="J82" i="14"/>
  <c r="I82" i="14"/>
  <c r="H82" i="14"/>
  <c r="G82" i="14"/>
  <c r="J81" i="14"/>
  <c r="I81" i="14"/>
  <c r="H81" i="14"/>
  <c r="G81" i="14"/>
  <c r="J80" i="14"/>
  <c r="I80" i="14"/>
  <c r="H80" i="14"/>
  <c r="G80" i="14"/>
  <c r="J79" i="14"/>
  <c r="I79" i="14"/>
  <c r="H79" i="14"/>
  <c r="G79" i="14"/>
  <c r="J78" i="14"/>
  <c r="I78" i="14"/>
  <c r="H78" i="14"/>
  <c r="G78" i="14"/>
  <c r="J77" i="14"/>
  <c r="I77" i="14"/>
  <c r="H77" i="14"/>
  <c r="G77" i="14"/>
  <c r="J76" i="14"/>
  <c r="I76" i="14"/>
  <c r="H76" i="14"/>
  <c r="G76" i="14"/>
  <c r="J75" i="14"/>
  <c r="I75" i="14"/>
  <c r="H75" i="14"/>
  <c r="G75" i="14"/>
  <c r="J74" i="14"/>
  <c r="I74" i="14"/>
  <c r="H74" i="14"/>
  <c r="G74" i="14"/>
  <c r="J73" i="14"/>
  <c r="I73" i="14"/>
  <c r="H73" i="14"/>
  <c r="G73" i="14"/>
  <c r="J72" i="14"/>
  <c r="I72" i="14"/>
  <c r="H72" i="14"/>
  <c r="G72" i="14"/>
  <c r="J71" i="14"/>
  <c r="I71" i="14"/>
  <c r="H71" i="14"/>
  <c r="G71" i="14"/>
  <c r="J70" i="14"/>
  <c r="I70" i="14"/>
  <c r="H70" i="14"/>
  <c r="G70" i="14"/>
  <c r="J69" i="14"/>
  <c r="I69" i="14"/>
  <c r="H69" i="14"/>
  <c r="G69" i="14"/>
  <c r="J68" i="14"/>
  <c r="I68" i="14"/>
  <c r="H68" i="14"/>
  <c r="G68" i="14"/>
  <c r="J67" i="14"/>
  <c r="I67" i="14"/>
  <c r="H67" i="14"/>
  <c r="G67" i="14"/>
  <c r="J66" i="14"/>
  <c r="I66" i="14"/>
  <c r="H66" i="14"/>
  <c r="G66" i="14"/>
  <c r="J65" i="14"/>
  <c r="I65" i="14"/>
  <c r="H65" i="14"/>
  <c r="G65" i="14"/>
  <c r="J64" i="14"/>
  <c r="I64" i="14"/>
  <c r="H64" i="14"/>
  <c r="G64" i="14"/>
  <c r="J63" i="14"/>
  <c r="I63" i="14"/>
  <c r="H63" i="14"/>
  <c r="G63" i="14"/>
  <c r="J62" i="14"/>
  <c r="I62" i="14"/>
  <c r="H62" i="14"/>
  <c r="G62" i="14"/>
  <c r="J61" i="14"/>
  <c r="I61" i="14"/>
  <c r="H61" i="14"/>
  <c r="G61" i="14"/>
  <c r="J60" i="14"/>
  <c r="I60" i="14"/>
  <c r="H60" i="14"/>
  <c r="G60" i="14"/>
  <c r="J59" i="14"/>
  <c r="I59" i="14"/>
  <c r="H59" i="14"/>
  <c r="G59" i="14"/>
  <c r="J58" i="14"/>
  <c r="I58" i="14"/>
  <c r="H58" i="14"/>
  <c r="G58" i="14"/>
  <c r="J57" i="14"/>
  <c r="I57" i="14"/>
  <c r="H57" i="14"/>
  <c r="G57" i="14"/>
  <c r="J56" i="14"/>
  <c r="I56" i="14"/>
  <c r="H56" i="14"/>
  <c r="G56" i="14"/>
  <c r="J55" i="14"/>
  <c r="I55" i="14"/>
  <c r="H55" i="14"/>
  <c r="G55" i="14"/>
  <c r="J54" i="14"/>
  <c r="I54" i="14"/>
  <c r="H54" i="14"/>
  <c r="G54" i="14"/>
  <c r="J53" i="14"/>
  <c r="I53" i="14"/>
  <c r="H53" i="14"/>
  <c r="G53" i="14"/>
  <c r="J52" i="14"/>
  <c r="I52" i="14"/>
  <c r="H52" i="14"/>
  <c r="G52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47" i="14"/>
  <c r="I47" i="14"/>
  <c r="H47" i="14"/>
  <c r="G47" i="14"/>
  <c r="J46" i="14"/>
  <c r="I46" i="14"/>
  <c r="H46" i="14"/>
  <c r="G46" i="14"/>
  <c r="J45" i="14"/>
  <c r="I45" i="14"/>
  <c r="H45" i="14"/>
  <c r="G45" i="14"/>
  <c r="J44" i="14"/>
  <c r="I44" i="14"/>
  <c r="H44" i="14"/>
  <c r="G44" i="14"/>
  <c r="J43" i="14"/>
  <c r="I43" i="14"/>
  <c r="H43" i="14"/>
  <c r="G43" i="14"/>
  <c r="J42" i="14"/>
  <c r="I42" i="14"/>
  <c r="H42" i="14"/>
  <c r="G42" i="14"/>
  <c r="J41" i="14"/>
  <c r="I41" i="14"/>
  <c r="H41" i="14"/>
  <c r="G41" i="14"/>
  <c r="J40" i="14"/>
  <c r="I40" i="14"/>
  <c r="H40" i="14"/>
  <c r="G40" i="14"/>
  <c r="J39" i="14"/>
  <c r="I39" i="14"/>
  <c r="H39" i="14"/>
  <c r="G39" i="14"/>
  <c r="J38" i="14"/>
  <c r="I38" i="14"/>
  <c r="H38" i="14"/>
  <c r="G38" i="14"/>
  <c r="J37" i="14"/>
  <c r="I37" i="14"/>
  <c r="H37" i="14"/>
  <c r="G37" i="14"/>
  <c r="J36" i="14"/>
  <c r="I36" i="14"/>
  <c r="H36" i="14"/>
  <c r="G36" i="14"/>
  <c r="J35" i="14"/>
  <c r="I35" i="14"/>
  <c r="H35" i="14"/>
  <c r="G35" i="14"/>
  <c r="J34" i="14"/>
  <c r="I34" i="14"/>
  <c r="H34" i="14"/>
  <c r="G34" i="14"/>
  <c r="J33" i="14"/>
  <c r="I33" i="14"/>
  <c r="H33" i="14"/>
  <c r="G33" i="14"/>
  <c r="J32" i="14"/>
  <c r="I32" i="14"/>
  <c r="H32" i="14"/>
  <c r="G32" i="14"/>
  <c r="J31" i="14"/>
  <c r="I31" i="14"/>
  <c r="H31" i="14"/>
  <c r="G31" i="14"/>
  <c r="J30" i="14"/>
  <c r="I30" i="14"/>
  <c r="H30" i="14"/>
  <c r="G30" i="14"/>
  <c r="J29" i="14"/>
  <c r="I29" i="14"/>
  <c r="H29" i="14"/>
  <c r="G29" i="14"/>
  <c r="J28" i="14"/>
  <c r="I28" i="14"/>
  <c r="H28" i="14"/>
  <c r="G28" i="14"/>
  <c r="J27" i="14"/>
  <c r="I27" i="14"/>
  <c r="H27" i="14"/>
  <c r="G27" i="14"/>
  <c r="J26" i="14"/>
  <c r="I26" i="14"/>
  <c r="H26" i="14"/>
  <c r="G26" i="14"/>
  <c r="J25" i="14"/>
  <c r="I25" i="14"/>
  <c r="H25" i="14"/>
  <c r="G25" i="14"/>
  <c r="J24" i="14"/>
  <c r="I24" i="14"/>
  <c r="H24" i="14"/>
  <c r="G24" i="14"/>
  <c r="J23" i="14"/>
  <c r="I23" i="14"/>
  <c r="H23" i="14"/>
  <c r="G23" i="14"/>
  <c r="J22" i="14"/>
  <c r="I22" i="14"/>
  <c r="H22" i="14"/>
  <c r="G22" i="14"/>
  <c r="J21" i="14"/>
  <c r="I21" i="14"/>
  <c r="H21" i="14"/>
  <c r="G21" i="14"/>
  <c r="J20" i="14"/>
  <c r="I20" i="14"/>
  <c r="H20" i="14"/>
  <c r="G20" i="14"/>
  <c r="J19" i="14"/>
  <c r="I19" i="14"/>
  <c r="H19" i="14"/>
  <c r="G19" i="14"/>
  <c r="J18" i="14"/>
  <c r="I18" i="14"/>
  <c r="H18" i="14"/>
  <c r="G18" i="14"/>
  <c r="J17" i="14"/>
  <c r="I17" i="14"/>
  <c r="H17" i="14"/>
  <c r="G17" i="14"/>
  <c r="J16" i="14"/>
  <c r="I16" i="14"/>
  <c r="H16" i="14"/>
  <c r="G16" i="14"/>
  <c r="J15" i="14"/>
  <c r="I15" i="14"/>
  <c r="H15" i="14"/>
  <c r="G15" i="14"/>
  <c r="J14" i="14"/>
  <c r="I14" i="14"/>
  <c r="H14" i="14"/>
  <c r="G14" i="14"/>
  <c r="J13" i="14"/>
  <c r="I13" i="14"/>
  <c r="H13" i="14"/>
  <c r="G13" i="14"/>
  <c r="J12" i="14"/>
  <c r="I12" i="14"/>
  <c r="H12" i="14"/>
  <c r="G12" i="14"/>
  <c r="J11" i="14"/>
  <c r="I11" i="14"/>
  <c r="H11" i="14"/>
  <c r="G11" i="14"/>
  <c r="J10" i="14"/>
  <c r="I10" i="14"/>
  <c r="H10" i="14"/>
  <c r="G10" i="14"/>
  <c r="J9" i="14"/>
  <c r="I9" i="14"/>
  <c r="H9" i="14"/>
  <c r="G9" i="14"/>
  <c r="J8" i="14"/>
  <c r="I8" i="14"/>
  <c r="H8" i="14"/>
  <c r="G8" i="14"/>
  <c r="J7" i="14"/>
  <c r="I7" i="14"/>
  <c r="H7" i="14"/>
  <c r="G7" i="14"/>
  <c r="J6" i="14"/>
  <c r="I6" i="14"/>
  <c r="H6" i="14"/>
  <c r="G6" i="14"/>
  <c r="J5" i="14"/>
  <c r="I5" i="14"/>
  <c r="H5" i="14"/>
  <c r="G5" i="14"/>
  <c r="J4" i="14"/>
  <c r="I4" i="14"/>
  <c r="H4" i="14"/>
  <c r="G4" i="14"/>
  <c r="J3" i="14"/>
  <c r="I3" i="14"/>
  <c r="H3" i="14"/>
  <c r="G3" i="14"/>
  <c r="J2" i="14"/>
  <c r="I2" i="14"/>
  <c r="H2" i="14"/>
  <c r="G2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46" i="14"/>
  <c r="A61" i="7"/>
  <c r="B60" i="7"/>
  <c r="B59" i="7"/>
  <c r="O56" i="7"/>
  <c r="A52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B60" i="2"/>
  <c r="B59" i="2"/>
  <c r="A52" i="2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B44" i="1"/>
  <c r="AD43" i="1"/>
  <c r="AE43" i="1" s="1"/>
  <c r="AC43" i="1"/>
  <c r="AB43" i="1"/>
  <c r="AA43" i="1"/>
  <c r="H43" i="1"/>
  <c r="B43" i="1"/>
  <c r="AD42" i="1"/>
  <c r="AE42" i="1" s="1"/>
  <c r="AC42" i="1"/>
  <c r="AB42" i="1"/>
  <c r="AA42" i="1"/>
  <c r="B42" i="1"/>
  <c r="AD41" i="1"/>
  <c r="AC41" i="1"/>
  <c r="AB41" i="1"/>
  <c r="AA41" i="1"/>
  <c r="AD40" i="1"/>
  <c r="AE40" i="1" s="1"/>
  <c r="AC40" i="1"/>
  <c r="AB40" i="1"/>
  <c r="AA40" i="1"/>
  <c r="H40" i="1"/>
  <c r="B40" i="1"/>
  <c r="AD39" i="1"/>
  <c r="AE39" i="1" s="1"/>
  <c r="AC39" i="1"/>
  <c r="AB39" i="1"/>
  <c r="AA39" i="1"/>
  <c r="H39" i="1"/>
  <c r="B39" i="1"/>
  <c r="A39" i="1" s="1"/>
  <c r="AM39" i="1" s="1"/>
  <c r="AD38" i="1"/>
  <c r="AE38" i="1" s="1"/>
  <c r="AC38" i="1"/>
  <c r="AB38" i="1"/>
  <c r="AA38" i="1"/>
  <c r="B38" i="1"/>
  <c r="AD37" i="1"/>
  <c r="AC37" i="1"/>
  <c r="AB37" i="1"/>
  <c r="AA37" i="1"/>
  <c r="AD36" i="1"/>
  <c r="AE36" i="1" s="1"/>
  <c r="AC36" i="1"/>
  <c r="AB36" i="1"/>
  <c r="AA36" i="1"/>
  <c r="H36" i="1"/>
  <c r="B36" i="1"/>
  <c r="AD35" i="1"/>
  <c r="AE35" i="1" s="1"/>
  <c r="AC35" i="1"/>
  <c r="AB35" i="1"/>
  <c r="AA35" i="1"/>
  <c r="H35" i="1"/>
  <c r="B35" i="1"/>
  <c r="AD34" i="1"/>
  <c r="AE34" i="1" s="1"/>
  <c r="AC34" i="1"/>
  <c r="AB34" i="1"/>
  <c r="AA34" i="1"/>
  <c r="B34" i="1"/>
  <c r="AD33" i="1"/>
  <c r="AC33" i="1"/>
  <c r="AB33" i="1"/>
  <c r="AA33" i="1"/>
  <c r="AD32" i="1"/>
  <c r="AE32" i="1" s="1"/>
  <c r="AC32" i="1"/>
  <c r="AB32" i="1"/>
  <c r="AA32" i="1"/>
  <c r="H32" i="1"/>
  <c r="B32" i="1"/>
  <c r="AD31" i="1"/>
  <c r="AE31" i="1" s="1"/>
  <c r="AC31" i="1"/>
  <c r="AB31" i="1"/>
  <c r="AA31" i="1"/>
  <c r="H31" i="1"/>
  <c r="B31" i="1"/>
  <c r="AD30" i="1"/>
  <c r="AE30" i="1" s="1"/>
  <c r="AC30" i="1"/>
  <c r="AB30" i="1"/>
  <c r="AA30" i="1"/>
  <c r="B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Q43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265" i="14"/>
  <c r="K156" i="14"/>
  <c r="K157" i="14"/>
  <c r="K159" i="14"/>
  <c r="K162" i="14"/>
  <c r="K163" i="14"/>
  <c r="K165" i="14"/>
  <c r="K179" i="14"/>
  <c r="K191" i="14"/>
  <c r="K192" i="14"/>
  <c r="K195" i="14"/>
  <c r="F179" i="15" s="1" a="1"/>
  <c r="F179" i="15" s="1"/>
  <c r="K201" i="14"/>
  <c r="K203" i="14"/>
  <c r="K215" i="14"/>
  <c r="F129" i="15" s="1" a="1"/>
  <c r="F129" i="15" s="1"/>
  <c r="K217" i="14"/>
  <c r="K223" i="14"/>
  <c r="F135" i="15" s="1" a="1"/>
  <c r="F135" i="15" s="1"/>
  <c r="K227" i="14"/>
  <c r="K229" i="14"/>
  <c r="K235" i="14"/>
  <c r="K241" i="14"/>
  <c r="K247" i="14"/>
  <c r="F165" i="15" s="1" a="1"/>
  <c r="F165" i="15" s="1"/>
  <c r="K253" i="14"/>
  <c r="K259" i="14"/>
  <c r="K271" i="14"/>
  <c r="F197" i="15" s="1" a="1"/>
  <c r="F197" i="15" s="1"/>
  <c r="K277" i="14"/>
  <c r="K283" i="14"/>
  <c r="F56" i="15" s="1" a="1"/>
  <c r="F56" i="15" s="1"/>
  <c r="K287" i="14"/>
  <c r="K290" i="14"/>
  <c r="K296" i="14"/>
  <c r="F207" i="15" s="1" a="1"/>
  <c r="F207" i="15" s="1"/>
  <c r="K299" i="14"/>
  <c r="F114" i="15" s="1" a="1"/>
  <c r="F114" i="15" s="1"/>
  <c r="K301" i="14"/>
  <c r="K302" i="14"/>
  <c r="K307" i="14"/>
  <c r="K308" i="14"/>
  <c r="K311" i="14"/>
  <c r="F183" i="15" s="1" a="1"/>
  <c r="F183" i="15" s="1"/>
  <c r="K312" i="14"/>
  <c r="F44" i="15" s="1" a="1"/>
  <c r="F44" i="15" s="1"/>
  <c r="K314" i="14"/>
  <c r="F47" i="15" s="1" a="1"/>
  <c r="F47" i="15" s="1"/>
  <c r="L57" i="29"/>
  <c r="A44" i="1"/>
  <c r="AM44" i="1" s="1"/>
  <c r="L59" i="29"/>
  <c r="Q44" i="1"/>
  <c r="A22" i="1"/>
  <c r="AM22" i="1" s="1"/>
  <c r="O24" i="1"/>
  <c r="L45" i="29"/>
  <c r="O31" i="1"/>
  <c r="L46" i="29"/>
  <c r="L50" i="29"/>
  <c r="O36" i="1"/>
  <c r="L53" i="29"/>
  <c r="AC18" i="1"/>
  <c r="H3" i="29" s="1"/>
  <c r="AD18" i="1"/>
  <c r="O30" i="1"/>
  <c r="L47" i="29"/>
  <c r="L58" i="29"/>
  <c r="L51" i="29"/>
  <c r="L49" i="29"/>
  <c r="L54" i="29"/>
  <c r="Q39" i="1"/>
  <c r="T39" i="1" s="1"/>
  <c r="A40" i="1"/>
  <c r="AM40" i="1" s="1"/>
  <c r="L55" i="29"/>
  <c r="Q40" i="1"/>
  <c r="T40" i="1" s="1"/>
  <c r="K198" i="14"/>
  <c r="K25" i="14"/>
  <c r="K298" i="14"/>
  <c r="F127" i="15" s="1" a="1"/>
  <c r="F127" i="15" s="1"/>
  <c r="B13" i="2"/>
  <c r="K18" i="14"/>
  <c r="K19" i="14"/>
  <c r="K155" i="14"/>
  <c r="K218" i="14"/>
  <c r="K224" i="14"/>
  <c r="K22" i="14"/>
  <c r="K24" i="14"/>
  <c r="K167" i="14"/>
  <c r="K42" i="14"/>
  <c r="K73" i="14"/>
  <c r="K121" i="14"/>
  <c r="K149" i="14"/>
  <c r="F202" i="15" s="1" a="1"/>
  <c r="F202" i="15" s="1"/>
  <c r="K152" i="14"/>
  <c r="K36" i="14"/>
  <c r="F23" i="15" s="1" a="1"/>
  <c r="F23" i="15" s="1"/>
  <c r="K43" i="14"/>
  <c r="K49" i="14"/>
  <c r="K51" i="14"/>
  <c r="K55" i="14"/>
  <c r="K60" i="14"/>
  <c r="K63" i="14"/>
  <c r="K67" i="14"/>
  <c r="K68" i="14"/>
  <c r="K72" i="14"/>
  <c r="F224" i="15" s="1" a="1"/>
  <c r="F224" i="15" s="1"/>
  <c r="K80" i="14"/>
  <c r="K83" i="14"/>
  <c r="K85" i="14"/>
  <c r="K88" i="14"/>
  <c r="F141" i="15" s="1" a="1"/>
  <c r="F141" i="15" s="1"/>
  <c r="K92" i="14"/>
  <c r="F5" i="15" s="1" a="1"/>
  <c r="F5" i="15" s="1"/>
  <c r="K97" i="14"/>
  <c r="F108" i="15" s="1" a="1"/>
  <c r="F108" i="15" s="1"/>
  <c r="K99" i="14"/>
  <c r="K106" i="14"/>
  <c r="K108" i="14"/>
  <c r="K111" i="14"/>
  <c r="K115" i="14"/>
  <c r="F35" i="15" s="1" a="1"/>
  <c r="F35" i="15" s="1"/>
  <c r="K116" i="14"/>
  <c r="K119" i="14"/>
  <c r="K123" i="14"/>
  <c r="K128" i="14"/>
  <c r="K129" i="14"/>
  <c r="K131" i="14"/>
  <c r="K132" i="14"/>
  <c r="K133" i="14"/>
  <c r="K136" i="14"/>
  <c r="K139" i="14"/>
  <c r="K140" i="14"/>
  <c r="K143" i="14"/>
  <c r="K146" i="14"/>
  <c r="K150" i="14"/>
  <c r="K37" i="14"/>
  <c r="F63" i="15" s="1" a="1"/>
  <c r="F63" i="15" s="1"/>
  <c r="K46" i="14"/>
  <c r="K52" i="14"/>
  <c r="K58" i="14"/>
  <c r="K61" i="14"/>
  <c r="K64" i="14"/>
  <c r="F146" i="15" s="1" a="1"/>
  <c r="F146" i="15" s="1"/>
  <c r="K69" i="14"/>
  <c r="K71" i="14"/>
  <c r="K75" i="14"/>
  <c r="K84" i="14"/>
  <c r="K86" i="14"/>
  <c r="K91" i="14"/>
  <c r="K94" i="14"/>
  <c r="F154" i="15" s="1" a="1"/>
  <c r="F154" i="15" s="1"/>
  <c r="K103" i="14"/>
  <c r="F228" i="15" s="1" a="1"/>
  <c r="F228" i="15" s="1"/>
  <c r="K105" i="14"/>
  <c r="K109" i="14"/>
  <c r="F223" i="15" s="1" a="1"/>
  <c r="F223" i="15" s="1"/>
  <c r="K112" i="14"/>
  <c r="F221" i="15" s="1" a="1"/>
  <c r="F221" i="15" s="1"/>
  <c r="K118" i="14"/>
  <c r="K120" i="14"/>
  <c r="K31" i="14"/>
  <c r="K147" i="14"/>
  <c r="K4" i="14"/>
  <c r="K6" i="14"/>
  <c r="K7" i="14"/>
  <c r="K9" i="14"/>
  <c r="K13" i="14"/>
  <c r="K16" i="14"/>
  <c r="K30" i="14"/>
  <c r="K79" i="14"/>
  <c r="F174" i="15" s="1" a="1"/>
  <c r="F174" i="15" s="1"/>
  <c r="K96" i="14"/>
  <c r="K127" i="14"/>
  <c r="AD22" i="1"/>
  <c r="J7" i="29"/>
  <c r="AC22" i="1"/>
  <c r="H7" i="29" s="1"/>
  <c r="AC20" i="1"/>
  <c r="H5" i="29" s="1"/>
  <c r="K40" i="14"/>
  <c r="K48" i="14"/>
  <c r="K57" i="14"/>
  <c r="K144" i="14"/>
  <c r="K158" i="14"/>
  <c r="K164" i="14"/>
  <c r="AD19" i="1"/>
  <c r="A24" i="1"/>
  <c r="AM24" i="1" s="1"/>
  <c r="O32" i="1"/>
  <c r="P35" i="1"/>
  <c r="I50" i="29" s="1"/>
  <c r="K54" i="14"/>
  <c r="K74" i="14"/>
  <c r="K102" i="14"/>
  <c r="F111" i="15" s="1" a="1"/>
  <c r="F111" i="15" s="1"/>
  <c r="K122" i="14"/>
  <c r="K142" i="14"/>
  <c r="K145" i="14"/>
  <c r="K153" i="14"/>
  <c r="K161" i="14"/>
  <c r="K170" i="14"/>
  <c r="K176" i="14"/>
  <c r="K250" i="14"/>
  <c r="F169" i="15" s="1" a="1"/>
  <c r="F169" i="15" s="1"/>
  <c r="K262" i="14"/>
  <c r="K274" i="14"/>
  <c r="K286" i="14"/>
  <c r="K289" i="14"/>
  <c r="K295" i="14"/>
  <c r="A30" i="1"/>
  <c r="AM30" i="1" s="1"/>
  <c r="Q32" i="1"/>
  <c r="T32" i="1" s="1"/>
  <c r="Q35" i="1"/>
  <c r="T35" i="1" s="1"/>
  <c r="K12" i="14"/>
  <c r="K173" i="14"/>
  <c r="K182" i="14"/>
  <c r="K188" i="14"/>
  <c r="F161" i="15" s="1" a="1"/>
  <c r="F161" i="15" s="1"/>
  <c r="O19" i="1"/>
  <c r="AD20" i="1"/>
  <c r="A31" i="1"/>
  <c r="AM31" i="1" s="1"/>
  <c r="K10" i="14"/>
  <c r="F152" i="15" s="1" a="1"/>
  <c r="F152" i="15" s="1"/>
  <c r="K100" i="14"/>
  <c r="K117" i="14"/>
  <c r="K168" i="14"/>
  <c r="K171" i="14"/>
  <c r="K174" i="14"/>
  <c r="K177" i="14"/>
  <c r="K185" i="14"/>
  <c r="K194" i="14"/>
  <c r="F212" i="15" s="1" a="1"/>
  <c r="F212" i="15" s="1"/>
  <c r="K200" i="14"/>
  <c r="K310" i="14"/>
  <c r="F95" i="15" s="1" a="1"/>
  <c r="F95" i="15" s="1"/>
  <c r="K313" i="14"/>
  <c r="A28" i="1"/>
  <c r="AM28" i="1" s="1"/>
  <c r="A38" i="1"/>
  <c r="AM38" i="1" s="1"/>
  <c r="K27" i="14"/>
  <c r="K41" i="14"/>
  <c r="K66" i="14"/>
  <c r="K114" i="14"/>
  <c r="F103" i="15" s="1" a="1"/>
  <c r="F103" i="15" s="1"/>
  <c r="K134" i="14"/>
  <c r="K151" i="14"/>
  <c r="K180" i="14"/>
  <c r="K183" i="14"/>
  <c r="K186" i="14"/>
  <c r="K189" i="14"/>
  <c r="K197" i="14"/>
  <c r="K206" i="14"/>
  <c r="K212" i="14"/>
  <c r="K230" i="14"/>
  <c r="K236" i="14"/>
  <c r="K242" i="14"/>
  <c r="F34" i="15" s="1" a="1"/>
  <c r="F34" i="15" s="1"/>
  <c r="K248" i="14"/>
  <c r="K254" i="14"/>
  <c r="K260" i="14"/>
  <c r="K266" i="14"/>
  <c r="K272" i="14"/>
  <c r="K278" i="14"/>
  <c r="K284" i="14"/>
  <c r="K5" i="14"/>
  <c r="K95" i="14"/>
  <c r="F188" i="15" s="1" a="1"/>
  <c r="F188" i="15" s="1"/>
  <c r="K209" i="14"/>
  <c r="O38" i="1"/>
  <c r="C17" i="2"/>
  <c r="K33" i="14"/>
  <c r="K44" i="14"/>
  <c r="K81" i="14"/>
  <c r="K204" i="14"/>
  <c r="K207" i="14"/>
  <c r="F180" i="15" s="1" a="1"/>
  <c r="F180" i="15" s="1"/>
  <c r="K210" i="14"/>
  <c r="K213" i="14"/>
  <c r="F216" i="15" s="1" a="1"/>
  <c r="F216" i="15" s="1"/>
  <c r="K221" i="14"/>
  <c r="O22" i="1"/>
  <c r="P31" i="1"/>
  <c r="I46" i="29" s="1"/>
  <c r="P19" i="1"/>
  <c r="I34" i="29" s="1"/>
  <c r="O23" i="1"/>
  <c r="AD24" i="1"/>
  <c r="O28" i="1"/>
  <c r="Q31" i="1"/>
  <c r="T31" i="1" s="1"/>
  <c r="P38" i="1"/>
  <c r="I53" i="29" s="1"/>
  <c r="A43" i="1"/>
  <c r="AM43" i="1" s="1"/>
  <c r="K8" i="14"/>
  <c r="F118" i="15" s="1" a="1"/>
  <c r="F118" i="15" s="1"/>
  <c r="K11" i="14"/>
  <c r="K50" i="14"/>
  <c r="K70" i="14"/>
  <c r="K78" i="14"/>
  <c r="F195" i="15" s="1" a="1"/>
  <c r="F195" i="15" s="1"/>
  <c r="K98" i="14"/>
  <c r="K126" i="14"/>
  <c r="K169" i="14"/>
  <c r="K175" i="14"/>
  <c r="K216" i="14"/>
  <c r="K219" i="14"/>
  <c r="K222" i="14"/>
  <c r="K225" i="14"/>
  <c r="K233" i="14"/>
  <c r="K239" i="14"/>
  <c r="F13" i="15" s="1" a="1"/>
  <c r="F13" i="15" s="1"/>
  <c r="K245" i="14"/>
  <c r="K251" i="14"/>
  <c r="K257" i="14"/>
  <c r="K263" i="14"/>
  <c r="K269" i="14"/>
  <c r="K275" i="14"/>
  <c r="F162" i="15" s="1" a="1"/>
  <c r="F162" i="15" s="1"/>
  <c r="K281" i="14"/>
  <c r="K3" i="14"/>
  <c r="K28" i="14"/>
  <c r="K39" i="14"/>
  <c r="K56" i="14"/>
  <c r="K59" i="14"/>
  <c r="K87" i="14"/>
  <c r="K104" i="14"/>
  <c r="F131" i="15" s="1" a="1"/>
  <c r="F131" i="15" s="1"/>
  <c r="K107" i="14"/>
  <c r="K135" i="14"/>
  <c r="K181" i="14"/>
  <c r="K187" i="14"/>
  <c r="K228" i="14"/>
  <c r="K231" i="14"/>
  <c r="K234" i="14"/>
  <c r="F72" i="15" s="1" a="1"/>
  <c r="F72" i="15" s="1"/>
  <c r="K237" i="14"/>
  <c r="K240" i="14"/>
  <c r="F140" i="15" s="1" a="1"/>
  <c r="F140" i="15" s="1"/>
  <c r="K243" i="14"/>
  <c r="K246" i="14"/>
  <c r="K249" i="14"/>
  <c r="F205" i="15" s="1" a="1"/>
  <c r="F205" i="15" s="1"/>
  <c r="K252" i="14"/>
  <c r="K255" i="14"/>
  <c r="K258" i="14"/>
  <c r="F53" i="15" s="1" a="1"/>
  <c r="F53" i="15" s="1"/>
  <c r="K261" i="14"/>
  <c r="K264" i="14"/>
  <c r="F153" i="15" s="1" a="1"/>
  <c r="F153" i="15" s="1"/>
  <c r="K267" i="14"/>
  <c r="F130" i="15" s="1" a="1"/>
  <c r="F130" i="15" s="1"/>
  <c r="K270" i="14"/>
  <c r="K273" i="14"/>
  <c r="F173" i="15" s="1" a="1"/>
  <c r="F173" i="15" s="1"/>
  <c r="K276" i="14"/>
  <c r="K279" i="14"/>
  <c r="K282" i="14"/>
  <c r="K285" i="14"/>
  <c r="K293" i="14"/>
  <c r="F149" i="15" s="1" a="1"/>
  <c r="F149" i="15" s="1"/>
  <c r="A20" i="1"/>
  <c r="AM20" i="1" s="1"/>
  <c r="A27" i="1"/>
  <c r="AM27" i="1" s="1"/>
  <c r="A34" i="1"/>
  <c r="AM34" i="1" s="1"/>
  <c r="Q36" i="1"/>
  <c r="T36" i="1" s="1"/>
  <c r="K20" i="14"/>
  <c r="K76" i="14"/>
  <c r="K93" i="14"/>
  <c r="K124" i="14"/>
  <c r="K141" i="14"/>
  <c r="K193" i="14"/>
  <c r="K199" i="14"/>
  <c r="F220" i="15" s="1" a="1"/>
  <c r="F220" i="15" s="1"/>
  <c r="K288" i="14"/>
  <c r="K291" i="14"/>
  <c r="K294" i="14"/>
  <c r="K297" i="14"/>
  <c r="F166" i="15" s="1" a="1"/>
  <c r="F166" i="15" s="1"/>
  <c r="K305" i="14"/>
  <c r="A32" i="1"/>
  <c r="AM32" i="1" s="1"/>
  <c r="A35" i="1"/>
  <c r="AM35" i="1" s="1"/>
  <c r="P43" i="1"/>
  <c r="I58" i="29" s="1"/>
  <c r="K34" i="14"/>
  <c r="K45" i="14"/>
  <c r="K62" i="14"/>
  <c r="F164" i="15" s="1" a="1"/>
  <c r="F164" i="15" s="1"/>
  <c r="K82" i="14"/>
  <c r="K90" i="14"/>
  <c r="K110" i="14"/>
  <c r="K130" i="14"/>
  <c r="K138" i="14"/>
  <c r="K205" i="14"/>
  <c r="K211" i="14"/>
  <c r="F110" i="15" s="1" a="1"/>
  <c r="F110" i="15" s="1"/>
  <c r="K300" i="14"/>
  <c r="F150" i="15" s="1" a="1"/>
  <c r="F150" i="15" s="1"/>
  <c r="K303" i="14"/>
  <c r="K306" i="14"/>
  <c r="K309" i="14"/>
  <c r="P18" i="1"/>
  <c r="I33" i="29" s="1"/>
  <c r="P26" i="1"/>
  <c r="I41" i="29" s="1"/>
  <c r="P34" i="1"/>
  <c r="I49" i="29" s="1"/>
  <c r="AC19" i="1"/>
  <c r="H4" i="29" s="1"/>
  <c r="Q42" i="1"/>
  <c r="T42" i="1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46" i="14"/>
  <c r="N46" i="14"/>
  <c r="M46" i="14"/>
  <c r="L46" i="14"/>
  <c r="P22" i="1"/>
  <c r="I37" i="29" s="1"/>
  <c r="Q30" i="1"/>
  <c r="T30" i="1" s="1"/>
  <c r="Q34" i="1"/>
  <c r="T34" i="1" s="1"/>
  <c r="Q38" i="1"/>
  <c r="T38" i="1" s="1"/>
  <c r="O40" i="1"/>
  <c r="A42" i="1"/>
  <c r="AM42" i="1" s="1"/>
  <c r="O44" i="1"/>
  <c r="O18" i="1"/>
  <c r="F10" i="14"/>
  <c r="O27" i="1"/>
  <c r="O43" i="1"/>
  <c r="K21" i="14"/>
  <c r="K23" i="14"/>
  <c r="F25" i="14"/>
  <c r="F31" i="14"/>
  <c r="F37" i="14"/>
  <c r="K14" i="14"/>
  <c r="F16" i="14"/>
  <c r="K29" i="14"/>
  <c r="K35" i="14"/>
  <c r="F52" i="14"/>
  <c r="F7" i="14"/>
  <c r="F22" i="14"/>
  <c r="O35" i="1"/>
  <c r="F310" i="14"/>
  <c r="F304" i="14"/>
  <c r="F298" i="14"/>
  <c r="F292" i="14"/>
  <c r="F286" i="14"/>
  <c r="F280" i="14"/>
  <c r="F274" i="14"/>
  <c r="F268" i="14"/>
  <c r="F262" i="14"/>
  <c r="F256" i="14"/>
  <c r="F250" i="14"/>
  <c r="F244" i="14"/>
  <c r="F238" i="14"/>
  <c r="F232" i="14"/>
  <c r="F226" i="14"/>
  <c r="F220" i="14"/>
  <c r="F214" i="14"/>
  <c r="F208" i="14"/>
  <c r="F202" i="14"/>
  <c r="F196" i="14"/>
  <c r="F190" i="14"/>
  <c r="F184" i="14"/>
  <c r="F178" i="14"/>
  <c r="F172" i="14"/>
  <c r="F166" i="14"/>
  <c r="F160" i="14"/>
  <c r="F154" i="14"/>
  <c r="F148" i="14"/>
  <c r="F311" i="14"/>
  <c r="F305" i="14"/>
  <c r="F299" i="14"/>
  <c r="F293" i="14"/>
  <c r="F287" i="14"/>
  <c r="F281" i="14"/>
  <c r="F275" i="14"/>
  <c r="F269" i="14"/>
  <c r="F263" i="14"/>
  <c r="F257" i="14"/>
  <c r="F251" i="14"/>
  <c r="F245" i="14"/>
  <c r="F239" i="14"/>
  <c r="F233" i="14"/>
  <c r="F227" i="14"/>
  <c r="F221" i="14"/>
  <c r="F215" i="14"/>
  <c r="F209" i="14"/>
  <c r="F203" i="14"/>
  <c r="F197" i="14"/>
  <c r="F191" i="14"/>
  <c r="F185" i="14"/>
  <c r="F179" i="14"/>
  <c r="F173" i="14"/>
  <c r="F167" i="14"/>
  <c r="F161" i="14"/>
  <c r="F155" i="14"/>
  <c r="F149" i="14"/>
  <c r="F312" i="14"/>
  <c r="F306" i="14"/>
  <c r="F300" i="14"/>
  <c r="F294" i="14"/>
  <c r="F288" i="14"/>
  <c r="F282" i="14"/>
  <c r="F276" i="14"/>
  <c r="F270" i="14"/>
  <c r="F264" i="14"/>
  <c r="F258" i="14"/>
  <c r="F252" i="14"/>
  <c r="F246" i="14"/>
  <c r="F240" i="14"/>
  <c r="F234" i="14"/>
  <c r="F228" i="14"/>
  <c r="F222" i="14"/>
  <c r="F216" i="14"/>
  <c r="F210" i="14"/>
  <c r="F204" i="14"/>
  <c r="F198" i="14"/>
  <c r="F192" i="14"/>
  <c r="F186" i="14"/>
  <c r="F180" i="14"/>
  <c r="F174" i="14"/>
  <c r="F168" i="14"/>
  <c r="F162" i="14"/>
  <c r="F156" i="14"/>
  <c r="F150" i="14"/>
  <c r="F144" i="14"/>
  <c r="F313" i="14"/>
  <c r="F307" i="14"/>
  <c r="F301" i="14"/>
  <c r="F295" i="14"/>
  <c r="F289" i="14"/>
  <c r="F283" i="14"/>
  <c r="F277" i="14"/>
  <c r="F271" i="14"/>
  <c r="F265" i="14"/>
  <c r="F259" i="14"/>
  <c r="F253" i="14"/>
  <c r="F247" i="14"/>
  <c r="F241" i="14"/>
  <c r="F235" i="14"/>
  <c r="F229" i="14"/>
  <c r="F223" i="14"/>
  <c r="F217" i="14"/>
  <c r="F211" i="14"/>
  <c r="F205" i="14"/>
  <c r="F199" i="14"/>
  <c r="F193" i="14"/>
  <c r="F187" i="14"/>
  <c r="F181" i="14"/>
  <c r="F175" i="14"/>
  <c r="F169" i="14"/>
  <c r="F163" i="14"/>
  <c r="F157" i="14"/>
  <c r="F151" i="14"/>
  <c r="F145" i="14"/>
  <c r="F314" i="14"/>
  <c r="F308" i="14"/>
  <c r="F302" i="14"/>
  <c r="F296" i="14"/>
  <c r="F290" i="14"/>
  <c r="F284" i="14"/>
  <c r="F278" i="14"/>
  <c r="F272" i="14"/>
  <c r="F266" i="14"/>
  <c r="F260" i="14"/>
  <c r="F254" i="14"/>
  <c r="F248" i="14"/>
  <c r="F242" i="14"/>
  <c r="F236" i="14"/>
  <c r="F230" i="14"/>
  <c r="F224" i="14"/>
  <c r="F218" i="14"/>
  <c r="F212" i="14"/>
  <c r="F206" i="14"/>
  <c r="F200" i="14"/>
  <c r="F194" i="14"/>
  <c r="F188" i="14"/>
  <c r="F182" i="14"/>
  <c r="F176" i="14"/>
  <c r="F170" i="14"/>
  <c r="F164" i="14"/>
  <c r="F158" i="14"/>
  <c r="F152" i="14"/>
  <c r="F146" i="14"/>
  <c r="F143" i="14"/>
  <c r="F137" i="14"/>
  <c r="F131" i="14"/>
  <c r="F125" i="14"/>
  <c r="F119" i="14"/>
  <c r="F113" i="14"/>
  <c r="F107" i="14"/>
  <c r="F101" i="14"/>
  <c r="F95" i="14"/>
  <c r="F89" i="14"/>
  <c r="F83" i="14"/>
  <c r="F77" i="14"/>
  <c r="F71" i="14"/>
  <c r="F65" i="14"/>
  <c r="F59" i="14"/>
  <c r="F53" i="14"/>
  <c r="F47" i="14"/>
  <c r="F41" i="14"/>
  <c r="F35" i="14"/>
  <c r="F29" i="14"/>
  <c r="F23" i="14"/>
  <c r="F17" i="14"/>
  <c r="F11" i="14"/>
  <c r="F5" i="14"/>
  <c r="F147" i="14"/>
  <c r="F138" i="14"/>
  <c r="F132" i="14"/>
  <c r="F126" i="14"/>
  <c r="F120" i="14"/>
  <c r="F114" i="14"/>
  <c r="F108" i="14"/>
  <c r="F102" i="14"/>
  <c r="F96" i="14"/>
  <c r="F90" i="14"/>
  <c r="F84" i="14"/>
  <c r="F78" i="14"/>
  <c r="F72" i="14"/>
  <c r="F66" i="14"/>
  <c r="F60" i="14"/>
  <c r="F54" i="14"/>
  <c r="F48" i="14"/>
  <c r="F42" i="14"/>
  <c r="F36" i="14"/>
  <c r="F30" i="14"/>
  <c r="F24" i="14"/>
  <c r="F18" i="14"/>
  <c r="F12" i="14"/>
  <c r="F6" i="14"/>
  <c r="F139" i="14"/>
  <c r="F133" i="14"/>
  <c r="F127" i="14"/>
  <c r="F121" i="14"/>
  <c r="F115" i="14"/>
  <c r="F109" i="14"/>
  <c r="F103" i="14"/>
  <c r="F97" i="14"/>
  <c r="F91" i="14"/>
  <c r="F85" i="14"/>
  <c r="F79" i="14"/>
  <c r="F73" i="14"/>
  <c r="F67" i="14"/>
  <c r="F61" i="14"/>
  <c r="F55" i="14"/>
  <c r="F49" i="14"/>
  <c r="F43" i="14"/>
  <c r="F309" i="14"/>
  <c r="F297" i="14"/>
  <c r="F285" i="14"/>
  <c r="F273" i="14"/>
  <c r="F261" i="14"/>
  <c r="F249" i="14"/>
  <c r="F237" i="14"/>
  <c r="F225" i="14"/>
  <c r="F213" i="14"/>
  <c r="F201" i="14"/>
  <c r="F189" i="14"/>
  <c r="F177" i="14"/>
  <c r="F165" i="14"/>
  <c r="F153" i="14"/>
  <c r="F140" i="14"/>
  <c r="F134" i="14"/>
  <c r="F128" i="14"/>
  <c r="F122" i="14"/>
  <c r="F116" i="14"/>
  <c r="F110" i="14"/>
  <c r="F104" i="14"/>
  <c r="F98" i="14"/>
  <c r="F92" i="14"/>
  <c r="F86" i="14"/>
  <c r="F80" i="14"/>
  <c r="F74" i="14"/>
  <c r="F68" i="14"/>
  <c r="F62" i="14"/>
  <c r="F56" i="14"/>
  <c r="F50" i="14"/>
  <c r="F44" i="14"/>
  <c r="F38" i="14"/>
  <c r="F32" i="14"/>
  <c r="F26" i="14"/>
  <c r="F20" i="14"/>
  <c r="F14" i="14"/>
  <c r="F8" i="14"/>
  <c r="F2" i="14"/>
  <c r="F141" i="14"/>
  <c r="F135" i="14"/>
  <c r="F129" i="14"/>
  <c r="F123" i="14"/>
  <c r="F117" i="14"/>
  <c r="F111" i="14"/>
  <c r="F105" i="14"/>
  <c r="F99" i="14"/>
  <c r="F93" i="14"/>
  <c r="F87" i="14"/>
  <c r="F81" i="14"/>
  <c r="F75" i="14"/>
  <c r="F69" i="14"/>
  <c r="F63" i="14"/>
  <c r="F57" i="14"/>
  <c r="F51" i="14"/>
  <c r="F45" i="14"/>
  <c r="F39" i="14"/>
  <c r="F33" i="14"/>
  <c r="F27" i="14"/>
  <c r="F21" i="14"/>
  <c r="F15" i="14"/>
  <c r="F9" i="14"/>
  <c r="F3" i="14"/>
  <c r="F142" i="14"/>
  <c r="F136" i="14"/>
  <c r="F130" i="14"/>
  <c r="F124" i="14"/>
  <c r="F118" i="14"/>
  <c r="F112" i="14"/>
  <c r="F106" i="14"/>
  <c r="F100" i="14"/>
  <c r="F94" i="14"/>
  <c r="F88" i="14"/>
  <c r="F82" i="14"/>
  <c r="F76" i="14"/>
  <c r="F70" i="14"/>
  <c r="F64" i="14"/>
  <c r="F58" i="14"/>
  <c r="F303" i="14"/>
  <c r="F291" i="14"/>
  <c r="F279" i="14"/>
  <c r="F267" i="14"/>
  <c r="F255" i="14"/>
  <c r="F243" i="14"/>
  <c r="F231" i="14"/>
  <c r="F219" i="14"/>
  <c r="F207" i="14"/>
  <c r="F195" i="14"/>
  <c r="F183" i="14"/>
  <c r="F171" i="14"/>
  <c r="F159" i="14"/>
  <c r="F13" i="14"/>
  <c r="K53" i="14"/>
  <c r="K2" i="14"/>
  <c r="F4" i="14"/>
  <c r="K26" i="14"/>
  <c r="F28" i="14"/>
  <c r="K32" i="14"/>
  <c r="F34" i="14"/>
  <c r="K38" i="14"/>
  <c r="F40" i="14"/>
  <c r="K15" i="14"/>
  <c r="K17" i="14"/>
  <c r="F19" i="14"/>
  <c r="K65" i="14"/>
  <c r="F217" i="15" s="1" a="1"/>
  <c r="F217" i="15" s="1"/>
  <c r="K77" i="14"/>
  <c r="K89" i="14"/>
  <c r="K101" i="14"/>
  <c r="K113" i="14"/>
  <c r="K125" i="14"/>
  <c r="K137" i="14"/>
  <c r="K47" i="14"/>
  <c r="K148" i="14"/>
  <c r="K160" i="14"/>
  <c r="K172" i="14"/>
  <c r="K196" i="14"/>
  <c r="F198" i="15" s="1" a="1"/>
  <c r="F198" i="15" s="1"/>
  <c r="K208" i="14"/>
  <c r="K220" i="14"/>
  <c r="F208" i="15" s="1" a="1"/>
  <c r="F208" i="15" s="1"/>
  <c r="K232" i="14"/>
  <c r="K184" i="14"/>
  <c r="K244" i="14"/>
  <c r="K256" i="14"/>
  <c r="K268" i="14"/>
  <c r="K280" i="14"/>
  <c r="K292" i="14"/>
  <c r="K304" i="14"/>
  <c r="K154" i="14"/>
  <c r="K166" i="14"/>
  <c r="K178" i="14"/>
  <c r="F192" i="15" s="1" a="1"/>
  <c r="F192" i="15" s="1"/>
  <c r="K190" i="14"/>
  <c r="K202" i="14"/>
  <c r="F128" i="15" s="1" a="1"/>
  <c r="F128" i="15" s="1"/>
  <c r="K214" i="14"/>
  <c r="F199" i="15" s="1" a="1"/>
  <c r="F199" i="15" s="1"/>
  <c r="K226" i="14"/>
  <c r="K238" i="14"/>
  <c r="AE20" i="1" l="1"/>
  <c r="I5" i="29"/>
  <c r="AE19" i="1"/>
  <c r="J4" i="29" s="1"/>
  <c r="I4" i="29"/>
  <c r="T44" i="1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T43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J59" i="29"/>
  <c r="W34" i="1"/>
  <c r="U34" i="1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X31" i="1"/>
  <c r="V31" i="1" s="1"/>
  <c r="S28" i="1"/>
  <c r="R36" i="1"/>
  <c r="R32" i="1"/>
  <c r="W43" i="1"/>
  <c r="U43" i="1" s="1"/>
  <c r="X43" i="1"/>
  <c r="V43" i="1" s="1"/>
  <c r="W38" i="1"/>
  <c r="U38" i="1" s="1"/>
  <c r="X38" i="1"/>
  <c r="V38" i="1" s="1"/>
  <c r="J54" i="29"/>
  <c r="W35" i="1"/>
  <c r="U35" i="1" s="1"/>
  <c r="X35" i="1"/>
  <c r="V35" i="1" s="1"/>
  <c r="W27" i="1"/>
  <c r="U27" i="1" s="1"/>
  <c r="L42" i="29" s="1"/>
  <c r="X27" i="1"/>
  <c r="V27" i="1" s="1"/>
  <c r="J51" i="29"/>
  <c r="J57" i="29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X36" i="1"/>
  <c r="V36" i="1" s="1"/>
  <c r="W40" i="1"/>
  <c r="U40" i="1" s="1"/>
  <c r="X40" i="1"/>
  <c r="V40" i="1" s="1"/>
  <c r="J55" i="29"/>
  <c r="W28" i="1"/>
  <c r="U28" i="1" s="1"/>
  <c r="L43" i="29" s="1"/>
  <c r="X28" i="1"/>
  <c r="V28" i="1" s="1"/>
  <c r="W42" i="1"/>
  <c r="U42" i="1" s="1"/>
  <c r="X42" i="1"/>
  <c r="V42" i="1" s="1"/>
  <c r="R42" i="1"/>
  <c r="J53" i="29"/>
  <c r="W30" i="1"/>
  <c r="U30" i="1" s="1"/>
  <c r="X30" i="1"/>
  <c r="V30" i="1" s="1"/>
  <c r="J58" i="29"/>
  <c r="J49" i="29"/>
  <c r="J50" i="29"/>
  <c r="W44" i="1"/>
  <c r="U44" i="1" s="1"/>
  <c r="X44" i="1"/>
  <c r="V44" i="1" s="1"/>
  <c r="J45" i="29"/>
  <c r="J47" i="29"/>
  <c r="W39" i="1"/>
  <c r="U39" i="1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J46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43" i="14"/>
  <c r="N243" i="14"/>
  <c r="M243" i="14"/>
  <c r="L243" i="14"/>
  <c r="N21" i="14"/>
  <c r="M21" i="14"/>
  <c r="L21" i="14"/>
  <c r="O21" i="14"/>
  <c r="L20" i="14"/>
  <c r="N20" i="14"/>
  <c r="M20" i="14"/>
  <c r="O20" i="14"/>
  <c r="O189" i="14"/>
  <c r="N189" i="14"/>
  <c r="M189" i="14"/>
  <c r="L189" i="14"/>
  <c r="O54" i="14"/>
  <c r="N54" i="14"/>
  <c r="M54" i="14"/>
  <c r="L54" i="14"/>
  <c r="O53" i="14"/>
  <c r="N53" i="14"/>
  <c r="M53" i="14"/>
  <c r="L53" i="14"/>
  <c r="O266" i="14"/>
  <c r="N266" i="14"/>
  <c r="M266" i="14"/>
  <c r="L266" i="14"/>
  <c r="M235" i="14"/>
  <c r="L235" i="14"/>
  <c r="O235" i="14"/>
  <c r="N235" i="14"/>
  <c r="M307" i="14"/>
  <c r="L307" i="14"/>
  <c r="O307" i="14"/>
  <c r="N307" i="14"/>
  <c r="O276" i="14"/>
  <c r="N276" i="14"/>
  <c r="M276" i="14"/>
  <c r="L276" i="14"/>
  <c r="O251" i="14"/>
  <c r="N251" i="14"/>
  <c r="M251" i="14"/>
  <c r="L251" i="14"/>
  <c r="O154" i="14"/>
  <c r="N154" i="14"/>
  <c r="M154" i="14"/>
  <c r="L154" i="14"/>
  <c r="O16" i="14"/>
  <c r="N16" i="14"/>
  <c r="M16" i="14"/>
  <c r="L16" i="14"/>
  <c r="F8" i="15" a="1"/>
  <c r="F8" i="15" s="1"/>
  <c r="F9" i="15" a="1"/>
  <c r="F9" i="15" s="1"/>
  <c r="O4" i="14"/>
  <c r="N4" i="14"/>
  <c r="M4" i="14"/>
  <c r="L4" i="14"/>
  <c r="O255" i="14"/>
  <c r="N255" i="14"/>
  <c r="M255" i="14"/>
  <c r="L255" i="14"/>
  <c r="O100" i="14"/>
  <c r="N100" i="14"/>
  <c r="M100" i="14"/>
  <c r="L100" i="14"/>
  <c r="N27" i="14"/>
  <c r="M27" i="14"/>
  <c r="L27" i="14"/>
  <c r="O27" i="14"/>
  <c r="N99" i="14"/>
  <c r="M99" i="14"/>
  <c r="L99" i="14"/>
  <c r="O99" i="14"/>
  <c r="L26" i="14"/>
  <c r="O26" i="14"/>
  <c r="M26" i="14"/>
  <c r="N26" i="14"/>
  <c r="L98" i="14"/>
  <c r="N98" i="14"/>
  <c r="M98" i="14"/>
  <c r="O98" i="14"/>
  <c r="O201" i="14"/>
  <c r="N201" i="14"/>
  <c r="M201" i="14"/>
  <c r="L201" i="14"/>
  <c r="O55" i="14"/>
  <c r="N55" i="14"/>
  <c r="M55" i="14"/>
  <c r="L55" i="14"/>
  <c r="O127" i="14"/>
  <c r="N127" i="14"/>
  <c r="L127" i="14"/>
  <c r="M127" i="14"/>
  <c r="O60" i="14"/>
  <c r="N60" i="14"/>
  <c r="M60" i="14"/>
  <c r="L60" i="14"/>
  <c r="O132" i="14"/>
  <c r="N132" i="14"/>
  <c r="M132" i="14"/>
  <c r="L132" i="14"/>
  <c r="O59" i="14"/>
  <c r="N59" i="14"/>
  <c r="M59" i="14"/>
  <c r="L59" i="14"/>
  <c r="O131" i="14"/>
  <c r="N131" i="14"/>
  <c r="M131" i="14"/>
  <c r="L131" i="14"/>
  <c r="O200" i="14"/>
  <c r="N200" i="14"/>
  <c r="M200" i="14"/>
  <c r="L200" i="14"/>
  <c r="O272" i="14"/>
  <c r="N272" i="14"/>
  <c r="M272" i="14"/>
  <c r="L272" i="14"/>
  <c r="M169" i="14"/>
  <c r="L169" i="14"/>
  <c r="O169" i="14"/>
  <c r="N169" i="14"/>
  <c r="M241" i="14"/>
  <c r="L241" i="14"/>
  <c r="O241" i="14"/>
  <c r="N241" i="14"/>
  <c r="M313" i="14"/>
  <c r="L313" i="14"/>
  <c r="O313" i="14"/>
  <c r="N313" i="14"/>
  <c r="O210" i="14"/>
  <c r="N210" i="14"/>
  <c r="M210" i="14"/>
  <c r="L210" i="14"/>
  <c r="O282" i="14"/>
  <c r="N282" i="14"/>
  <c r="M282" i="14"/>
  <c r="L282" i="14"/>
  <c r="O185" i="14"/>
  <c r="N185" i="14"/>
  <c r="M185" i="14"/>
  <c r="L185" i="14"/>
  <c r="O257" i="14"/>
  <c r="N257" i="14"/>
  <c r="M257" i="14"/>
  <c r="L257" i="14"/>
  <c r="O160" i="14"/>
  <c r="N160" i="14"/>
  <c r="M160" i="14"/>
  <c r="L160" i="14"/>
  <c r="O232" i="14"/>
  <c r="N232" i="14"/>
  <c r="M232" i="14"/>
  <c r="L232" i="14"/>
  <c r="O304" i="14"/>
  <c r="N304" i="14"/>
  <c r="M304" i="14"/>
  <c r="L304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279" i="14"/>
  <c r="N279" i="14"/>
  <c r="M279" i="14"/>
  <c r="L279" i="14"/>
  <c r="O112" i="14"/>
  <c r="N112" i="14"/>
  <c r="M112" i="14"/>
  <c r="L112" i="14"/>
  <c r="N39" i="14"/>
  <c r="M39" i="14"/>
  <c r="L39" i="14"/>
  <c r="O39" i="14"/>
  <c r="N111" i="14"/>
  <c r="M111" i="14"/>
  <c r="L111" i="14"/>
  <c r="O111" i="14"/>
  <c r="L38" i="14"/>
  <c r="O38" i="14"/>
  <c r="M38" i="14"/>
  <c r="N38" i="14"/>
  <c r="L110" i="14"/>
  <c r="N110" i="14"/>
  <c r="M110" i="14"/>
  <c r="O110" i="14"/>
  <c r="O225" i="14"/>
  <c r="N225" i="14"/>
  <c r="M225" i="14"/>
  <c r="L225" i="14"/>
  <c r="O67" i="14"/>
  <c r="N67" i="14"/>
  <c r="L67" i="14"/>
  <c r="M67" i="14"/>
  <c r="O139" i="14"/>
  <c r="N139" i="14"/>
  <c r="L139" i="14"/>
  <c r="M139" i="14"/>
  <c r="O72" i="14"/>
  <c r="N72" i="14"/>
  <c r="M72" i="14"/>
  <c r="L72" i="14"/>
  <c r="O147" i="14"/>
  <c r="N147" i="14"/>
  <c r="L147" i="14"/>
  <c r="M147" i="14"/>
  <c r="O71" i="14"/>
  <c r="N71" i="14"/>
  <c r="M71" i="14"/>
  <c r="L71" i="14"/>
  <c r="O143" i="14"/>
  <c r="N143" i="14"/>
  <c r="M143" i="14"/>
  <c r="L143" i="14"/>
  <c r="O212" i="14"/>
  <c r="N212" i="14"/>
  <c r="M212" i="14"/>
  <c r="L212" i="14"/>
  <c r="O284" i="14"/>
  <c r="N284" i="14"/>
  <c r="M284" i="14"/>
  <c r="L284" i="14"/>
  <c r="M181" i="14"/>
  <c r="L181" i="14"/>
  <c r="O181" i="14"/>
  <c r="N181" i="14"/>
  <c r="M253" i="14"/>
  <c r="L253" i="14"/>
  <c r="O253" i="14"/>
  <c r="N253" i="14"/>
  <c r="O150" i="14"/>
  <c r="N150" i="14"/>
  <c r="M150" i="14"/>
  <c r="L150" i="14"/>
  <c r="O222" i="14"/>
  <c r="N222" i="14"/>
  <c r="M222" i="14"/>
  <c r="L222" i="14"/>
  <c r="O294" i="14"/>
  <c r="N294" i="14"/>
  <c r="M294" i="14"/>
  <c r="L294" i="14"/>
  <c r="O197" i="14"/>
  <c r="N197" i="14"/>
  <c r="M197" i="14"/>
  <c r="L197" i="14"/>
  <c r="O269" i="14"/>
  <c r="N269" i="14"/>
  <c r="M269" i="14"/>
  <c r="L269" i="14"/>
  <c r="O172" i="14"/>
  <c r="N172" i="14"/>
  <c r="M172" i="14"/>
  <c r="L172" i="14"/>
  <c r="O244" i="14"/>
  <c r="N244" i="14"/>
  <c r="M244" i="14"/>
  <c r="L244" i="14"/>
  <c r="O37" i="14"/>
  <c r="N37" i="14"/>
  <c r="M37" i="14"/>
  <c r="L37" i="14"/>
  <c r="N33" i="14"/>
  <c r="M33" i="14"/>
  <c r="L33" i="14"/>
  <c r="O33" i="14"/>
  <c r="L104" i="14"/>
  <c r="N104" i="14"/>
  <c r="O104" i="14"/>
  <c r="M104" i="14"/>
  <c r="O133" i="14"/>
  <c r="N133" i="14"/>
  <c r="L133" i="14"/>
  <c r="M133" i="14"/>
  <c r="O65" i="14"/>
  <c r="N65" i="14"/>
  <c r="M65" i="14"/>
  <c r="L65" i="14"/>
  <c r="O278" i="14"/>
  <c r="N278" i="14"/>
  <c r="M278" i="14"/>
  <c r="L278" i="14"/>
  <c r="M247" i="14"/>
  <c r="L247" i="14"/>
  <c r="O247" i="14"/>
  <c r="N247" i="14"/>
  <c r="O288" i="14"/>
  <c r="N288" i="14"/>
  <c r="M288" i="14"/>
  <c r="L288" i="14"/>
  <c r="O263" i="14"/>
  <c r="N263" i="14"/>
  <c r="M263" i="14"/>
  <c r="L263" i="14"/>
  <c r="O310" i="14"/>
  <c r="N310" i="14"/>
  <c r="M310" i="14"/>
  <c r="L310" i="14"/>
  <c r="O19" i="14"/>
  <c r="N19" i="14"/>
  <c r="M19" i="14"/>
  <c r="L19" i="14"/>
  <c r="O13" i="14"/>
  <c r="N13" i="14"/>
  <c r="L13" i="14"/>
  <c r="M13" i="14"/>
  <c r="O291" i="14"/>
  <c r="N291" i="14"/>
  <c r="M291" i="14"/>
  <c r="L291" i="14"/>
  <c r="O118" i="14"/>
  <c r="N118" i="14"/>
  <c r="M118" i="14"/>
  <c r="L118" i="14"/>
  <c r="N45" i="14"/>
  <c r="M45" i="14"/>
  <c r="L45" i="14"/>
  <c r="O45" i="14"/>
  <c r="N117" i="14"/>
  <c r="M117" i="14"/>
  <c r="L117" i="14"/>
  <c r="O117" i="14"/>
  <c r="L44" i="14"/>
  <c r="N44" i="14"/>
  <c r="M44" i="14"/>
  <c r="O44" i="14"/>
  <c r="L116" i="14"/>
  <c r="N116" i="14"/>
  <c r="O116" i="14"/>
  <c r="M116" i="14"/>
  <c r="O237" i="14"/>
  <c r="N237" i="14"/>
  <c r="M237" i="14"/>
  <c r="L237" i="14"/>
  <c r="O73" i="14"/>
  <c r="N73" i="14"/>
  <c r="L73" i="14"/>
  <c r="M73" i="14"/>
  <c r="N6" i="14"/>
  <c r="M6" i="14"/>
  <c r="L6" i="14"/>
  <c r="O6" i="14"/>
  <c r="O78" i="14"/>
  <c r="N78" i="14"/>
  <c r="M78" i="14"/>
  <c r="L78" i="14"/>
  <c r="O5" i="14"/>
  <c r="L5" i="14"/>
  <c r="N5" i="14"/>
  <c r="M5" i="14"/>
  <c r="O77" i="14"/>
  <c r="N77" i="14"/>
  <c r="M77" i="14"/>
  <c r="L77" i="14"/>
  <c r="O146" i="14"/>
  <c r="N146" i="14"/>
  <c r="L146" i="14"/>
  <c r="M146" i="14"/>
  <c r="O218" i="14"/>
  <c r="N218" i="14"/>
  <c r="M218" i="14"/>
  <c r="L218" i="14"/>
  <c r="O290" i="14"/>
  <c r="N290" i="14"/>
  <c r="M290" i="14"/>
  <c r="L290" i="14"/>
  <c r="M187" i="14"/>
  <c r="L187" i="14"/>
  <c r="O187" i="14"/>
  <c r="N187" i="14"/>
  <c r="M259" i="14"/>
  <c r="L259" i="14"/>
  <c r="O259" i="14"/>
  <c r="N259" i="14"/>
  <c r="O156" i="14"/>
  <c r="N156" i="14"/>
  <c r="M156" i="14"/>
  <c r="L156" i="14"/>
  <c r="O228" i="14"/>
  <c r="N228" i="14"/>
  <c r="M228" i="14"/>
  <c r="L228" i="14"/>
  <c r="O300" i="14"/>
  <c r="N300" i="14"/>
  <c r="M300" i="14"/>
  <c r="L300" i="14"/>
  <c r="O203" i="14"/>
  <c r="N203" i="14"/>
  <c r="M203" i="14"/>
  <c r="L203" i="14"/>
  <c r="O275" i="14"/>
  <c r="N275" i="14"/>
  <c r="M275" i="14"/>
  <c r="L275" i="14"/>
  <c r="O178" i="14"/>
  <c r="N178" i="14"/>
  <c r="M178" i="14"/>
  <c r="L178" i="14"/>
  <c r="O250" i="14"/>
  <c r="N250" i="14"/>
  <c r="M250" i="14"/>
  <c r="L250" i="14"/>
  <c r="O31" i="14"/>
  <c r="N31" i="14"/>
  <c r="M31" i="14"/>
  <c r="L31" i="14"/>
  <c r="F58" i="15" a="1"/>
  <c r="F58" i="15" s="1"/>
  <c r="F57" i="15" a="1"/>
  <c r="F57" i="15" s="1"/>
  <c r="O106" i="14"/>
  <c r="N106" i="14"/>
  <c r="M106" i="14"/>
  <c r="L106" i="14"/>
  <c r="N105" i="14"/>
  <c r="M105" i="14"/>
  <c r="L105" i="14"/>
  <c r="O105" i="14"/>
  <c r="O213" i="14"/>
  <c r="N213" i="14"/>
  <c r="M213" i="14"/>
  <c r="L213" i="14"/>
  <c r="O66" i="14"/>
  <c r="N66" i="14"/>
  <c r="M66" i="14"/>
  <c r="L66" i="14"/>
  <c r="O137" i="14"/>
  <c r="N137" i="14"/>
  <c r="M137" i="14"/>
  <c r="L137" i="14"/>
  <c r="O144" i="14"/>
  <c r="N144" i="14"/>
  <c r="M144" i="14"/>
  <c r="L144" i="14"/>
  <c r="O238" i="14"/>
  <c r="N238" i="14"/>
  <c r="M238" i="14"/>
  <c r="L238" i="14"/>
  <c r="F25" i="15" a="1"/>
  <c r="F25" i="15" s="1"/>
  <c r="F24" i="15" a="1"/>
  <c r="F24" i="15" s="1"/>
  <c r="O159" i="14"/>
  <c r="N159" i="14"/>
  <c r="M159" i="14"/>
  <c r="L159" i="14"/>
  <c r="O303" i="14"/>
  <c r="N303" i="14"/>
  <c r="M303" i="14"/>
  <c r="L303" i="14"/>
  <c r="O124" i="14"/>
  <c r="N124" i="14"/>
  <c r="M124" i="14"/>
  <c r="L124" i="14"/>
  <c r="N51" i="14"/>
  <c r="M51" i="14"/>
  <c r="L51" i="14"/>
  <c r="O51" i="14"/>
  <c r="N123" i="14"/>
  <c r="M123" i="14"/>
  <c r="L123" i="14"/>
  <c r="O123" i="14"/>
  <c r="L50" i="14"/>
  <c r="O50" i="14"/>
  <c r="N50" i="14"/>
  <c r="M50" i="14"/>
  <c r="L122" i="14"/>
  <c r="N122" i="14"/>
  <c r="M122" i="14"/>
  <c r="O122" i="14"/>
  <c r="O249" i="14"/>
  <c r="N249" i="14"/>
  <c r="M249" i="14"/>
  <c r="L249" i="14"/>
  <c r="O79" i="14"/>
  <c r="N79" i="14"/>
  <c r="L79" i="14"/>
  <c r="M79" i="14"/>
  <c r="N12" i="14"/>
  <c r="M12" i="14"/>
  <c r="L12" i="14"/>
  <c r="O12" i="14"/>
  <c r="O84" i="14"/>
  <c r="N84" i="14"/>
  <c r="M84" i="14"/>
  <c r="L84" i="14"/>
  <c r="O11" i="14"/>
  <c r="L11" i="14"/>
  <c r="M11" i="14"/>
  <c r="N11" i="14"/>
  <c r="O83" i="14"/>
  <c r="N83" i="14"/>
  <c r="M83" i="14"/>
  <c r="L83" i="14"/>
  <c r="O152" i="14"/>
  <c r="N152" i="14"/>
  <c r="M152" i="14"/>
  <c r="L152" i="14"/>
  <c r="O224" i="14"/>
  <c r="N224" i="14"/>
  <c r="M224" i="14"/>
  <c r="L224" i="14"/>
  <c r="O296" i="14"/>
  <c r="N296" i="14"/>
  <c r="M296" i="14"/>
  <c r="L296" i="14"/>
  <c r="M193" i="14"/>
  <c r="L193" i="14"/>
  <c r="O193" i="14"/>
  <c r="N193" i="14"/>
  <c r="M265" i="14"/>
  <c r="L265" i="14"/>
  <c r="O265" i="14"/>
  <c r="N265" i="14"/>
  <c r="O162" i="14"/>
  <c r="N162" i="14"/>
  <c r="M162" i="14"/>
  <c r="L162" i="14"/>
  <c r="O234" i="14"/>
  <c r="N234" i="14"/>
  <c r="M234" i="14"/>
  <c r="L234" i="14"/>
  <c r="O306" i="14"/>
  <c r="N306" i="14"/>
  <c r="M306" i="14"/>
  <c r="L306" i="14"/>
  <c r="O209" i="14"/>
  <c r="N209" i="14"/>
  <c r="M209" i="14"/>
  <c r="L209" i="14"/>
  <c r="O281" i="14"/>
  <c r="N281" i="14"/>
  <c r="M281" i="14"/>
  <c r="L281" i="14"/>
  <c r="O184" i="14"/>
  <c r="N184" i="14"/>
  <c r="M184" i="14"/>
  <c r="L184" i="14"/>
  <c r="O256" i="14"/>
  <c r="N256" i="14"/>
  <c r="M256" i="14"/>
  <c r="L256" i="14"/>
  <c r="O22" i="14"/>
  <c r="N22" i="14"/>
  <c r="M22" i="14"/>
  <c r="L22" i="14"/>
  <c r="O25" i="14"/>
  <c r="N25" i="14"/>
  <c r="M25" i="14"/>
  <c r="L25" i="14"/>
  <c r="O298" i="14"/>
  <c r="N298" i="14"/>
  <c r="M298" i="14"/>
  <c r="L298" i="14"/>
  <c r="F52" i="15" a="1"/>
  <c r="F52" i="15" s="1"/>
  <c r="F51" i="15" a="1"/>
  <c r="F51" i="15" s="1"/>
  <c r="O58" i="14"/>
  <c r="N58" i="14"/>
  <c r="M58" i="14"/>
  <c r="L58" i="14"/>
  <c r="N129" i="14"/>
  <c r="M129" i="14"/>
  <c r="L129" i="14"/>
  <c r="O129" i="14"/>
  <c r="O261" i="14"/>
  <c r="N261" i="14"/>
  <c r="M261" i="14"/>
  <c r="L261" i="14"/>
  <c r="N18" i="14"/>
  <c r="M18" i="14"/>
  <c r="L18" i="14"/>
  <c r="O18" i="14"/>
  <c r="O89" i="14"/>
  <c r="N89" i="14"/>
  <c r="M89" i="14"/>
  <c r="L89" i="14"/>
  <c r="O230" i="14"/>
  <c r="N230" i="14"/>
  <c r="M230" i="14"/>
  <c r="L230" i="14"/>
  <c r="M271" i="14"/>
  <c r="L271" i="14"/>
  <c r="O271" i="14"/>
  <c r="N271" i="14"/>
  <c r="O240" i="14"/>
  <c r="N240" i="14"/>
  <c r="M240" i="14"/>
  <c r="L240" i="14"/>
  <c r="O215" i="14"/>
  <c r="N215" i="14"/>
  <c r="M215" i="14"/>
  <c r="L215" i="14"/>
  <c r="O287" i="14"/>
  <c r="N287" i="14"/>
  <c r="M287" i="14"/>
  <c r="L287" i="14"/>
  <c r="O262" i="14"/>
  <c r="N262" i="14"/>
  <c r="M262" i="14"/>
  <c r="L262" i="14"/>
  <c r="F38" i="15" a="1"/>
  <c r="F38" i="15" s="1"/>
  <c r="Q28" i="1"/>
  <c r="T28" i="1" s="1"/>
  <c r="F89" i="15" a="1"/>
  <c r="F89" i="15" s="1"/>
  <c r="N93" i="14"/>
  <c r="M93" i="14"/>
  <c r="L93" i="14"/>
  <c r="O93" i="14"/>
  <c r="O49" i="14"/>
  <c r="N49" i="14"/>
  <c r="L49" i="14"/>
  <c r="M49" i="14"/>
  <c r="O194" i="14"/>
  <c r="N194" i="14"/>
  <c r="M194" i="14"/>
  <c r="L194" i="14"/>
  <c r="O179" i="14"/>
  <c r="N179" i="14"/>
  <c r="M179" i="14"/>
  <c r="L179" i="14"/>
  <c r="O130" i="14"/>
  <c r="N130" i="14"/>
  <c r="M130" i="14"/>
  <c r="L130" i="14"/>
  <c r="L56" i="14"/>
  <c r="O56" i="14"/>
  <c r="N56" i="14"/>
  <c r="M56" i="14"/>
  <c r="O90" i="14"/>
  <c r="N90" i="14"/>
  <c r="M90" i="14"/>
  <c r="L90" i="14"/>
  <c r="O302" i="14"/>
  <c r="N302" i="14"/>
  <c r="M302" i="14"/>
  <c r="L302" i="14"/>
  <c r="O190" i="14"/>
  <c r="N190" i="14"/>
  <c r="M190" i="14"/>
  <c r="L190" i="14"/>
  <c r="O40" i="14"/>
  <c r="N40" i="14"/>
  <c r="M40" i="14"/>
  <c r="L40" i="14"/>
  <c r="O183" i="14"/>
  <c r="N183" i="14"/>
  <c r="M183" i="14"/>
  <c r="L183" i="14"/>
  <c r="O64" i="14"/>
  <c r="N64" i="14"/>
  <c r="M64" i="14"/>
  <c r="L64" i="14"/>
  <c r="O136" i="14"/>
  <c r="N136" i="14"/>
  <c r="M136" i="14"/>
  <c r="L136" i="14"/>
  <c r="N63" i="14"/>
  <c r="M63" i="14"/>
  <c r="L63" i="14"/>
  <c r="O63" i="14"/>
  <c r="N135" i="14"/>
  <c r="M135" i="14"/>
  <c r="L135" i="14"/>
  <c r="O135" i="14"/>
  <c r="L62" i="14"/>
  <c r="N62" i="14"/>
  <c r="M62" i="14"/>
  <c r="O62" i="14"/>
  <c r="L134" i="14"/>
  <c r="N134" i="14"/>
  <c r="M134" i="14"/>
  <c r="O134" i="14"/>
  <c r="O273" i="14"/>
  <c r="N273" i="14"/>
  <c r="M273" i="14"/>
  <c r="L273" i="14"/>
  <c r="O91" i="14"/>
  <c r="N91" i="14"/>
  <c r="L91" i="14"/>
  <c r="M91" i="14"/>
  <c r="N24" i="14"/>
  <c r="M24" i="14"/>
  <c r="L24" i="14"/>
  <c r="O24" i="14"/>
  <c r="O96" i="14"/>
  <c r="N96" i="14"/>
  <c r="M96" i="14"/>
  <c r="L96" i="14"/>
  <c r="O23" i="14"/>
  <c r="L23" i="14"/>
  <c r="N23" i="14"/>
  <c r="M23" i="14"/>
  <c r="O95" i="14"/>
  <c r="N95" i="14"/>
  <c r="M95" i="14"/>
  <c r="L95" i="14"/>
  <c r="O164" i="14"/>
  <c r="N164" i="14"/>
  <c r="M164" i="14"/>
  <c r="L164" i="14"/>
  <c r="O236" i="14"/>
  <c r="N236" i="14"/>
  <c r="M236" i="14"/>
  <c r="L236" i="14"/>
  <c r="O308" i="14"/>
  <c r="N308" i="14"/>
  <c r="M308" i="14"/>
  <c r="L308" i="14"/>
  <c r="M205" i="14"/>
  <c r="L205" i="14"/>
  <c r="O205" i="14"/>
  <c r="N205" i="14"/>
  <c r="M277" i="14"/>
  <c r="L277" i="14"/>
  <c r="O277" i="14"/>
  <c r="N277" i="14"/>
  <c r="O174" i="14"/>
  <c r="N174" i="14"/>
  <c r="M174" i="14"/>
  <c r="L174" i="14"/>
  <c r="O246" i="14"/>
  <c r="N246" i="14"/>
  <c r="M246" i="14"/>
  <c r="L246" i="14"/>
  <c r="O149" i="14"/>
  <c r="N149" i="14"/>
  <c r="M149" i="14"/>
  <c r="L149" i="14"/>
  <c r="O221" i="14"/>
  <c r="N221" i="14"/>
  <c r="M221" i="14"/>
  <c r="L221" i="14"/>
  <c r="O293" i="14"/>
  <c r="N293" i="14"/>
  <c r="M293" i="14"/>
  <c r="L293" i="14"/>
  <c r="O196" i="14"/>
  <c r="N196" i="14"/>
  <c r="M196" i="14"/>
  <c r="L196" i="14"/>
  <c r="O268" i="14"/>
  <c r="N268" i="14"/>
  <c r="M268" i="14"/>
  <c r="L268" i="14"/>
  <c r="F3" i="15" a="1"/>
  <c r="F3" i="15" s="1"/>
  <c r="F4" i="15" a="1"/>
  <c r="F4" i="15" s="1"/>
  <c r="O94" i="14"/>
  <c r="N94" i="14"/>
  <c r="M94" i="14"/>
  <c r="L94" i="14"/>
  <c r="L92" i="14"/>
  <c r="N92" i="14"/>
  <c r="O92" i="14"/>
  <c r="M92" i="14"/>
  <c r="O121" i="14"/>
  <c r="N121" i="14"/>
  <c r="L121" i="14"/>
  <c r="M121" i="14"/>
  <c r="O126" i="14"/>
  <c r="N126" i="14"/>
  <c r="M126" i="14"/>
  <c r="L126" i="14"/>
  <c r="O125" i="14"/>
  <c r="N125" i="14"/>
  <c r="M125" i="14"/>
  <c r="L125" i="14"/>
  <c r="M163" i="14"/>
  <c r="L163" i="14"/>
  <c r="O163" i="14"/>
  <c r="N163" i="14"/>
  <c r="O204" i="14"/>
  <c r="N204" i="14"/>
  <c r="M204" i="14"/>
  <c r="L204" i="14"/>
  <c r="O226" i="14"/>
  <c r="N226" i="14"/>
  <c r="M226" i="14"/>
  <c r="L226" i="14"/>
  <c r="F28" i="15" a="1"/>
  <c r="F28" i="15" s="1"/>
  <c r="F27" i="15" a="1"/>
  <c r="F27" i="15" s="1"/>
  <c r="O171" i="14"/>
  <c r="N171" i="14"/>
  <c r="M171" i="14"/>
  <c r="L171" i="14"/>
  <c r="N57" i="14"/>
  <c r="M57" i="14"/>
  <c r="L57" i="14"/>
  <c r="O57" i="14"/>
  <c r="L128" i="14"/>
  <c r="N128" i="14"/>
  <c r="O128" i="14"/>
  <c r="M128" i="14"/>
  <c r="O85" i="14"/>
  <c r="N85" i="14"/>
  <c r="L85" i="14"/>
  <c r="M85" i="14"/>
  <c r="O17" i="14"/>
  <c r="L17" i="14"/>
  <c r="N17" i="14"/>
  <c r="M17" i="14"/>
  <c r="O158" i="14"/>
  <c r="N158" i="14"/>
  <c r="M158" i="14"/>
  <c r="L158" i="14"/>
  <c r="M199" i="14"/>
  <c r="L199" i="14"/>
  <c r="O199" i="14"/>
  <c r="N199" i="14"/>
  <c r="O168" i="14"/>
  <c r="N168" i="14"/>
  <c r="M168" i="14"/>
  <c r="L168" i="14"/>
  <c r="O312" i="14"/>
  <c r="N312" i="14"/>
  <c r="M312" i="14"/>
  <c r="L312" i="14"/>
  <c r="O7" i="14"/>
  <c r="N7" i="14"/>
  <c r="M7" i="14"/>
  <c r="L7" i="14"/>
  <c r="O195" i="14"/>
  <c r="N195" i="14"/>
  <c r="M195" i="14"/>
  <c r="L195" i="14"/>
  <c r="O70" i="14"/>
  <c r="N70" i="14"/>
  <c r="M70" i="14"/>
  <c r="L70" i="14"/>
  <c r="O142" i="14"/>
  <c r="N142" i="14"/>
  <c r="M142" i="14"/>
  <c r="L142" i="14"/>
  <c r="N69" i="14"/>
  <c r="M69" i="14"/>
  <c r="L69" i="14"/>
  <c r="O69" i="14"/>
  <c r="N141" i="14"/>
  <c r="M141" i="14"/>
  <c r="L141" i="14"/>
  <c r="O141" i="14"/>
  <c r="L68" i="14"/>
  <c r="N68" i="14"/>
  <c r="O68" i="14"/>
  <c r="M68" i="14"/>
  <c r="L140" i="14"/>
  <c r="N140" i="14"/>
  <c r="O140" i="14"/>
  <c r="M140" i="14"/>
  <c r="O285" i="14"/>
  <c r="N285" i="14"/>
  <c r="M285" i="14"/>
  <c r="L285" i="14"/>
  <c r="O97" i="14"/>
  <c r="N97" i="14"/>
  <c r="L97" i="14"/>
  <c r="M97" i="14"/>
  <c r="O30" i="14"/>
  <c r="N30" i="14"/>
  <c r="M30" i="14"/>
  <c r="L30" i="14"/>
  <c r="O102" i="14"/>
  <c r="N102" i="14"/>
  <c r="M102" i="14"/>
  <c r="L102" i="14"/>
  <c r="O29" i="14"/>
  <c r="M29" i="14"/>
  <c r="L29" i="14"/>
  <c r="N29" i="14"/>
  <c r="O101" i="14"/>
  <c r="N101" i="14"/>
  <c r="M101" i="14"/>
  <c r="L101" i="14"/>
  <c r="O170" i="14"/>
  <c r="N170" i="14"/>
  <c r="M170" i="14"/>
  <c r="L170" i="14"/>
  <c r="O242" i="14"/>
  <c r="N242" i="14"/>
  <c r="M242" i="14"/>
  <c r="L242" i="14"/>
  <c r="O314" i="14"/>
  <c r="N314" i="14"/>
  <c r="M314" i="14"/>
  <c r="L314" i="14"/>
  <c r="M211" i="14"/>
  <c r="L211" i="14"/>
  <c r="O211" i="14"/>
  <c r="N211" i="14"/>
  <c r="M283" i="14"/>
  <c r="L283" i="14"/>
  <c r="O283" i="14"/>
  <c r="N283" i="14"/>
  <c r="O180" i="14"/>
  <c r="N180" i="14"/>
  <c r="M180" i="14"/>
  <c r="L180" i="14"/>
  <c r="O252" i="14"/>
  <c r="N252" i="14"/>
  <c r="M252" i="14"/>
  <c r="L252" i="14"/>
  <c r="O155" i="14"/>
  <c r="N155" i="14"/>
  <c r="M155" i="14"/>
  <c r="L155" i="14"/>
  <c r="O227" i="14"/>
  <c r="N227" i="14"/>
  <c r="M227" i="14"/>
  <c r="L227" i="14"/>
  <c r="O299" i="14"/>
  <c r="N299" i="14"/>
  <c r="M299" i="14"/>
  <c r="L299" i="14"/>
  <c r="O202" i="14"/>
  <c r="N202" i="14"/>
  <c r="M202" i="14"/>
  <c r="L202" i="14"/>
  <c r="O274" i="14"/>
  <c r="N274" i="14"/>
  <c r="M274" i="14"/>
  <c r="L274" i="14"/>
  <c r="O267" i="14"/>
  <c r="N267" i="14"/>
  <c r="M267" i="14"/>
  <c r="L267" i="14"/>
  <c r="L32" i="14"/>
  <c r="O32" i="14"/>
  <c r="M32" i="14"/>
  <c r="N32" i="14"/>
  <c r="O61" i="14"/>
  <c r="N61" i="14"/>
  <c r="L61" i="14"/>
  <c r="M61" i="14"/>
  <c r="O138" i="14"/>
  <c r="N138" i="14"/>
  <c r="M138" i="14"/>
  <c r="L138" i="14"/>
  <c r="O206" i="14"/>
  <c r="N206" i="14"/>
  <c r="M206" i="14"/>
  <c r="L206" i="14"/>
  <c r="M175" i="14"/>
  <c r="L175" i="14"/>
  <c r="O175" i="14"/>
  <c r="N175" i="14"/>
  <c r="O216" i="14"/>
  <c r="N216" i="14"/>
  <c r="M216" i="14"/>
  <c r="L216" i="14"/>
  <c r="O191" i="14"/>
  <c r="N191" i="14"/>
  <c r="M191" i="14"/>
  <c r="L191" i="14"/>
  <c r="O166" i="14"/>
  <c r="N166" i="14"/>
  <c r="M166" i="14"/>
  <c r="L166" i="14"/>
  <c r="O10" i="14"/>
  <c r="N10" i="14"/>
  <c r="M10" i="14"/>
  <c r="L10" i="14"/>
  <c r="F67" i="15" a="1"/>
  <c r="F67" i="15" s="1"/>
  <c r="F66" i="15" a="1"/>
  <c r="F66" i="15" s="1"/>
  <c r="F65" i="15" a="1"/>
  <c r="F65" i="15" s="1"/>
  <c r="O34" i="14"/>
  <c r="N34" i="14"/>
  <c r="M34" i="14"/>
  <c r="L34" i="14"/>
  <c r="O207" i="14"/>
  <c r="N207" i="14"/>
  <c r="M207" i="14"/>
  <c r="L207" i="14"/>
  <c r="O76" i="14"/>
  <c r="N76" i="14"/>
  <c r="M76" i="14"/>
  <c r="L76" i="14"/>
  <c r="N3" i="14"/>
  <c r="M3" i="14"/>
  <c r="L3" i="14"/>
  <c r="O3" i="14"/>
  <c r="N75" i="14"/>
  <c r="M75" i="14"/>
  <c r="L75" i="14"/>
  <c r="O75" i="14"/>
  <c r="L2" i="14"/>
  <c r="O2" i="14"/>
  <c r="M2" i="14"/>
  <c r="N2" i="14"/>
  <c r="L74" i="14"/>
  <c r="N74" i="14"/>
  <c r="M74" i="14"/>
  <c r="O74" i="14"/>
  <c r="O153" i="14"/>
  <c r="N153" i="14"/>
  <c r="M153" i="14"/>
  <c r="L153" i="14"/>
  <c r="O297" i="14"/>
  <c r="N297" i="14"/>
  <c r="M297" i="14"/>
  <c r="L297" i="14"/>
  <c r="O103" i="14"/>
  <c r="N103" i="14"/>
  <c r="L103" i="14"/>
  <c r="M103" i="14"/>
  <c r="O36" i="14"/>
  <c r="N36" i="14"/>
  <c r="M36" i="14"/>
  <c r="L36" i="14"/>
  <c r="O108" i="14"/>
  <c r="N108" i="14"/>
  <c r="M108" i="14"/>
  <c r="L108" i="14"/>
  <c r="O35" i="14"/>
  <c r="M35" i="14"/>
  <c r="L35" i="14"/>
  <c r="N35" i="14"/>
  <c r="O107" i="14"/>
  <c r="N107" i="14"/>
  <c r="M107" i="14"/>
  <c r="L107" i="14"/>
  <c r="O176" i="14"/>
  <c r="N176" i="14"/>
  <c r="M176" i="14"/>
  <c r="L176" i="14"/>
  <c r="O248" i="14"/>
  <c r="N248" i="14"/>
  <c r="M248" i="14"/>
  <c r="L248" i="14"/>
  <c r="L145" i="14"/>
  <c r="N145" i="14"/>
  <c r="M145" i="14"/>
  <c r="O145" i="14"/>
  <c r="M217" i="14"/>
  <c r="L217" i="14"/>
  <c r="O217" i="14"/>
  <c r="N217" i="14"/>
  <c r="M289" i="14"/>
  <c r="L289" i="14"/>
  <c r="O289" i="14"/>
  <c r="N289" i="14"/>
  <c r="O186" i="14"/>
  <c r="N186" i="14"/>
  <c r="M186" i="14"/>
  <c r="L186" i="14"/>
  <c r="O258" i="14"/>
  <c r="N258" i="14"/>
  <c r="M258" i="14"/>
  <c r="L258" i="14"/>
  <c r="O161" i="14"/>
  <c r="N161" i="14"/>
  <c r="M161" i="14"/>
  <c r="L161" i="14"/>
  <c r="O233" i="14"/>
  <c r="N233" i="14"/>
  <c r="M233" i="14"/>
  <c r="L233" i="14"/>
  <c r="O305" i="14"/>
  <c r="N305" i="14"/>
  <c r="M305" i="14"/>
  <c r="L305" i="14"/>
  <c r="O208" i="14"/>
  <c r="N208" i="14"/>
  <c r="M208" i="14"/>
  <c r="L208" i="14"/>
  <c r="O280" i="14"/>
  <c r="N280" i="14"/>
  <c r="M280" i="14"/>
  <c r="L280" i="14"/>
  <c r="O52" i="14"/>
  <c r="N52" i="14"/>
  <c r="M52" i="14"/>
  <c r="L52" i="14"/>
  <c r="F211" i="15" a="1"/>
  <c r="F211" i="15" s="1"/>
  <c r="F209" i="15" a="1"/>
  <c r="F209" i="15" s="1"/>
  <c r="F210" i="15" a="1"/>
  <c r="F210" i="15" s="1"/>
  <c r="O219" i="14"/>
  <c r="N219" i="14"/>
  <c r="M219" i="14"/>
  <c r="L219" i="14"/>
  <c r="O82" i="14"/>
  <c r="N82" i="14"/>
  <c r="M82" i="14"/>
  <c r="L82" i="14"/>
  <c r="N9" i="14"/>
  <c r="M9" i="14"/>
  <c r="L9" i="14"/>
  <c r="O9" i="14"/>
  <c r="N81" i="14"/>
  <c r="M81" i="14"/>
  <c r="L81" i="14"/>
  <c r="O81" i="14"/>
  <c r="L8" i="14"/>
  <c r="O8" i="14"/>
  <c r="N8" i="14"/>
  <c r="M8" i="14"/>
  <c r="L80" i="14"/>
  <c r="N80" i="14"/>
  <c r="O80" i="14"/>
  <c r="M80" i="14"/>
  <c r="O165" i="14"/>
  <c r="N165" i="14"/>
  <c r="M165" i="14"/>
  <c r="L165" i="14"/>
  <c r="O309" i="14"/>
  <c r="N309" i="14"/>
  <c r="M309" i="14"/>
  <c r="L309" i="14"/>
  <c r="O109" i="14"/>
  <c r="N109" i="14"/>
  <c r="L109" i="14"/>
  <c r="M109" i="14"/>
  <c r="O42" i="14"/>
  <c r="N42" i="14"/>
  <c r="M42" i="14"/>
  <c r="L42" i="14"/>
  <c r="O114" i="14"/>
  <c r="N114" i="14"/>
  <c r="M114" i="14"/>
  <c r="L114" i="14"/>
  <c r="O41" i="14"/>
  <c r="N41" i="14"/>
  <c r="M41" i="14"/>
  <c r="L41" i="14"/>
  <c r="O113" i="14"/>
  <c r="N113" i="14"/>
  <c r="M113" i="14"/>
  <c r="L113" i="14"/>
  <c r="O182" i="14"/>
  <c r="N182" i="14"/>
  <c r="M182" i="14"/>
  <c r="L182" i="14"/>
  <c r="O254" i="14"/>
  <c r="N254" i="14"/>
  <c r="M254" i="14"/>
  <c r="L254" i="14"/>
  <c r="M151" i="14"/>
  <c r="L151" i="14"/>
  <c r="N151" i="14"/>
  <c r="O151" i="14"/>
  <c r="M223" i="14"/>
  <c r="L223" i="14"/>
  <c r="O223" i="14"/>
  <c r="N223" i="14"/>
  <c r="M295" i="14"/>
  <c r="L295" i="14"/>
  <c r="O295" i="14"/>
  <c r="N295" i="14"/>
  <c r="O192" i="14"/>
  <c r="N192" i="14"/>
  <c r="M192" i="14"/>
  <c r="L192" i="14"/>
  <c r="O264" i="14"/>
  <c r="N264" i="14"/>
  <c r="M264" i="14"/>
  <c r="L264" i="14"/>
  <c r="O167" i="14"/>
  <c r="N167" i="14"/>
  <c r="M167" i="14"/>
  <c r="L167" i="14"/>
  <c r="O239" i="14"/>
  <c r="N239" i="14"/>
  <c r="M239" i="14"/>
  <c r="L239" i="14"/>
  <c r="O311" i="14"/>
  <c r="N311" i="14"/>
  <c r="M311" i="14"/>
  <c r="L311" i="14"/>
  <c r="O214" i="14"/>
  <c r="N214" i="14"/>
  <c r="M214" i="14"/>
  <c r="L214" i="14"/>
  <c r="O286" i="14"/>
  <c r="N286" i="14"/>
  <c r="M286" i="14"/>
  <c r="L286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28" i="14"/>
  <c r="N28" i="14"/>
  <c r="M28" i="14"/>
  <c r="L28" i="14"/>
  <c r="O231" i="14"/>
  <c r="N231" i="14"/>
  <c r="M231" i="14"/>
  <c r="L231" i="14"/>
  <c r="O88" i="14"/>
  <c r="N88" i="14"/>
  <c r="M88" i="14"/>
  <c r="L88" i="14"/>
  <c r="N15" i="14"/>
  <c r="M15" i="14"/>
  <c r="L15" i="14"/>
  <c r="O15" i="14"/>
  <c r="N87" i="14"/>
  <c r="M87" i="14"/>
  <c r="L87" i="14"/>
  <c r="O87" i="14"/>
  <c r="L14" i="14"/>
  <c r="O14" i="14"/>
  <c r="N14" i="14"/>
  <c r="M14" i="14"/>
  <c r="L86" i="14"/>
  <c r="N86" i="14"/>
  <c r="M86" i="14"/>
  <c r="O86" i="14"/>
  <c r="O177" i="14"/>
  <c r="N177" i="14"/>
  <c r="M177" i="14"/>
  <c r="L177" i="14"/>
  <c r="O43" i="14"/>
  <c r="N43" i="14"/>
  <c r="M43" i="14"/>
  <c r="L43" i="14"/>
  <c r="O115" i="14"/>
  <c r="N115" i="14"/>
  <c r="L115" i="14"/>
  <c r="M115" i="14"/>
  <c r="O48" i="14"/>
  <c r="N48" i="14"/>
  <c r="M48" i="14"/>
  <c r="L48" i="14"/>
  <c r="O120" i="14"/>
  <c r="N120" i="14"/>
  <c r="M120" i="14"/>
  <c r="L120" i="14"/>
  <c r="O47" i="14"/>
  <c r="N47" i="14"/>
  <c r="M47" i="14"/>
  <c r="L47" i="14"/>
  <c r="O119" i="14"/>
  <c r="N119" i="14"/>
  <c r="M119" i="14"/>
  <c r="L119" i="14"/>
  <c r="O188" i="14"/>
  <c r="N188" i="14"/>
  <c r="M188" i="14"/>
  <c r="L188" i="14"/>
  <c r="O260" i="14"/>
  <c r="N260" i="14"/>
  <c r="M260" i="14"/>
  <c r="L260" i="14"/>
  <c r="M157" i="14"/>
  <c r="L157" i="14"/>
  <c r="O157" i="14"/>
  <c r="N157" i="14"/>
  <c r="M229" i="14"/>
  <c r="L229" i="14"/>
  <c r="O229" i="14"/>
  <c r="N229" i="14"/>
  <c r="M301" i="14"/>
  <c r="L301" i="14"/>
  <c r="O301" i="14"/>
  <c r="N301" i="14"/>
  <c r="O198" i="14"/>
  <c r="N198" i="14"/>
  <c r="M198" i="14"/>
  <c r="L198" i="14"/>
  <c r="O270" i="14"/>
  <c r="N270" i="14"/>
  <c r="M270" i="14"/>
  <c r="L270" i="14"/>
  <c r="O173" i="14"/>
  <c r="N173" i="14"/>
  <c r="M173" i="14"/>
  <c r="L173" i="14"/>
  <c r="O245" i="14"/>
  <c r="N245" i="14"/>
  <c r="M245" i="14"/>
  <c r="L245" i="14"/>
  <c r="O148" i="14"/>
  <c r="N148" i="14"/>
  <c r="M148" i="14"/>
  <c r="L148" i="14"/>
  <c r="O220" i="14"/>
  <c r="N220" i="14"/>
  <c r="M220" i="14"/>
  <c r="L220" i="14"/>
  <c r="O292" i="14"/>
  <c r="N292" i="14"/>
  <c r="M292" i="14"/>
  <c r="L292" i="14"/>
  <c r="Q22" i="1"/>
  <c r="T22" i="1" s="1"/>
  <c r="F86" i="15" a="1"/>
  <c r="F86" i="15" s="1"/>
  <c r="I20" i="1" l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tc={C3A5AA08-C0DC-428C-9B67-47AA34B84477}</author>
  </authors>
  <commentList>
    <comment ref="D15" authorId="0" shapeId="0" xr:uid="{C3A5AA08-C0DC-428C-9B67-47AA34B8447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version was never used, but contributes to revision 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<sst xmlns="http://schemas.openxmlformats.org/spreadsheetml/2006/main" count="2498" uniqueCount="1147">
  <si>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</si>
  <si>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</si>
  <si>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</si>
  <si>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</si>
  <si>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</si>
  <si>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</si>
  <si>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</si>
  <si>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</si>
  <si>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</si>
  <si>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</si>
  <si>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</si>
  <si>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</si>
  <si>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</si>
  <si>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</si>
  <si>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</si>
  <si>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</si>
  <si>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</si>
  <si>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</si>
  <si>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</si>
  <si>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</si>
  <si>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</si>
  <si>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</si>
  <si>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</si>
  <si>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</si>
  <si>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</si>
  <si>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</si>
  <si>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</si>
  <si>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</si>
  <si>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</si>
  <si>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</si>
  <si>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</si>
  <si>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</si>
  <si>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</si>
  <si>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</si>
  <si>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</si>
  <si>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</si>
  <si>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>YES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</si>
  <si>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</si>
  <si>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</si>
  <si>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</si>
  <si>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</si>
  <si>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</si>
  <si>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NO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</si>
  <si>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</si>
  <si>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</si>
  <si>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</si>
  <si>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</si>
  <si>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</si>
  <si>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</si>
  <si>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</si>
  <si>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</si>
  <si>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</si>
  <si>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</si>
  <si>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</si>
  <si>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</si>
  <si>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</si>
  <si>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</si>
  <si>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</si>
  <si>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</si>
  <si>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</si>
  <si>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</si>
  <si>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</si>
  <si>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</si>
  <si>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</si>
  <si>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</si>
  <si>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</si>
  <si>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</si>
  <si>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</si>
  <si>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</si>
  <si>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</si>
  <si>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</si>
  <si>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</si>
  <si>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</si>
  <si>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</si>
  <si>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</si>
  <si>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</si>
  <si>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</si>
  <si>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</si>
  <si>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</si>
  <si>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</t>
  </si>
  <si>
    <t>Comments AF:</t>
  </si>
  <si>
    <t>FOUND IN TOLERANCE.  PROCEEDED</t>
  </si>
  <si>
    <t>Results AF:</t>
  </si>
  <si>
    <t>Satisfactory</t>
  </si>
  <si>
    <t>Comments AL:</t>
  </si>
  <si>
    <t>FOUND IN TOLERANCE, NO ADJUSTMENTS PERFORMED</t>
  </si>
  <si>
    <t>Results AL:</t>
  </si>
  <si>
    <t>Accepted</t>
  </si>
  <si>
    <t>HRA</t>
  </si>
  <si>
    <t>HRBW</t>
  </si>
  <si>
    <t>HRC</t>
  </si>
  <si>
    <t>HREW</t>
  </si>
  <si>
    <t>HRFW</t>
  </si>
  <si>
    <t>HRHW</t>
  </si>
  <si>
    <t>HR15N</t>
  </si>
  <si>
    <t>HR30N</t>
  </si>
  <si>
    <t>HR45N</t>
  </si>
  <si>
    <t>HR15TW</t>
  </si>
  <si>
    <t>HR30TW</t>
  </si>
  <si>
    <t>HR45TW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</si>
  <si>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</si>
  <si>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</si>
  <si>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</si>
  <si>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</si>
  <si>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</si>
  <si>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</si>
  <si>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</si>
  <si>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</si>
  <si>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</si>
  <si>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</si>
  <si>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</si>
  <si>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</si>
  <si>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</si>
  <si>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</si>
  <si>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</si>
  <si>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</si>
  <si>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</si>
  <si>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</si>
  <si>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</si>
  <si>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</si>
  <si>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</si>
  <si>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</si>
  <si>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</si>
  <si>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</si>
  <si>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</si>
  <si>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</si>
  <si>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</si>
  <si>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</si>
  <si>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</si>
  <si>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</si>
  <si>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</si>
  <si>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</si>
  <si>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</si>
  <si>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</si>
  <si>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</si>
  <si>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</si>
  <si>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</si>
  <si>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</si>
  <si>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</si>
  <si>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</si>
  <si>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</si>
  <si>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</si>
  <si>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</si>
  <si>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</si>
  <si>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</si>
  <si>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</si>
  <si>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</si>
  <si>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</si>
  <si>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</si>
  <si>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Checks</t>
  </si>
  <si>
    <t>Condition</t>
  </si>
  <si>
    <t>Results AL</t>
  </si>
  <si>
    <t>Comments AL</t>
  </si>
  <si>
    <t>New</t>
  </si>
  <si>
    <t>Rejected</t>
  </si>
  <si>
    <t>N/A</t>
  </si>
  <si>
    <t>Results AF</t>
  </si>
  <si>
    <t>PORTABLE ONLY - FOUND OUT OF TOLERANCE, ADJUSTED IN</t>
  </si>
  <si>
    <t>See Page 2</t>
  </si>
  <si>
    <t>Scales</t>
  </si>
  <si>
    <t>Comments AF</t>
  </si>
  <si>
    <t>LOW</t>
  </si>
  <si>
    <t>Rockwell Indirect HRA &lt;70  R 0.1</t>
  </si>
  <si>
    <t>Rockwell Indirect</t>
  </si>
  <si>
    <t>Rockwell Indirect HRA ≤70 and &lt;80  R 0.1</t>
  </si>
  <si>
    <t>Rockwell Indirect HRA ≥80  R 0.1</t>
  </si>
  <si>
    <t>Rockwell Indirect HRBW &lt;60  R 0.1</t>
  </si>
  <si>
    <t>Rockwell Indirect HRBW ≤60 and &lt;80  R 0.1</t>
  </si>
  <si>
    <t>Rockwell Indirect HRBW ≥80  R 0.1</t>
  </si>
  <si>
    <t>Rockwell Indirect HRC &lt;35  R 0.1</t>
  </si>
  <si>
    <t>Rockwell Indirect HRC ≤35 and &lt;60  R 0.1</t>
  </si>
  <si>
    <t>Rockwell Indirect HRC ≥60  R 0.1</t>
  </si>
  <si>
    <t>Rockwell Indirect HREW &lt;84  R 0.1</t>
  </si>
  <si>
    <t>Rockwell Indirect HREW ≤84 and &lt;93  R 0.1</t>
  </si>
  <si>
    <t>Rockwell Indirect HREW ≥93  R 0.1</t>
  </si>
  <si>
    <t>Rockwell Indirect HRFW &lt;80  R 0.1</t>
  </si>
  <si>
    <t>Rockwell Indirect HRFW ≤80 and &lt;94  R 0.1</t>
  </si>
  <si>
    <t>MID</t>
  </si>
  <si>
    <t>Rockwell Indirect HRFW ≥94  R 0.1</t>
  </si>
  <si>
    <t>Rockwell Indirect HRHW &lt;96  R 0.1</t>
  </si>
  <si>
    <t>Rockwell Indirect HRHW ≥96  R 0.1</t>
  </si>
  <si>
    <t>Rockwell Indirect HR15N &lt;78  R 0.1</t>
  </si>
  <si>
    <t>Rockwell Indirect HR15N ≤78 and &lt;90  R 0.1</t>
  </si>
  <si>
    <t>Rockwell Indirect HR15N ≥90  R 0.1</t>
  </si>
  <si>
    <t>Rockwell Indirect HR30N &lt;55  R 0.1</t>
  </si>
  <si>
    <t>Rockwell Indirect HR30N ≤55 and &lt;77  R 0.1</t>
  </si>
  <si>
    <t>Rockwell Indirect HR30N ≥77  R 0.1</t>
  </si>
  <si>
    <t>Rockwell Indirect HR45N &lt;37  R 0.1</t>
  </si>
  <si>
    <t>Rockwell Indirect HR45N ≤37 and &lt;66  R 0.1</t>
  </si>
  <si>
    <t>Rockwell Indirect HR45N ≥66  R 0.1</t>
  </si>
  <si>
    <t>Rockwell Indirect HR15TW &lt;81  R 0.1</t>
  </si>
  <si>
    <t>Rockwell Indirect HR15TW ≤81 and &lt;87  R 0.1</t>
  </si>
  <si>
    <t>HIGH</t>
  </si>
  <si>
    <t>Rockwell Indirect HR15TW ≥87  R 0.1</t>
  </si>
  <si>
    <t>Rockwell Indirect HR30TW &lt;57  R 0.1</t>
  </si>
  <si>
    <t>Rockwell Indirect HR30TW ≤57 and &lt;70  R 0.1</t>
  </si>
  <si>
    <t>Rockwell Indirect HR30TW ≥70  R 0.1</t>
  </si>
  <si>
    <t>Rockwell Indirect HR45TW &lt;33  R 0.1</t>
  </si>
  <si>
    <t>Rockwell Indirect HR45TW ≤33 and &lt;53  R 0.1</t>
  </si>
  <si>
    <t>Rockwell Indirect HR45TW ≥53  R 0.1</t>
  </si>
  <si>
    <t xml:space="preserve"> </t>
  </si>
  <si>
    <t>Date</t>
  </si>
  <si>
    <t>Action Performed:</t>
  </si>
  <si>
    <t>By</t>
  </si>
  <si>
    <t>Validated all operations.</t>
  </si>
  <si>
    <t>SP</t>
  </si>
  <si>
    <t>companyname</t>
  </si>
  <si>
    <t>phonenumber</t>
  </si>
  <si>
    <t>companyid</t>
  </si>
  <si>
    <t>Michael Moore</t>
  </si>
  <si>
    <t>1137 Avenue N</t>
  </si>
  <si>
    <t>APEX ENGINEERING WICHITA DIV.</t>
  </si>
  <si>
    <t>1804 WEST 2ND STREET</t>
  </si>
  <si>
    <t>(316) 262-1494</t>
  </si>
  <si>
    <t>BRUNSON INSTRUMENT CO.</t>
  </si>
  <si>
    <t>AUTH-FLORENCE MANUFACTURING</t>
  </si>
  <si>
    <t>5935 CORPORATE DRIVE</t>
  </si>
  <si>
    <t>(800) 275-1747</t>
  </si>
  <si>
    <t>BODYCOTE THERMAL PROCESSING, INC.-WEST</t>
  </si>
  <si>
    <t>1009 S WEST STREET</t>
  </si>
  <si>
    <t>(316) 943-3288</t>
  </si>
  <si>
    <t>AXIOM ENGINEERING INC.</t>
  </si>
  <si>
    <t>CLARK MANUFACTURING</t>
  </si>
  <si>
    <t>COX MACHINE, INC - HARPER DIV</t>
  </si>
  <si>
    <t>949 N. HIGHWAY 14</t>
  </si>
  <si>
    <t>(316) 943-1342</t>
  </si>
  <si>
    <t>CHROME PLUS INT'L - WICHITA</t>
  </si>
  <si>
    <t>3939 W 29TH ST S</t>
  </si>
  <si>
    <t>(316) 944-3600</t>
  </si>
  <si>
    <t>TURBOCHARGER SOLUTIONS</t>
  </si>
  <si>
    <t>1648 W. MAGNOLIA RD.</t>
  </si>
  <si>
    <t>(785) 822-8177</t>
  </si>
  <si>
    <t>DYNAMIC N/C L.L.C.</t>
  </si>
  <si>
    <t>16531 SOUTHWEST 190th ROAD</t>
  </si>
  <si>
    <t>(316) 712-5028</t>
  </si>
  <si>
    <t>CROSS MANUFACTURING - HAYS DIVISION</t>
  </si>
  <si>
    <t>901 CANTERBURY DRIVE</t>
  </si>
  <si>
    <t>(785) 625-2585</t>
  </si>
  <si>
    <t>CROSS MFG., INC. LEWIS DIVISION</t>
  </si>
  <si>
    <t>DIVERSIFIED SERVICES</t>
  </si>
  <si>
    <t>27 CLARK AVE, IND. PARK #2</t>
  </si>
  <si>
    <t>(316) 262-2448</t>
  </si>
  <si>
    <t>D-J EXTRUDING</t>
  </si>
  <si>
    <t>723 E. SPRING</t>
  </si>
  <si>
    <t>(620) 456-3121</t>
  </si>
  <si>
    <t>D-J ENGINEERING, INC.</t>
  </si>
  <si>
    <t>219 W. SIXTH</t>
  </si>
  <si>
    <t>(316) 775-1212</t>
  </si>
  <si>
    <t>ACCURUS AEROSPACE WICHITA, LLC</t>
  </si>
  <si>
    <t>AERO-TECH ENGINEERING, INC.</t>
  </si>
  <si>
    <t>GKN PRECISION MACHINING, INC.</t>
  </si>
  <si>
    <t>429 N WEST ROAD</t>
  </si>
  <si>
    <t>(620) 326-5952</t>
  </si>
  <si>
    <t>BODYCOTE THERMAL PROCESSING, INC.-McLEAN</t>
  </si>
  <si>
    <t>PRODUCT MANUFACTURING CORPORATION - PARK CITY</t>
  </si>
  <si>
    <t>5615 N BROADWAY</t>
  </si>
  <si>
    <t>(316) 838-3970</t>
  </si>
  <si>
    <t>FIGEAC AERO</t>
  </si>
  <si>
    <t>9313 EAST 39TH STREET NORTH</t>
  </si>
  <si>
    <t>(316) 634-2500</t>
  </si>
  <si>
    <t>FREEMAN COMPANY</t>
  </si>
  <si>
    <t>ELECTRO-METHODS, INC.</t>
  </si>
  <si>
    <t>KANSAS GUN DRILLING, INC.</t>
  </si>
  <si>
    <t>2204 W. HARRY CT.</t>
  </si>
  <si>
    <t>(316) 943-4241</t>
  </si>
  <si>
    <t>JOHNSON GAGE &amp; INSPECTION, INC.</t>
  </si>
  <si>
    <t>CE MACHINE CO.</t>
  </si>
  <si>
    <t>LIGHTNING AEROSPACE LLC</t>
  </si>
  <si>
    <t>HARLOW AEROSTRUCTURES LLC</t>
  </si>
  <si>
    <t>GLOBE ENGINEERING CO.</t>
  </si>
  <si>
    <t>1539 S. ST. PAUL</t>
  </si>
  <si>
    <t>(316) 943-1266</t>
  </si>
  <si>
    <t>LYONS MANUFACTURING</t>
  </si>
  <si>
    <t>711 E MAIN</t>
  </si>
  <si>
    <t>(620) 257-2331</t>
  </si>
  <si>
    <t>LMI AEROSPACE HILLSIDE</t>
  </si>
  <si>
    <t>2853 S HILLSIDE</t>
  </si>
  <si>
    <t>(316) 682-4551</t>
  </si>
  <si>
    <t>KOCH-GLITSCH LP</t>
  </si>
  <si>
    <t>4111 EAST 37TH STREET NORTH</t>
  </si>
  <si>
    <t>(316) 828-3816</t>
  </si>
  <si>
    <t>KISER MANUFACTURING CO., INC.</t>
  </si>
  <si>
    <t>MILLING PRECISION TOOL</t>
  </si>
  <si>
    <t>MFCO HEAT TREAT - HARRY LOCATION</t>
  </si>
  <si>
    <t>MFCO-Aluminum Heat Treatment- Murdock</t>
  </si>
  <si>
    <t>MAYNARD INC. - WICHITA DIV.</t>
  </si>
  <si>
    <t>PERFEKTA, INC.</t>
  </si>
  <si>
    <t>PRECISION PRODUCTS</t>
  </si>
  <si>
    <t>2524 S LEONINE</t>
  </si>
  <si>
    <t>(316) 943-1314</t>
  </si>
  <si>
    <t>PRODUCT MANUFACTURING CORPORATION</t>
  </si>
  <si>
    <t>PRECISION TOOL IMPROVEMENTS CO.</t>
  </si>
  <si>
    <t>NWI WICHITA LLC</t>
  </si>
  <si>
    <t>3258 S HOOVER</t>
  </si>
  <si>
    <t>(316) 942-0432</t>
  </si>
  <si>
    <t>ORIZON AEROSTRUCTURES PROCESSING</t>
  </si>
  <si>
    <t>2526 W. 21st STREET</t>
  </si>
  <si>
    <t>(620) 305-2400</t>
  </si>
  <si>
    <t>OMNI AEROSPACE - WICHITA DIVISION</t>
  </si>
  <si>
    <t>3130 W. PAWNEE</t>
  </si>
  <si>
    <t>(316) 927-2700</t>
  </si>
  <si>
    <t>NWI KANSAS CITY LLC</t>
  </si>
  <si>
    <t>S&amp;S MANUFACTURING, INC</t>
  </si>
  <si>
    <t>PRYER AEROSPACE</t>
  </si>
  <si>
    <t>2230 N. SHERIDAN RD.</t>
  </si>
  <si>
    <t>(918) 835-8885</t>
  </si>
  <si>
    <t>TECT AEROSPACE WELLINGTON</t>
  </si>
  <si>
    <t>THE BRADBURY COMPANY</t>
  </si>
  <si>
    <t>1200 E COLE</t>
  </si>
  <si>
    <t>(620) 345-6394</t>
  </si>
  <si>
    <t>TAKAKO AMERICA CO., INC</t>
  </si>
  <si>
    <t>715 COREY ROAD</t>
  </si>
  <si>
    <t>(620) 663-1790</t>
  </si>
  <si>
    <t>TEXTRON AVIATION INC.</t>
  </si>
  <si>
    <t>SULLIVAN PRECISION METAL FINISHING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</si>
  <si>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</si>
  <si>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</si>
  <si>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</si>
  <si>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</si>
  <si>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</si>
  <si>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</si>
  <si>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MACHINE PRODUCTS</t>
  </si>
  <si>
    <t>WICHITA AEROSPACE SPARES, INC.</t>
  </si>
  <si>
    <t>VANAM TOOL &amp; ENGINEERING</t>
  </si>
  <si>
    <t>5025 EASTON ROAD</t>
  </si>
  <si>
    <t>(816) 233-6622</t>
  </si>
  <si>
    <t>THYSSENKRUPP AEROSPACE - TMX</t>
  </si>
  <si>
    <t>UNITED MACHINE COMPANY</t>
  </si>
  <si>
    <t>602 N HYDRAULIC</t>
  </si>
  <si>
    <t>(316) 264-3367</t>
  </si>
  <si>
    <t>ZYXAXIS INC.</t>
  </si>
  <si>
    <t>GABRIEL NATOLITANO</t>
  </si>
  <si>
    <t>NIAR WERX MRO</t>
  </si>
  <si>
    <t>GARMIN</t>
  </si>
  <si>
    <t>1200 E 151ST ST</t>
  </si>
  <si>
    <t>(913) 440-2265</t>
  </si>
  <si>
    <t>categoryname</t>
  </si>
  <si>
    <t>Manufacturer</t>
  </si>
  <si>
    <t>Model No.</t>
  </si>
  <si>
    <t>Manufacturer2</t>
  </si>
  <si>
    <t>Portable Hardness Tester</t>
  </si>
  <si>
    <t>Clark</t>
  </si>
  <si>
    <t>CPT</t>
  </si>
  <si>
    <t>Rockwell Hardness Tester</t>
  </si>
  <si>
    <t>Unidentified</t>
  </si>
  <si>
    <t>GENERIC 574</t>
  </si>
  <si>
    <t>Wilson</t>
  </si>
  <si>
    <t>3JR</t>
  </si>
  <si>
    <t>Sun-Tec</t>
  </si>
  <si>
    <t>Portable</t>
  </si>
  <si>
    <t>Newage</t>
  </si>
  <si>
    <t>9391/9392</t>
  </si>
  <si>
    <t>Antonik</t>
  </si>
  <si>
    <t>RPT2</t>
  </si>
  <si>
    <t>05523</t>
  </si>
  <si>
    <t>CR-3e</t>
  </si>
  <si>
    <t>CR17401</t>
  </si>
  <si>
    <t>NI-600</t>
  </si>
  <si>
    <t>Affri</t>
  </si>
  <si>
    <t>RSD Mag</t>
  </si>
  <si>
    <t>2002T</t>
  </si>
  <si>
    <t>C2642</t>
  </si>
  <si>
    <t>Versitron</t>
  </si>
  <si>
    <t>7678/7690</t>
  </si>
  <si>
    <t>08815</t>
  </si>
  <si>
    <t>06616</t>
  </si>
  <si>
    <t>23-0100</t>
  </si>
  <si>
    <t>KMC-61</t>
  </si>
  <si>
    <t>4TT</t>
  </si>
  <si>
    <t>4JRARB</t>
  </si>
  <si>
    <t>4JSBB</t>
  </si>
  <si>
    <t>4JSBB-578</t>
  </si>
  <si>
    <t>Misawa Seiki</t>
  </si>
  <si>
    <t>06611</t>
  </si>
  <si>
    <t>3JR-97</t>
  </si>
  <si>
    <t>CRX-3</t>
  </si>
  <si>
    <t>CR24614</t>
  </si>
  <si>
    <t>07664</t>
  </si>
  <si>
    <t>34197R</t>
  </si>
  <si>
    <t>Buehler</t>
  </si>
  <si>
    <t>RB2000</t>
  </si>
  <si>
    <t>CR04137</t>
  </si>
  <si>
    <t>Accupro Gold</t>
  </si>
  <si>
    <t>06534051</t>
  </si>
  <si>
    <t>0001671</t>
  </si>
  <si>
    <t>Mitutoyo</t>
  </si>
  <si>
    <t>01981404</t>
  </si>
  <si>
    <t>09853</t>
  </si>
  <si>
    <t>PMI-0438</t>
  </si>
  <si>
    <t>CR0205</t>
  </si>
  <si>
    <t>07677</t>
  </si>
  <si>
    <t>07731</t>
  </si>
  <si>
    <t>CV-600A</t>
  </si>
  <si>
    <t>CR13312</t>
  </si>
  <si>
    <t>2003T</t>
  </si>
  <si>
    <t>R2K-0152</t>
  </si>
  <si>
    <t>08801</t>
  </si>
  <si>
    <t>03448</t>
  </si>
  <si>
    <t>Starrett</t>
  </si>
  <si>
    <t>WMI-HTST1</t>
  </si>
  <si>
    <t>4JR</t>
  </si>
  <si>
    <t>HR-200</t>
  </si>
  <si>
    <t>0063302</t>
  </si>
  <si>
    <t>6844/6668</t>
  </si>
  <si>
    <t>Indentron</t>
  </si>
  <si>
    <t>CR18439</t>
  </si>
  <si>
    <t>670H</t>
  </si>
  <si>
    <t>C2643</t>
  </si>
  <si>
    <t>CR21530 W-CPI-7003</t>
  </si>
  <si>
    <t>CR21545 W-CPI-1600</t>
  </si>
  <si>
    <t>AT130SRDS</t>
  </si>
  <si>
    <t>6633/41-7684</t>
  </si>
  <si>
    <t>NI-300C</t>
  </si>
  <si>
    <t>083754</t>
  </si>
  <si>
    <t>Instron</t>
  </si>
  <si>
    <t>Wilson Rockwell 2002T Automated</t>
  </si>
  <si>
    <t>R2K0001</t>
  </si>
  <si>
    <t>083751</t>
  </si>
  <si>
    <t>022697</t>
  </si>
  <si>
    <t>CR0182</t>
  </si>
  <si>
    <t>344R</t>
  </si>
  <si>
    <t>01351</t>
  </si>
  <si>
    <t>2000R</t>
  </si>
  <si>
    <t>R1317</t>
  </si>
  <si>
    <t>R2000P9932</t>
  </si>
  <si>
    <t>R2150-1</t>
  </si>
  <si>
    <t>W2K-0059</t>
  </si>
  <si>
    <t>3JR-4058</t>
  </si>
  <si>
    <t>01367</t>
  </si>
  <si>
    <t>940-131</t>
  </si>
  <si>
    <t>JH</t>
  </si>
  <si>
    <t>Added data validation rules.</t>
  </si>
  <si>
    <t>Serial No.</t>
  </si>
  <si>
    <t>customer lookup</t>
  </si>
  <si>
    <t>categoryname2</t>
  </si>
  <si>
    <t>companyid2</t>
  </si>
  <si>
    <t>FILTER</t>
  </si>
  <si>
    <t>Model FILTER</t>
  </si>
  <si>
    <t>SN FILTER</t>
  </si>
  <si>
    <t>Manufacturer FILTER</t>
  </si>
  <si>
    <t>categoryname FILTER</t>
  </si>
  <si>
    <t>companyid FILTER</t>
  </si>
  <si>
    <t>Model2</t>
  </si>
  <si>
    <t>SN2</t>
  </si>
  <si>
    <t>Phone No.:</t>
  </si>
  <si>
    <t>Customer PO:</t>
  </si>
  <si>
    <t>Improved data validation rules.</t>
  </si>
  <si>
    <t>(785) 742-7171</t>
  </si>
  <si>
    <t>1210 POTTAWATOMIE ST.</t>
  </si>
  <si>
    <t>WILDE TOOL CO., INC.</t>
  </si>
  <si>
    <t>(316) 522-7401</t>
  </si>
  <si>
    <t>3801 W 47th St S</t>
  </si>
  <si>
    <t>(316) 219-5862</t>
  </si>
  <si>
    <t>5725 N BROADWAY</t>
  </si>
  <si>
    <t>4626 W. MAY ST., BUILDING D</t>
  </si>
  <si>
    <t>(800) 203-8000</t>
  </si>
  <si>
    <t>1200 BLAKE DRIVE</t>
  </si>
  <si>
    <t>TW METALS, LLC - KANSAS DIVISION</t>
  </si>
  <si>
    <t>(316) 744-5000</t>
  </si>
  <si>
    <t>(316) 265-0603</t>
  </si>
  <si>
    <t>1935 WALKER</t>
  </si>
  <si>
    <t>TRINITY PRECISION INC.</t>
  </si>
  <si>
    <t>(316) 260-8808</t>
  </si>
  <si>
    <t>7709 E. HARRY</t>
  </si>
  <si>
    <t>TRAN AEROSPACE</t>
  </si>
  <si>
    <t>(316) 681-6779</t>
  </si>
  <si>
    <t>6151 N PROSPECT RD</t>
  </si>
  <si>
    <t>6811 SOUTH 204 STREET SUITE 350</t>
  </si>
  <si>
    <t>(800) 397-6394</t>
  </si>
  <si>
    <t>1643 S MAIZE ROAD</t>
  </si>
  <si>
    <t>14115 RUSS MEYER BLVD</t>
  </si>
  <si>
    <t>1 CESSNA BLVD</t>
  </si>
  <si>
    <t>9709 E CENTRAL</t>
  </si>
  <si>
    <t>5800 E PAWNEE</t>
  </si>
  <si>
    <t>(316) 347-0639</t>
  </si>
  <si>
    <t xml:space="preserve">2 CESSNA BLVD,   </t>
  </si>
  <si>
    <t>(620) 359-5000</t>
  </si>
  <si>
    <t>1515 N A ST</t>
  </si>
  <si>
    <t>1211 OLD ALBANY ROAD</t>
  </si>
  <si>
    <t>5545 N. MILL HEIGHTS DRIVE</t>
  </si>
  <si>
    <t>TECT - PARK CITY</t>
  </si>
  <si>
    <t>PO BOX 1278</t>
  </si>
  <si>
    <t>(512) 389-3840</t>
  </si>
  <si>
    <t>11700 STONEHOLLOW DR, STE 110</t>
  </si>
  <si>
    <t>SUPPLY TECHNOLOGIES LLC</t>
  </si>
  <si>
    <t>(440) 947-2095</t>
  </si>
  <si>
    <t>P.O. BOX 6476</t>
  </si>
  <si>
    <t>(316) 522-3333</t>
  </si>
  <si>
    <t>3855 S NORMAN</t>
  </si>
  <si>
    <t>SUNSHINE METALS, INC.</t>
  </si>
  <si>
    <t>3941 S NORMAN</t>
  </si>
  <si>
    <t>(620) 802-0209</t>
  </si>
  <si>
    <t>1816 E Wasp Rd</t>
  </si>
  <si>
    <t>STRAIGHTLINE HDD</t>
  </si>
  <si>
    <t>(316) 263-3500</t>
  </si>
  <si>
    <t>1023 S SANTA FE</t>
  </si>
  <si>
    <t>SINCLAIR &amp; SONS CUSTOM WELDING &amp; MACH.</t>
  </si>
  <si>
    <t>(316) 708-8956</t>
  </si>
  <si>
    <t>10203 W YORK</t>
  </si>
  <si>
    <t>SIMON J MACHINE TOOL LLC</t>
  </si>
  <si>
    <t>(316) 305-8581</t>
  </si>
  <si>
    <t>(316) 832-0210</t>
  </si>
  <si>
    <t>12550 W. 53rd St N.</t>
  </si>
  <si>
    <t>SHUTTLE AEROSPACE, INC.</t>
  </si>
  <si>
    <t>(620) 662-7221</t>
  </si>
  <si>
    <t>904 EAST WILLIAMS</t>
  </si>
  <si>
    <t>SHIELD INDUSTRIES INC.</t>
  </si>
  <si>
    <t>(620) 584-6418</t>
  </si>
  <si>
    <t>116 S TRACY</t>
  </si>
  <si>
    <t>SHACKELFORD MACHINE</t>
  </si>
  <si>
    <t>PO BOX 670</t>
  </si>
  <si>
    <t>(316) 200-5832</t>
  </si>
  <si>
    <t>2661 W. ESTHNER</t>
  </si>
  <si>
    <t>(316) 263-0841</t>
  </si>
  <si>
    <t>922 N. SANTA FE</t>
  </si>
  <si>
    <t>RICKMAN MACHINE CO.</t>
  </si>
  <si>
    <t>(316) 425-0079</t>
  </si>
  <si>
    <t>4327 W. MAY STREET</t>
  </si>
  <si>
    <t>REGASA AEROSPACE, INC.</t>
  </si>
  <si>
    <t>(316) 942-6699</t>
  </si>
  <si>
    <t>2615 ESTHNER CT</t>
  </si>
  <si>
    <t>R &amp; R AEROSPACE</t>
  </si>
  <si>
    <t>PO BOX 17034</t>
  </si>
  <si>
    <t>(316) 260-9980</t>
  </si>
  <si>
    <t>1901 SW BLVD</t>
  </si>
  <si>
    <t>QUIK TEK MACHINING LLC</t>
  </si>
  <si>
    <t>(316) 832-1389</t>
  </si>
  <si>
    <t>500 EAST 5TH STREET</t>
  </si>
  <si>
    <t>PROFESSIONAL MACHINE &amp; TOOL</t>
  </si>
  <si>
    <t>PO BOX 156</t>
  </si>
  <si>
    <t>(316) 651-7808</t>
  </si>
  <si>
    <t>4425 W MAY STREET, BUILDING A</t>
  </si>
  <si>
    <t>(316) 942-7931</t>
  </si>
  <si>
    <t>4425 W MAY ST., BLDG A</t>
  </si>
  <si>
    <t>(316) 425-3565</t>
  </si>
  <si>
    <t>3002 WEST PAWNEE, STE 104</t>
  </si>
  <si>
    <t>PREMIER PROCESSING</t>
  </si>
  <si>
    <t>(316) 209-7261</t>
  </si>
  <si>
    <t>1000 EMERSON</t>
  </si>
  <si>
    <t>(316) 263-2056</t>
  </si>
  <si>
    <t>480 E 21st N</t>
  </si>
  <si>
    <t>(620) 326-7481</t>
  </si>
  <si>
    <t>600 E 16th</t>
  </si>
  <si>
    <t>OXWELL, INC.</t>
  </si>
  <si>
    <t>PO BOX 588</t>
  </si>
  <si>
    <t>5545 N MILL HEIGHTS DRIVE</t>
  </si>
  <si>
    <t>4174 S OLIVER, Building 140H</t>
  </si>
  <si>
    <t>8351 N HYDRAULLIC</t>
  </si>
  <si>
    <t>NIAR - QUALITY CONTROL &amp; STRAIN GAGE LAB</t>
  </si>
  <si>
    <t>8351 N HYDRAULIC</t>
  </si>
  <si>
    <t>(316) 978-5207</t>
  </si>
  <si>
    <t>1845 FAIRMOUNT</t>
  </si>
  <si>
    <t>(785) 877-3529</t>
  </si>
  <si>
    <t>16596 U.S. HWY 36</t>
  </si>
  <si>
    <t>NATOMA MANUFACTURING, LLC</t>
  </si>
  <si>
    <t>(316) 945-1227</t>
  </si>
  <si>
    <t>2100 S. WEST ST.</t>
  </si>
  <si>
    <t>MPM, INC.</t>
  </si>
  <si>
    <t>(316) 265-0973</t>
  </si>
  <si>
    <t>4225 W 31ST ST. SOUTH</t>
  </si>
  <si>
    <t>PO BOX 3490</t>
  </si>
  <si>
    <t>(316) 282-0884</t>
  </si>
  <si>
    <t>900 W. FIRST - SUITE A</t>
  </si>
  <si>
    <t>MILLENNIUM MACHINE &amp; TOOL INC.</t>
  </si>
  <si>
    <t>(979) 968-9528</t>
  </si>
  <si>
    <t>390 S. REYNOLDS ST.</t>
  </si>
  <si>
    <t>MICO MACHINE COMPANY</t>
  </si>
  <si>
    <t>(316) 440-0990</t>
  </si>
  <si>
    <t>701 EAST MURDOCK</t>
  </si>
  <si>
    <t>1630 W. HARRY</t>
  </si>
  <si>
    <t>701 E. MURDOCK</t>
  </si>
  <si>
    <t>(316) 945-6700</t>
  </si>
  <si>
    <t>1721 S EISENHOWER</t>
  </si>
  <si>
    <t>METALFORM INDUSTRIES, INC.</t>
  </si>
  <si>
    <t>(620) 488-3930</t>
  </si>
  <si>
    <t>305 SOUTH FARMER</t>
  </si>
  <si>
    <t>METAL FORMING INC.</t>
  </si>
  <si>
    <t>PO BOX 487</t>
  </si>
  <si>
    <t>METAL FINISHING CO. -McLean</t>
  </si>
  <si>
    <t>METAL FINISHING CO.</t>
  </si>
  <si>
    <t>1425 S. McLEAN BLVD.</t>
  </si>
  <si>
    <t>(316) 267-7289</t>
  </si>
  <si>
    <t>(316) 425-2579</t>
  </si>
  <si>
    <t>3921 N BRIDGEPORT CIR</t>
  </si>
  <si>
    <t>METAL ARTS MACHINE CO. LLC</t>
  </si>
  <si>
    <t>(903) 983-1592</t>
  </si>
  <si>
    <t>703 OLD GLADEWATER STREET</t>
  </si>
  <si>
    <t>MERRITT PREFERRED COMPONENTS, INC.</t>
  </si>
  <si>
    <t>PO BOX 1209</t>
  </si>
  <si>
    <t>222 N. HYDRAULIC</t>
  </si>
  <si>
    <t>McGINTY MACHINE CO., INC.</t>
  </si>
  <si>
    <t>(316) 269-3344</t>
  </si>
  <si>
    <t>(316) 941-9490</t>
  </si>
  <si>
    <t>4422 W. WALKER ST.</t>
  </si>
  <si>
    <t>7125 S. MCGUIRE ST.</t>
  </si>
  <si>
    <t>(479) 443-6677</t>
  </si>
  <si>
    <t>7175 S. McGUIRE ST.</t>
  </si>
  <si>
    <t>MAYNARD INC.</t>
  </si>
  <si>
    <t>7125 S. McGUIRE ST.</t>
  </si>
  <si>
    <t>(316) 260-6066</t>
  </si>
  <si>
    <t>8219 W IRVING ST</t>
  </si>
  <si>
    <t>MAX AEROSTRUCTURES, LLC</t>
  </si>
  <si>
    <t>5233 NW 41st St</t>
  </si>
  <si>
    <t>MARTINREA RIVERSIDE, LLC</t>
  </si>
  <si>
    <t>(316) 282-0556</t>
  </si>
  <si>
    <t>2320 N OLIVER RD</t>
  </si>
  <si>
    <t>MANUFACTURING SOLUTIONS</t>
  </si>
  <si>
    <t>(316) 542-3166</t>
  </si>
  <si>
    <t>37515 WEST 15th SOUTH</t>
  </si>
  <si>
    <t>MANUFACTURING DEVELOPMENT, INC.</t>
  </si>
  <si>
    <t>PO BOX 550</t>
  </si>
  <si>
    <t>(316) 682-4551 X102</t>
  </si>
  <si>
    <t>2635 W. ESTHNER CT.</t>
  </si>
  <si>
    <t>LMI AEROSPACE ESTHNER</t>
  </si>
  <si>
    <t>(316) 295-4670</t>
  </si>
  <si>
    <t>6650 N BROADWAY</t>
  </si>
  <si>
    <t>(316) 265-7997</t>
  </si>
  <si>
    <t>710 E. 17TH ST. N.</t>
  </si>
  <si>
    <t>L S INDUSTRIES</t>
  </si>
  <si>
    <t>(316) 943-8989</t>
  </si>
  <si>
    <t>4206 W MAY</t>
  </si>
  <si>
    <t>KMG TOOL &amp; MACHINE</t>
  </si>
  <si>
    <t>(620) 435-6981</t>
  </si>
  <si>
    <t>601 E US 160</t>
  </si>
  <si>
    <t>PO BOX 315</t>
  </si>
  <si>
    <t>(316) 744-1083</t>
  </si>
  <si>
    <t>PO BOX 483</t>
  </si>
  <si>
    <t>JOHNSON CONTROLS-YORK</t>
  </si>
  <si>
    <t>(316) 832-6470</t>
  </si>
  <si>
    <t>3120 N. MEAD</t>
  </si>
  <si>
    <t>(316) 942-6600</t>
  </si>
  <si>
    <t>2525 S. LEONINE</t>
  </si>
  <si>
    <t>INTEGRATED COMPONENTS, INC.</t>
  </si>
  <si>
    <t>125 Buck Range Road</t>
  </si>
  <si>
    <t>HUSQVARNA FORESTRY PRODUCTS</t>
  </si>
  <si>
    <t>NO 1. POULAN DRIVE</t>
  </si>
  <si>
    <t>(316) 265-5268</t>
  </si>
  <si>
    <t>1501 S. MCLEAN</t>
  </si>
  <si>
    <t>PO BOX 304</t>
  </si>
  <si>
    <t>(316) 522-5426</t>
  </si>
  <si>
    <t>4201 S. 119th ST. W.</t>
  </si>
  <si>
    <t>H.M. DUNN AEROSYSTEMS</t>
  </si>
  <si>
    <t>(316) 942-6984</t>
  </si>
  <si>
    <t>3066 S. HOOVER</t>
  </si>
  <si>
    <t>H &amp; R PARTS CO., INC.</t>
  </si>
  <si>
    <t>(316) 838-1381</t>
  </si>
  <si>
    <t>1738 N. MOSLEY</t>
  </si>
  <si>
    <t>GODDARD MACHINE</t>
  </si>
  <si>
    <t>(316) 943-1269</t>
  </si>
  <si>
    <t>PO BOX 12407</t>
  </si>
  <si>
    <t>(800) 843-6807</t>
  </si>
  <si>
    <t>2008 E Highway 50</t>
  </si>
  <si>
    <t>PO BOX 57</t>
  </si>
  <si>
    <t>(316) 943-4217</t>
  </si>
  <si>
    <t>7016 PUEBLO SUITE A</t>
  </si>
  <si>
    <t>FMW INC.</t>
  </si>
  <si>
    <t>(316) 684-2875</t>
  </si>
  <si>
    <t>10800 E. CENTRAL</t>
  </si>
  <si>
    <t>FASTENAIR, LLC</t>
  </si>
  <si>
    <t>(620) 327-4911</t>
  </si>
  <si>
    <t>200 S RIDGE RD</t>
  </si>
  <si>
    <t>EXCEL INDUSTRIES</t>
  </si>
  <si>
    <t>4200 W. HARRY</t>
  </si>
  <si>
    <t>EXACTA AEROSPACE, INC.</t>
  </si>
  <si>
    <t>(316) 941-4200</t>
  </si>
  <si>
    <t>(316) 831-9937</t>
  </si>
  <si>
    <t>2952 N. ARKANSAS AVE</t>
  </si>
  <si>
    <t>ETEZAZI INDUSTRIES</t>
  </si>
  <si>
    <t>(714) 450-9100</t>
  </si>
  <si>
    <t>2125 E KATELLA AVE, SUITE 250</t>
  </si>
  <si>
    <t>ELEMENT WICHITA</t>
  </si>
  <si>
    <t>(316) 832-1600</t>
  </si>
  <si>
    <t>7447 W. 33RD ST. N.</t>
  </si>
  <si>
    <t>(316) 941-0400</t>
  </si>
  <si>
    <t>2600 SOUTH CUSTER</t>
  </si>
  <si>
    <t>ELECTROMECH TECHNOLOGIES</t>
  </si>
  <si>
    <t>(316) 942-6547</t>
  </si>
  <si>
    <t>4224 ESTHNER ST</t>
  </si>
  <si>
    <t>DL DYNAMIC LLC</t>
  </si>
  <si>
    <t>PO BOX 278</t>
  </si>
  <si>
    <t>D-J Aerospace, Inc., #12 Aim High Corner Commitment Street</t>
  </si>
  <si>
    <t>D-J AEROSPACE, INC. PHILIPPINES</t>
  </si>
  <si>
    <t>(620) 326-7655</t>
  </si>
  <si>
    <t>(316) 685-5337</t>
  </si>
  <si>
    <t>319 S. OAK ST.</t>
  </si>
  <si>
    <t>D &amp; S MANUFACTURING</t>
  </si>
  <si>
    <t>(316) 269-1553</t>
  </si>
  <si>
    <t>1714 S BAEHR</t>
  </si>
  <si>
    <t>D &amp; D MACHINE, INC.</t>
  </si>
  <si>
    <t>(620) 324-5525</t>
  </si>
  <si>
    <t>100 JAMES H. CROSS BLVD.</t>
  </si>
  <si>
    <t>11011 KING STREET, SUITE 210</t>
  </si>
  <si>
    <t>(316) 722-5838</t>
  </si>
  <si>
    <t>5338 W. 21ST N., SUITE 100</t>
  </si>
  <si>
    <t>COX MACHINE, INC - WICHITA DIV</t>
  </si>
  <si>
    <t>(316) 260-3690</t>
  </si>
  <si>
    <t>3525 W ESTHNER</t>
  </si>
  <si>
    <t>COMPLEXX MACHINING</t>
  </si>
  <si>
    <t>(620) 251-3880</t>
  </si>
  <si>
    <t>509 N. CLINE RD.</t>
  </si>
  <si>
    <t>COFFEYVILLE SEKTAM, INC.</t>
  </si>
  <si>
    <t>(316) 945-0111</t>
  </si>
  <si>
    <t>PO BOX 3100</t>
  </si>
  <si>
    <t>CNH AMERICA L.L.C. - CALIBRATION LAB</t>
  </si>
  <si>
    <t>(316) 941-2272</t>
  </si>
  <si>
    <t>3301 S. HOOVER ROAD</t>
  </si>
  <si>
    <t>7152 CENTRAL AVENUE</t>
  </si>
  <si>
    <t>CMT INC</t>
  </si>
  <si>
    <t>(316) 942-7665</t>
  </si>
  <si>
    <t>3713 W. 30TH ST. S.</t>
  </si>
  <si>
    <t>CHEYENNE MANUFACTURING INC.</t>
  </si>
  <si>
    <t>(620) 584-2381</t>
  </si>
  <si>
    <t>10400 S. 119TH ST. WEST</t>
  </si>
  <si>
    <t>CHARLES ENGINEERING</t>
  </si>
  <si>
    <t>PO BOX 369</t>
  </si>
  <si>
    <t>(316) 778-2114</t>
  </si>
  <si>
    <t>701A N MAIN ST</t>
  </si>
  <si>
    <t>CENTURION MANUFACTURING</t>
  </si>
  <si>
    <t>PO BOX 306</t>
  </si>
  <si>
    <t>(316) 942-8255</t>
  </si>
  <si>
    <t>2505 S. CUSTER</t>
  </si>
  <si>
    <t>CENTER INDUSTRIES CORP.</t>
  </si>
  <si>
    <t>PO BOX 17364</t>
  </si>
  <si>
    <t>(316) 942-7431</t>
  </si>
  <si>
    <t>4125 W. PAWNEE</t>
  </si>
  <si>
    <t>CECO, INC.</t>
  </si>
  <si>
    <t>PO BOX 2216</t>
  </si>
  <si>
    <t>(316) 942-0411</t>
  </si>
  <si>
    <t>1741 S. HOOVER CT</t>
  </si>
  <si>
    <t>(316) 522-5900</t>
  </si>
  <si>
    <t>3050 S. HYDRAULIC</t>
  </si>
  <si>
    <t>CASTLE METALS</t>
  </si>
  <si>
    <t>(316) 744-0481</t>
  </si>
  <si>
    <t>6045 N. BROADWAY</t>
  </si>
  <si>
    <t>CARLSON COMPANY, INC.</t>
  </si>
  <si>
    <t>(316) 942-9351</t>
  </si>
  <si>
    <t>2121 S. EDWARDS</t>
  </si>
  <si>
    <t>CAPPS MANUFACTURING INC.</t>
  </si>
  <si>
    <t>(316) 788-3300</t>
  </si>
  <si>
    <t>229 S. WATER ST.</t>
  </si>
  <si>
    <t>BRYTAM MANUFACTURING</t>
  </si>
  <si>
    <t>(816) 483-3187</t>
  </si>
  <si>
    <t>8000 E 23RD STREET</t>
  </si>
  <si>
    <t>(316) 262-6969</t>
  </si>
  <si>
    <t>700 E. 10TH ST. N.</t>
  </si>
  <si>
    <t>BRIJ SYSTEMS, LLC</t>
  </si>
  <si>
    <t>(316) 838-9351</t>
  </si>
  <si>
    <t>2750 S. ROCK ROAD</t>
  </si>
  <si>
    <t>BRALCO METALS</t>
  </si>
  <si>
    <t>(918) 884-8519</t>
  </si>
  <si>
    <t>1520 N. 170TH EAST AVENUE</t>
  </si>
  <si>
    <t>BODYCOTE THERMAL PROCESSING, INC-PINE ST</t>
  </si>
  <si>
    <t>(918) 627-7324</t>
  </si>
  <si>
    <t>12750 MERIT DRIVE, SUITE 1400</t>
  </si>
  <si>
    <t>(800) 258-5066</t>
  </si>
  <si>
    <t>4208 S. 74TH EAST AVENUE</t>
  </si>
  <si>
    <t>BODYCOTE THERMAL PROCESSING, INC.-TULSA</t>
  </si>
  <si>
    <t>(316) 267-0239</t>
  </si>
  <si>
    <t>1019 S McLEAN BLVD</t>
  </si>
  <si>
    <t>(316) 946-0300</t>
  </si>
  <si>
    <t>1831 S. HOOVER CT.</t>
  </si>
  <si>
    <t>B &amp; B AIRPARTS, INC.</t>
  </si>
  <si>
    <t>(316) 201-4717</t>
  </si>
  <si>
    <t>901 S. WEST STREET</t>
  </si>
  <si>
    <t>(580) 436-6444</t>
  </si>
  <si>
    <t>414 CHAMBER LOOP</t>
  </si>
  <si>
    <t>APEX COMPOSITES - OKLAHOMA DIV.</t>
  </si>
  <si>
    <t>(316) 945-7771</t>
  </si>
  <si>
    <t>2300 S. HOOVER</t>
  </si>
  <si>
    <t>AMI METALS, INC. - WICHITA DIVISION</t>
  </si>
  <si>
    <t>(800) 678-6061</t>
  </si>
  <si>
    <t>301 N Haven St.</t>
  </si>
  <si>
    <t>AMI METALS, INC. - WA DIVISION</t>
  </si>
  <si>
    <t>(817) 831-9586</t>
  </si>
  <si>
    <t>586 N. BEACH ST.</t>
  </si>
  <si>
    <t>AMI METALS, INC. - TX DIVISION</t>
  </si>
  <si>
    <t>(316) 264-2397</t>
  </si>
  <si>
    <t>1414 S. MOSLEY</t>
  </si>
  <si>
    <t>AMETEK B &amp; S AIRCRAFT PARTS &amp; ACC., INC.</t>
  </si>
  <si>
    <t>215 KEITH VALLEY RD</t>
  </si>
  <si>
    <t>AMETEK ADVANCED INDUSTRIES, INC.</t>
  </si>
  <si>
    <t>(316) 522-0424</t>
  </si>
  <si>
    <t>4550 SOUTHEAST BOULEVARD</t>
  </si>
  <si>
    <t>(316) 943-7441</t>
  </si>
  <si>
    <t>3617 WALKER</t>
  </si>
  <si>
    <t>ALBERTSON &amp; HEIN, INC.</t>
  </si>
  <si>
    <t>(316) 942-8604</t>
  </si>
  <si>
    <t>5555 N. 119th St. W.</t>
  </si>
  <si>
    <t>PO BOX 347</t>
  </si>
  <si>
    <t>(316) 943-6100</t>
  </si>
  <si>
    <t>1919 E NORTHERN ST</t>
  </si>
  <si>
    <t>AEROSPACE TURBINE ROTABLES, INC.</t>
  </si>
  <si>
    <t>2649 ESTHNER COURT</t>
  </si>
  <si>
    <t>AERO METAL FORMS, INC.</t>
  </si>
  <si>
    <t>(316) 262-3490</t>
  </si>
  <si>
    <t>2020 W. 2nd St.</t>
  </si>
  <si>
    <t>ADVANCED WELDING TECHNOLOGIES</t>
  </si>
  <si>
    <t>(316) 683-0266</t>
  </si>
  <si>
    <t>4011 E. 31 ST. SOUTH</t>
  </si>
  <si>
    <t>(316) 944-2211</t>
  </si>
  <si>
    <t>3838 W. MAY ST.</t>
  </si>
  <si>
    <t>ABSOLUTE DIMENSIONS</t>
  </si>
  <si>
    <t>1970 S West St, Suite 385</t>
  </si>
  <si>
    <t>P.O. BOX 844415</t>
  </si>
  <si>
    <t>AAR COMPONENT SERVICES - WELLINGTON</t>
  </si>
  <si>
    <t>(620) 326-5761</t>
  </si>
  <si>
    <t>411 N. WEST ROAD</t>
  </si>
  <si>
    <t>(316) 943-0731</t>
  </si>
  <si>
    <t>1702 S. KNIGHT</t>
  </si>
  <si>
    <t>3P PROCESSING, INC.</t>
  </si>
  <si>
    <t>count</t>
  </si>
  <si>
    <t>addrline2</t>
  </si>
  <si>
    <t>addrline1</t>
  </si>
  <si>
    <t>Address2</t>
  </si>
  <si>
    <t>Phone</t>
  </si>
  <si>
    <t>Address1</t>
  </si>
  <si>
    <t>(614) 203-3315</t>
  </si>
  <si>
    <t>GENERIC 164</t>
  </si>
  <si>
    <t>C3083</t>
  </si>
  <si>
    <t>3JSBB1416</t>
  </si>
  <si>
    <t>RPT1</t>
  </si>
  <si>
    <t>Service Diamond</t>
  </si>
  <si>
    <t xml:space="preserve">Antonik </t>
  </si>
  <si>
    <t>HTC-001</t>
  </si>
  <si>
    <t>Fowler</t>
  </si>
  <si>
    <t>A130701090</t>
  </si>
  <si>
    <t>Rams Rockford</t>
  </si>
  <si>
    <t>4JR302</t>
  </si>
  <si>
    <t xml:space="preserve">Starrett </t>
  </si>
  <si>
    <t>0080302</t>
  </si>
  <si>
    <t>Spi</t>
  </si>
  <si>
    <t>3JR52</t>
  </si>
  <si>
    <t>4JR-4067</t>
  </si>
  <si>
    <t>United</t>
  </si>
  <si>
    <t>Tru-Blue II</t>
  </si>
  <si>
    <t>R574-00-1246</t>
  </si>
  <si>
    <t>Newage Versitron</t>
  </si>
  <si>
    <t>R2K-0099</t>
  </si>
  <si>
    <t>063284</t>
  </si>
  <si>
    <t>Accupro</t>
  </si>
  <si>
    <t>SEK011</t>
  </si>
  <si>
    <t>SEK050</t>
  </si>
  <si>
    <t>SEK1515</t>
  </si>
  <si>
    <t>SEK060</t>
  </si>
  <si>
    <t>R500AQ3466</t>
  </si>
  <si>
    <t>TBD2</t>
  </si>
  <si>
    <t>TBD3</t>
  </si>
  <si>
    <t>4JR4833</t>
  </si>
  <si>
    <t>81D185</t>
  </si>
  <si>
    <t>J15-4-40</t>
  </si>
  <si>
    <t>Phase II</t>
  </si>
  <si>
    <t>S909701</t>
  </si>
  <si>
    <t>12-50130</t>
  </si>
  <si>
    <t>Shars</t>
  </si>
  <si>
    <t>12-50082</t>
  </si>
  <si>
    <t>China</t>
  </si>
  <si>
    <t>DN103</t>
  </si>
  <si>
    <t>DN597</t>
  </si>
  <si>
    <t>3R1990</t>
  </si>
  <si>
    <t>Ames</t>
  </si>
  <si>
    <t>Clark CR-1</t>
  </si>
  <si>
    <t>CR0184</t>
  </si>
  <si>
    <t>3PR2710</t>
  </si>
  <si>
    <t>G &amp; R Technology</t>
  </si>
  <si>
    <t>FW-M-0430</t>
  </si>
  <si>
    <t>FW-M-0539</t>
  </si>
  <si>
    <t>Dsr-8</t>
  </si>
  <si>
    <t>81349 IV</t>
  </si>
  <si>
    <t>Insize</t>
  </si>
  <si>
    <t>3JR-7342</t>
  </si>
  <si>
    <t>C2995</t>
  </si>
  <si>
    <t>CV Instruments</t>
  </si>
  <si>
    <t>4JR634</t>
  </si>
  <si>
    <t>018</t>
  </si>
  <si>
    <t>0420</t>
  </si>
  <si>
    <t>Tru-Blue</t>
  </si>
  <si>
    <t>Rams</t>
  </si>
  <si>
    <t>10A-T10</t>
  </si>
  <si>
    <t>Laizhon</t>
  </si>
  <si>
    <t>020901</t>
  </si>
  <si>
    <t>3TTBB</t>
  </si>
  <si>
    <t>3JS-898</t>
  </si>
  <si>
    <t>CR 16390</t>
  </si>
  <si>
    <t>CR 9939</t>
  </si>
  <si>
    <t>CR0066</t>
  </si>
  <si>
    <t>3R</t>
  </si>
  <si>
    <t>SRA700</t>
  </si>
  <si>
    <t>HT-0264</t>
  </si>
  <si>
    <t>4JR-3952</t>
  </si>
  <si>
    <t>4JR-4171</t>
  </si>
  <si>
    <t>0001664</t>
  </si>
  <si>
    <t>0693</t>
  </si>
  <si>
    <t>Unspecified</t>
  </si>
  <si>
    <t>ENCO</t>
  </si>
  <si>
    <t>ProCheck</t>
  </si>
  <si>
    <t>4JR-4491</t>
  </si>
  <si>
    <t xml:space="preserve">Wilson </t>
  </si>
  <si>
    <t>97352503  LSM-5-053</t>
  </si>
  <si>
    <t>R574-00-0580</t>
  </si>
  <si>
    <t>G&amp;R Labs</t>
  </si>
  <si>
    <t>40-100177</t>
  </si>
  <si>
    <t>G &amp; R Technology Inc.</t>
  </si>
  <si>
    <t>40-100179   800007252</t>
  </si>
  <si>
    <t>40-100195</t>
  </si>
  <si>
    <t>ATS130HD</t>
  </si>
  <si>
    <t>65074 (10031817)</t>
  </si>
  <si>
    <t>083654</t>
  </si>
  <si>
    <t>083656</t>
  </si>
  <si>
    <t>083657</t>
  </si>
  <si>
    <t>083752</t>
  </si>
  <si>
    <t>09834</t>
  </si>
  <si>
    <t>BBC1835</t>
  </si>
  <si>
    <t>C2946</t>
  </si>
  <si>
    <t>C770</t>
  </si>
  <si>
    <t>R2000P1541</t>
  </si>
  <si>
    <t>R500DQ8062</t>
  </si>
  <si>
    <t>Wilson/Instron</t>
  </si>
  <si>
    <t>B523T</t>
  </si>
  <si>
    <t>R574-00-1650</t>
  </si>
  <si>
    <t>L-10042A</t>
  </si>
  <si>
    <t>4JR-3307</t>
  </si>
  <si>
    <t>DC7894</t>
  </si>
  <si>
    <t>CR-08204</t>
  </si>
  <si>
    <t>PH41010270037</t>
  </si>
  <si>
    <t>03753</t>
  </si>
  <si>
    <t>4JS@RB</t>
  </si>
  <si>
    <t>DCR-12</t>
  </si>
  <si>
    <t>12SSA</t>
  </si>
  <si>
    <t>TH550</t>
  </si>
  <si>
    <t>103R</t>
  </si>
  <si>
    <t>HR-300</t>
  </si>
  <si>
    <t>15-143-1</t>
  </si>
  <si>
    <t>HR-150A</t>
  </si>
  <si>
    <t>AT130RDS</t>
  </si>
  <si>
    <t>BT130R</t>
  </si>
  <si>
    <t>MZ</t>
  </si>
  <si>
    <t>3JS</t>
  </si>
  <si>
    <t>WH2002T</t>
  </si>
  <si>
    <t>NI-600C</t>
  </si>
  <si>
    <t>NI-400C</t>
  </si>
  <si>
    <t>206 RSD</t>
  </si>
  <si>
    <t>5TTARB</t>
  </si>
  <si>
    <t>DRM8</t>
  </si>
  <si>
    <t>P526T</t>
  </si>
  <si>
    <t>CR-8</t>
  </si>
  <si>
    <t>900-387 DNT</t>
  </si>
  <si>
    <t>C505R</t>
  </si>
  <si>
    <t>CPTXL</t>
  </si>
  <si>
    <t>I-4S</t>
  </si>
  <si>
    <t>AT130</t>
  </si>
  <si>
    <t>4-2</t>
  </si>
  <si>
    <t>3PR</t>
  </si>
  <si>
    <t>4JS</t>
  </si>
  <si>
    <t>C12A</t>
  </si>
  <si>
    <t>HR-100</t>
  </si>
  <si>
    <t>RH-150</t>
  </si>
  <si>
    <t>PHT-6005</t>
  </si>
  <si>
    <t>ISH-BRV-U</t>
  </si>
  <si>
    <t>HR-521</t>
  </si>
  <si>
    <t>3RJ</t>
  </si>
  <si>
    <t>ME-2</t>
  </si>
  <si>
    <t>100R</t>
  </si>
  <si>
    <t>C12AR</t>
  </si>
  <si>
    <t>4JRaRB</t>
  </si>
  <si>
    <t>4OUR</t>
  </si>
  <si>
    <t>II</t>
  </si>
  <si>
    <t>504-T</t>
  </si>
  <si>
    <t>CR-3a</t>
  </si>
  <si>
    <t>HRM-45DT</t>
  </si>
  <si>
    <t>1R</t>
  </si>
  <si>
    <t>M51ST 9120-251</t>
  </si>
  <si>
    <t>CE3R</t>
  </si>
  <si>
    <t>AERM</t>
  </si>
  <si>
    <t>HR-150</t>
  </si>
  <si>
    <t>NRSL</t>
  </si>
  <si>
    <t>4639-2030</t>
  </si>
  <si>
    <t>M-51ST</t>
  </si>
  <si>
    <t>RH-45</t>
  </si>
  <si>
    <t>Indentron NI-300C</t>
  </si>
  <si>
    <t>A656T</t>
  </si>
  <si>
    <t>A644T</t>
  </si>
  <si>
    <t>5JR</t>
  </si>
  <si>
    <t>2001T</t>
  </si>
  <si>
    <t>524T</t>
  </si>
  <si>
    <t>12A</t>
  </si>
  <si>
    <t>CV-600MBDL</t>
  </si>
  <si>
    <t>C523-S</t>
  </si>
  <si>
    <t>3YR</t>
  </si>
  <si>
    <t>AT130R</t>
  </si>
  <si>
    <t>DCR-8</t>
  </si>
  <si>
    <t>B503-R</t>
  </si>
  <si>
    <t>10A-R10</t>
  </si>
  <si>
    <t>4TTBB</t>
  </si>
  <si>
    <t>(501) 525-0268</t>
  </si>
  <si>
    <t>(214) 904-2462</t>
  </si>
  <si>
    <t>(816) 581-9973</t>
  </si>
  <si>
    <t>Tweaked data validation, added more UUT data and addresses</t>
  </si>
  <si>
    <t>Wichita, KS 67210</t>
  </si>
  <si>
    <t>Maize, KS 67101</t>
  </si>
  <si>
    <t>Wichita, KS 67203-5703</t>
  </si>
  <si>
    <t>Manhattan, KS 66503</t>
  </si>
  <si>
    <t>Wichita, KS 67213</t>
  </si>
  <si>
    <t>Dallas, TX 75251</t>
  </si>
  <si>
    <t>Kansas City, MO 64129</t>
  </si>
  <si>
    <t>Wichita, KS 67209</t>
  </si>
  <si>
    <t>Wichita, KS 67217</t>
  </si>
  <si>
    <t xml:space="preserve">,  </t>
  </si>
  <si>
    <t>Harper, KS 67058</t>
  </si>
  <si>
    <t>Wichita, KS 67205</t>
  </si>
  <si>
    <t>Overland Park, KS 66210</t>
  </si>
  <si>
    <t>Hays, KS 67601</t>
  </si>
  <si>
    <t>Lewis, KS 67552</t>
  </si>
  <si>
    <t>Wellington, KS 67152</t>
  </si>
  <si>
    <t>Augusta, KS 67010-0278</t>
  </si>
  <si>
    <t>Conway Springs, KS 67031</t>
  </si>
  <si>
    <t>Rose Hill, KS 67133</t>
  </si>
  <si>
    <t>Wichita, KS 67226</t>
  </si>
  <si>
    <t>Yankton, SD 57078</t>
  </si>
  <si>
    <t>Olathe, KS 66062</t>
  </si>
  <si>
    <t>Wellington, KS 67152-8047</t>
  </si>
  <si>
    <t>Wichita, KS 67277</t>
  </si>
  <si>
    <t>Wichita, KS 67201-0304</t>
  </si>
  <si>
    <t>Wichita, KS 67213-4303</t>
  </si>
  <si>
    <t>Argonia, KS 67004</t>
  </si>
  <si>
    <t>Wichita, KS 67220</t>
  </si>
  <si>
    <t>Wichita, KS 67219</t>
  </si>
  <si>
    <t>Wichita, KS 67216</t>
  </si>
  <si>
    <t>Lyons, KS 67554</t>
  </si>
  <si>
    <t>Fayetteville, AR 72704</t>
  </si>
  <si>
    <t>Wichita, KS 67209-2657</t>
  </si>
  <si>
    <t>Wichita, KS 67214</t>
  </si>
  <si>
    <t>Wichita, KS 67201-3490</t>
  </si>
  <si>
    <t>Thomasville, GA 31799</t>
  </si>
  <si>
    <t>Chanute, KS 66720</t>
  </si>
  <si>
    <t>Wichita, KS 67212</t>
  </si>
  <si>
    <t>Tulsa, OK 74115</t>
  </si>
  <si>
    <t>Hutchinson, KS 67501</t>
  </si>
  <si>
    <t>Thomasville, GA 31792</t>
  </si>
  <si>
    <t>Wichita, KS 67215</t>
  </si>
  <si>
    <t>Wichita, KS 67218</t>
  </si>
  <si>
    <t>Wichita, KS 67201</t>
  </si>
  <si>
    <t>Independence, KS 67301</t>
  </si>
  <si>
    <t>Moundridge, KS 67107</t>
  </si>
  <si>
    <t>Kent, WA 98032</t>
  </si>
  <si>
    <t>Park City, KS 67204</t>
  </si>
  <si>
    <t>Salina, KS 67401</t>
  </si>
  <si>
    <t>St. Joseph, MO 64507</t>
  </si>
  <si>
    <t>Park City, KS 67219</t>
  </si>
  <si>
    <t>Boston, MA 02284-4408</t>
  </si>
  <si>
    <t>Wichita, KS 67203</t>
  </si>
  <si>
    <t>Horsham, PA 19044-1408</t>
  </si>
  <si>
    <t>Wichita, KS 67211-3387</t>
  </si>
  <si>
    <t>Fort Worth, TX 76111</t>
  </si>
  <si>
    <t>Spokane, WA 99202-3808</t>
  </si>
  <si>
    <t>Spokane, WA 99202</t>
  </si>
  <si>
    <t>Ada, OK 74821</t>
  </si>
  <si>
    <t>Tulsa, OK 74145</t>
  </si>
  <si>
    <t>Tulsa, OK 74116</t>
  </si>
  <si>
    <t>Derby, KS 67037-1514</t>
  </si>
  <si>
    <t>Wichita, KS 67217-0364</t>
  </si>
  <si>
    <t>Benton, KS 67017</t>
  </si>
  <si>
    <t>Clearwater, KS 67026</t>
  </si>
  <si>
    <t>Hot Springs, AR 71913</t>
  </si>
  <si>
    <t>Lancaster, PA 17604-3100</t>
  </si>
  <si>
    <t>Coffeyville, KS 67337</t>
  </si>
  <si>
    <t>Subic Bay Freeport Zone,  67010</t>
  </si>
  <si>
    <t>Wichita, KS 67217-9960</t>
  </si>
  <si>
    <t>Anaheim, CA 92806</t>
  </si>
  <si>
    <t>Wichita, KS 67204</t>
  </si>
  <si>
    <t>Wichita, KS 67209-2730</t>
  </si>
  <si>
    <t>Hesston, KS 67062</t>
  </si>
  <si>
    <t>Wichita, KS 67206</t>
  </si>
  <si>
    <t>Wichita, KS 67215-1219</t>
  </si>
  <si>
    <t>Wichita, KS 67215-9100</t>
  </si>
  <si>
    <t>Nashville, AR 71852</t>
  </si>
  <si>
    <t>Milwaukee, WI 53201-0483</t>
  </si>
  <si>
    <t>Cheney, KS 67025-0550</t>
  </si>
  <si>
    <t>Newton, KS 67114-9552</t>
  </si>
  <si>
    <t>Riverside, MO 64150</t>
  </si>
  <si>
    <t>Fayetteville, AR 72704-5237</t>
  </si>
  <si>
    <t>Wichita, KS 67214-4818</t>
  </si>
  <si>
    <t>Kilgore, TX 75663</t>
  </si>
  <si>
    <t>Kilgore, TX 75662</t>
  </si>
  <si>
    <t>Wichita, AA 67214</t>
  </si>
  <si>
    <t>Belle Plaine, KS 67013</t>
  </si>
  <si>
    <t>La Grange, TX 78945</t>
  </si>
  <si>
    <t>Newton, KS 67114</t>
  </si>
  <si>
    <t>Norton, KS 67654</t>
  </si>
  <si>
    <t>Wichita, KS 67260-0093</t>
  </si>
  <si>
    <t>Wichita, KS 67213-1806</t>
  </si>
  <si>
    <t>Valley Center, KS 67147-0156</t>
  </si>
  <si>
    <t>Wichita, KS 67217-0034</t>
  </si>
  <si>
    <t>South Hutchinson, KS 67505</t>
  </si>
  <si>
    <t>Wichita, KS 67211</t>
  </si>
  <si>
    <t>Cleveland, OH 44101</t>
  </si>
  <si>
    <t>Austin, TX 78758</t>
  </si>
  <si>
    <t>Wichita, KS 67207</t>
  </si>
  <si>
    <t>Hiawatha, KS 66434</t>
  </si>
  <si>
    <t>Reformatted addresses</t>
  </si>
  <si>
    <t>HRMW</t>
  </si>
  <si>
    <t>no test</t>
  </si>
  <si>
    <t>Threshold1</t>
  </si>
  <si>
    <t>Threshold2</t>
  </si>
  <si>
    <t>Less Than</t>
  </si>
  <si>
    <t>Between</t>
  </si>
  <si>
    <t>Greater Than or Equal To</t>
  </si>
  <si>
    <t>Range</t>
  </si>
  <si>
    <t>Unc. AL pre-round</t>
  </si>
  <si>
    <t>Unc. AF pre-round</t>
  </si>
  <si>
    <t>Low</t>
  </si>
  <si>
    <t>Mid</t>
  </si>
  <si>
    <t>High</t>
  </si>
  <si>
    <t>As Found</t>
  </si>
  <si>
    <t>As Left:</t>
  </si>
  <si>
    <t>In Range</t>
  </si>
  <si>
    <t>Base</t>
  </si>
  <si>
    <t>Mult</t>
  </si>
  <si>
    <t>UncBase</t>
  </si>
  <si>
    <t>UncMult</t>
  </si>
  <si>
    <t>Thresholds</t>
  </si>
  <si>
    <t>Uncertainty lookup tables</t>
  </si>
  <si>
    <t>Logical Overhaul</t>
  </si>
  <si>
    <t>filtered UUT dropdowns</t>
  </si>
  <si>
    <t>filtered Address dropdowns</t>
  </si>
  <si>
    <t>Value (Formatted as text)</t>
  </si>
  <si>
    <t>S</t>
  </si>
  <si>
    <t>R</t>
  </si>
  <si>
    <t>Q</t>
  </si>
  <si>
    <t>P</t>
  </si>
  <si>
    <t>O</t>
  </si>
  <si>
    <t>N</t>
  </si>
  <si>
    <t>M</t>
  </si>
  <si>
    <t>Revision</t>
  </si>
  <si>
    <t>Beta</t>
  </si>
  <si>
    <t>Merged macros from Beta and R using git (the 'ort' Strategy) . Expanded regex (Worksheet!A1) to allow "revisions" in order number (Worksheet!D3)</t>
  </si>
  <si>
    <t>Added Data Import button, bug fix for Print Anyway functionality, and set order number as default filename on Save As.</t>
  </si>
  <si>
    <t>Rockwell Indirect HRMW ≥91  R 0.1</t>
  </si>
  <si>
    <t>Rockwell Indirect HRMW ≤80 and &lt;91  R 0.1</t>
  </si>
  <si>
    <t>Main Name</t>
  </si>
  <si>
    <t>Res</t>
  </si>
  <si>
    <t>Meas Units</t>
  </si>
  <si>
    <t>Base 2</t>
  </si>
  <si>
    <t>Mult 2</t>
  </si>
  <si>
    <t>Item_C</t>
  </si>
  <si>
    <t>Repeat Mult</t>
  </si>
  <si>
    <t>Repeat (Text)</t>
  </si>
  <si>
    <t>Error (Text)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</si>
</sst>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6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0" fillId="4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7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2" borderId="10" xfId="0" applyFill="1" applyBorder="1"/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0" fillId="2" borderId="0" xfId="0" applyFill="1" applyProtection="1">
      <protection locked="0"/>
    </xf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4" fillId="0" borderId="0" xfId="0" applyFont="1" applyAlignment="1">
      <alignment horizontal="right"/>
    </xf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 vertical="top" wrapText="1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6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0" xfId="0" applyNumberFormat="1"/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1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Worksheet!$AE$4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jpeg"/><Relationship Id="rId1" Type="http://schemas.openxmlformats.org/officeDocument/2006/relationships/image" Target="../media/image7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0</xdr:row>
          <xdr:rowOff>28575</xdr:rowOff>
        </xdr:from>
        <xdr:to>
          <xdr:col>16</xdr:col>
          <xdr:colOff>476250</xdr:colOff>
          <xdr:row>4</xdr:row>
          <xdr:rowOff>38100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80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67950" y="28575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285750</xdr:colOff>
      <xdr:row>0</xdr:row>
      <xdr:rowOff>133350</xdr:rowOff>
    </xdr:from>
    <xdr:to>
      <xdr:col>1</xdr:col>
      <xdr:colOff>1008728</xdr:colOff>
      <xdr:row>3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3350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457200</xdr:colOff>
      <xdr:row>0</xdr:row>
      <xdr:rowOff>66675</xdr:rowOff>
    </xdr:from>
    <xdr:to>
      <xdr:col>12</xdr:col>
      <xdr:colOff>219075</xdr:colOff>
      <xdr:row>4</xdr:row>
      <xdr:rowOff>192788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48450" y="66675"/>
          <a:ext cx="2447925" cy="12310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0</xdr:row>
          <xdr:rowOff>190500</xdr:rowOff>
        </xdr:from>
        <xdr:to>
          <xdr:col>16</xdr:col>
          <xdr:colOff>438150</xdr:colOff>
          <xdr:row>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88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125075" y="190500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171450</xdr:colOff>
      <xdr:row>0</xdr:row>
      <xdr:rowOff>142875</xdr:rowOff>
    </xdr:from>
    <xdr:to>
      <xdr:col>1</xdr:col>
      <xdr:colOff>894428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438150</xdr:colOff>
      <xdr:row>0</xdr:row>
      <xdr:rowOff>85725</xdr:rowOff>
    </xdr:from>
    <xdr:to>
      <xdr:col>12</xdr:col>
      <xdr:colOff>266700</xdr:colOff>
      <xdr:row>5</xdr:row>
      <xdr:rowOff>2288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4150" y="85725"/>
          <a:ext cx="2447925" cy="12310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1</xdr:row>
      <xdr:rowOff>9525</xdr:rowOff>
    </xdr:from>
    <xdr:to>
      <xdr:col>2</xdr:col>
      <xdr:colOff>1638300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100000" contrast="100000"/>
        </a:blip>
        <a:stretch>
          <a:fillRect/>
        </a:stretch>
      </xdr:blipFill>
      <xdr:spPr>
        <a:xfrm>
          <a:off x="2095500" y="200025"/>
          <a:ext cx="1352550" cy="127635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3</xdr:row>
      <xdr:rowOff>9525</xdr:rowOff>
    </xdr:from>
    <xdr:to>
      <xdr:col>2</xdr:col>
      <xdr:colOff>390525</xdr:colOff>
      <xdr:row>3</xdr:row>
      <xdr:rowOff>1107342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61950"/>
          <a:ext cx="1933575" cy="10978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1247775</xdr:colOff>
      <xdr:row>13</xdr:row>
      <xdr:rowOff>68963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390775"/>
          <a:ext cx="2447925" cy="12310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13</xdr:row>
      <xdr:rowOff>114300</xdr:rowOff>
    </xdr:from>
    <xdr:to>
      <xdr:col>10</xdr:col>
      <xdr:colOff>248026</xdr:colOff>
      <xdr:row>19</xdr:row>
      <xdr:rowOff>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8B73E-BED5-7998-FD8C-ACA18E7E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0375" y="2590800"/>
          <a:ext cx="2695951" cy="102884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828D2A06-04FD-44C7-811C-12DFDCDF06A5}" userId="S::jhall@jgiquality.com::8f6f53ad-669f-42be-b81a-199fcb46f20a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0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9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8"/>
    <tableColumn id="3" xr3:uid="{3C2AA4EE-2EA3-4E39-96BE-88D7CD62515A}" name="MID" dataDxfId="27"/>
    <tableColumn id="4" xr3:uid="{040AEA25-6926-41E6-8F6C-D2ACD028C50A}" name="HIGH" dataDxfId="2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T15" tableType="queryTable" totalsRowShown="0">
  <autoFilter ref="R3:T15" xr:uid="{FE995EC3-04B6-4384-84CB-3510FA163FB2}"/>
  <tableColumns count="3">
    <tableColumn id="1" xr3:uid="{41817F01-44D0-4615-8622-CDD6C476E4B3}" uniqueName="1" name="Scale" queryTableFieldId="1" dataDxfId="25"/>
    <tableColumn id="2" xr3:uid="{8A7969E7-36AF-4E10-9C81-88CFDE7D9524}" uniqueName="2" name="Base" queryTableFieldId="2"/>
    <tableColumn id="3" xr3:uid="{A10E0724-3C6D-496C-AF0C-790DA3764C5B}" uniqueName="3" name="Mult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V3:X15" tableType="queryTable" totalsRowShown="0">
  <autoFilter ref="V3:X15" xr:uid="{94CC9ACF-3514-4378-BEC5-718629E31C44}"/>
  <tableColumns count="3">
    <tableColumn id="1" xr3:uid="{0CF90CBB-44DA-4E51-B10D-5AB73F4EBFF8}" uniqueName="1" name="Scale" queryTableFieldId="1" dataDxfId="10"/>
    <tableColumn id="2" xr3:uid="{2BC5EAC6-57C8-412A-B872-72B586D2867B}" uniqueName="2" name="Base" queryTableFieldId="2"/>
    <tableColumn id="3" xr3:uid="{3077D839-A58B-4E3F-8942-976067A3E564}" uniqueName="3" name="Mult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Z3:AB16" tableType="queryTable" totalsRowShown="0">
  <autoFilter ref="Z3:AB16" xr:uid="{8B5C101A-4741-4FEB-A9A1-E153D6A425EA}"/>
  <tableColumns count="3">
    <tableColumn id="1" xr3:uid="{DDF1287E-45C0-4366-B5F8-8123CD29B01B}" uniqueName="1" name="Scale" queryTableFieldId="1" dataDxfId="9"/>
    <tableColumn id="2" xr3:uid="{F420E9A3-2A5A-45E3-B50D-486F47C64FC2}" uniqueName="2" name="Base" queryTableFieldId="2"/>
    <tableColumn id="3" xr3:uid="{30A939EE-BE76-4194-A06C-668BFA8EC66A}" uniqueName="3" name="Mult" queryTableField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24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4" totalsRowShown="0" headerRowDxfId="23">
  <autoFilter ref="A1:O314" xr:uid="{ED881628-7282-4D77-BAFA-649AE65F969F}"/>
  <sortState xmlns:xlrd2="http://schemas.microsoft.com/office/spreadsheetml/2017/richdata2" ref="A2:O314">
    <sortCondition ref="B1:B314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22"/>
    <tableColumn id="5" xr3:uid="{51C18AEB-AFA1-40C6-99F7-31918CDAD643}" name="Serial No." dataDxfId="21"/>
    <tableColumn id="16" xr3:uid="{FFB7175C-ED75-4B9F-BEC5-83968A309C8A}" name="companyid2" dataDxfId="20">
      <calculatedColumnFormula>IFERROR(Table6[[#This Row],[companyid]]=DropDowns!$N$20,TRUE)</calculatedColumnFormula>
    </tableColumn>
    <tableColumn id="13" xr3:uid="{CC10DF6B-814B-4265-B224-9576F82CE6C8}" name="categoryname2" dataDxfId="19">
      <calculatedColumnFormula>OR(Worksheet!$D$5="",Worksheet!$D$5=Table6[[#This Row],[categoryname]])</calculatedColumnFormula>
    </tableColumn>
    <tableColumn id="12" xr3:uid="{98E27DFC-7E03-45B7-94AF-FB45BF292C56}" name="Manufacturer2" dataDxfId="18">
      <calculatedColumnFormula>OR(Worksheet!$D$7="",Worksheet!$D$7=Table6[[#This Row],[Manufacturer]])</calculatedColumnFormula>
    </tableColumn>
    <tableColumn id="14" xr3:uid="{CA054403-3098-4B4E-8A8D-C8CAFEC2B7C3}" name="Model2" dataDxfId="17">
      <calculatedColumnFormula>OR(Worksheet!$G$7="",Worksheet!$G$7=Table6[[#This Row],[Model No.]])</calculatedColumnFormula>
    </tableColumn>
    <tableColumn id="15" xr3:uid="{518BC2A9-019F-42EB-A45C-C4CF4B038E5F}" name="SN2" dataDxfId="16">
      <calculatedColumnFormula>OR(Worksheet!$D$8="",Worksheet!$D$8=Table6[[#This Row],[Serial No.]])</calculatedColumnFormula>
    </tableColumn>
    <tableColumn id="6" xr3:uid="{5C77DBEA-26A2-4AC0-8265-0418C3F4F4C5}" name="companyid FILTER" dataDxfId="15">
      <calculatedColumnFormula>AND(Table6[[#This Row],[categoryname2]:[SN2]])</calculatedColumnFormula>
    </tableColumn>
    <tableColumn id="7" xr3:uid="{03409555-2DFD-41BD-AA31-CEEE3C506752}" name="categoryname FILTER" dataDxfId="14">
      <calculatedColumnFormula>AND(Table6[[#This Row],[companyid2]],Table6[[#This Row],[Manufacturer2]:[SN2]])</calculatedColumnFormula>
    </tableColumn>
    <tableColumn id="8" xr3:uid="{D61C1540-467D-4DAB-A0EE-6046A4ABA245}" name="Manufacturer FILTER" dataDxfId="13">
      <calculatedColumnFormula>AND(Table6[[#This Row],[companyid2]:[categoryname2]],Table6[[#This Row],[Model2]:[SN2]])</calculatedColumnFormula>
    </tableColumn>
    <tableColumn id="9" xr3:uid="{22D13A03-D734-4738-ADD3-2DDC6F38CEBF}" name="Model FILTER" dataDxfId="12">
      <calculatedColumnFormula>AND(Table6[[#This Row],[companyid2]:[Manufacturer2]],Table6[[#This Row],[SN2]])</calculatedColumnFormula>
    </tableColumn>
    <tableColumn id="10" xr3:uid="{22EA9B94-FD09-42B7-BBB1-F8CAC3A70E43}" name="SN FILTER" dataDxfId="11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5" dT="2024-11-27T23:08:29.94" personId="{828D2A06-04FD-44C7-811C-12DFDCDF06A5}" id="{C3A5AA08-C0DC-428C-9B67-47AA34B84477}">
    <text>This version was never used, but contributes to revision S.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customProperty" Target="../customProperty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tabSelected="1" view="pageBreakPreview" zoomScaleNormal="100" zoomScaleSheetLayoutView="100" workbookViewId="0">
      <selection activeCell="A3" sqref="A3"/>
    </sheetView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108" t="b" cm="1">
        <f t="array" ref="A1">RegExMatch(D3,"^(56561-)?\d{6}(\.\d{2})?(-\d{2})?(R\d{1,2})?$")</f>
        <v>0</v>
      </c>
      <c r="B1" s="132" t="s">
        <v>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26" t="s">
        <v>1</v>
      </c>
      <c r="Q1" s="126"/>
      <c r="R1" s="126"/>
      <c r="S1" s="126"/>
      <c r="W1" t="s">
        <v>2</v>
      </c>
    </row>
    <row r="2" spans="1:32" ht="26.25" x14ac:dyDescent="0.4">
      <c r="A2" s="81"/>
      <c r="B2" s="133" t="s">
        <v>3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80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94"/>
      <c r="E3" s="83"/>
      <c r="F3" s="99" t="s">
        <v>445</v>
      </c>
      <c r="G3" s="97"/>
      <c r="K3" s="4" t="s">
        <v>8</v>
      </c>
      <c r="L3" s="57" t="s">
        <v>9</v>
      </c>
      <c r="N3" s="134"/>
      <c r="O3" s="134"/>
      <c r="P3" s="64" t="s">
        <v>10</v>
      </c>
      <c r="U3" s="4" t="s">
        <v>11</v>
      </c>
      <c r="V3" s="58"/>
      <c r="W3" s="111"/>
      <c r="X3" s="111"/>
      <c r="Z3" s="111"/>
      <c r="AA3" s="49"/>
      <c r="AB3" s="49"/>
      <c r="AC3" s="49"/>
      <c r="AD3" s="49"/>
    </row>
    <row r="4" spans="1:32" ht="15.75" x14ac:dyDescent="0.25">
      <c r="C4" s="4" t="s">
        <v>12</v>
      </c>
      <c r="D4" s="100"/>
      <c r="E4" s="83"/>
      <c r="F4" s="98" t="s">
        <v>13</v>
      </c>
      <c r="G4" s="101"/>
      <c r="K4" s="102" t="str">
        <f>IFERROR(VLOOKUP($D$4,Table1[],2,FALSE),"")</f>
        <v/>
      </c>
      <c r="L4" s="19"/>
      <c r="N4" s="135"/>
      <c r="O4" s="135"/>
      <c r="P4" s="65" t="s">
        <v>14</v>
      </c>
      <c r="U4" s="4" t="s">
        <v>15</v>
      </c>
      <c r="V4" s="58"/>
      <c r="W4" s="111"/>
      <c r="X4" s="111"/>
      <c r="Z4" s="111"/>
      <c r="AA4" s="49" t="b">
        <v>1</v>
      </c>
      <c r="AB4" s="49"/>
      <c r="AC4" s="49"/>
      <c r="AD4" s="49"/>
      <c r="AE4" s="122" t="b">
        <v>0</v>
      </c>
    </row>
    <row r="5" spans="1:32" ht="15.75" x14ac:dyDescent="0.25">
      <c r="C5" s="4" t="s">
        <v>16</v>
      </c>
      <c r="D5" s="95"/>
      <c r="E5" s="83"/>
      <c r="F5" s="98" t="s">
        <v>17</v>
      </c>
      <c r="G5" s="101"/>
      <c r="K5" s="102" t="str">
        <f>IFERROR(VLOOKUP($D$4,Table1[],3,FALSE),"")</f>
        <v/>
      </c>
      <c r="M5" s="4" t="s">
        <v>18</v>
      </c>
      <c r="N5" s="57"/>
      <c r="P5" s="65" t="s">
        <v>19</v>
      </c>
      <c r="U5" s="4" t="s">
        <v>20</v>
      </c>
      <c r="V5" s="58"/>
      <c r="W5" s="111"/>
      <c r="X5" s="111"/>
      <c r="Z5" s="111"/>
      <c r="AA5" s="49"/>
      <c r="AB5" s="49"/>
      <c r="AC5" s="49"/>
      <c r="AD5" s="49"/>
    </row>
    <row r="6" spans="1:32" ht="15.75" x14ac:dyDescent="0.25">
      <c r="C6" s="4" t="s">
        <v>21</v>
      </c>
      <c r="D6" s="96"/>
      <c r="E6" s="83"/>
      <c r="F6" s="98" t="s">
        <v>444</v>
      </c>
      <c r="G6" s="101"/>
      <c r="I6" t="s">
        <v>200</v>
      </c>
      <c r="K6" s="102" t="str">
        <f>IFERROR(VLOOKUP($D$4,Table1[],4,FALSE),"")</f>
        <v/>
      </c>
      <c r="M6" s="4" t="s">
        <v>22</v>
      </c>
      <c r="N6" s="59"/>
      <c r="P6" s="65" t="s">
        <v>23</v>
      </c>
      <c r="U6" s="4" t="s">
        <v>24</v>
      </c>
      <c r="V6" s="58"/>
      <c r="W6" s="111"/>
      <c r="X6" s="111"/>
      <c r="Z6" s="111"/>
      <c r="AA6" s="49"/>
      <c r="AB6" s="49"/>
      <c r="AC6" s="49"/>
      <c r="AD6" s="49"/>
    </row>
    <row r="7" spans="1:32" ht="15.75" x14ac:dyDescent="0.25">
      <c r="C7" s="4" t="s">
        <v>25</v>
      </c>
      <c r="D7" s="86"/>
      <c r="F7" s="4" t="s">
        <v>26</v>
      </c>
      <c r="G7" s="58"/>
      <c r="I7" s="87" t="str">
        <f>D7 &amp; " " &amp; G7</f>
        <v xml:space="preserve"> </v>
      </c>
      <c r="M7" s="4" t="s">
        <v>27</v>
      </c>
      <c r="N7" s="59"/>
      <c r="P7" s="65" t="s">
        <v>28</v>
      </c>
      <c r="U7" s="4" t="s">
        <v>29</v>
      </c>
      <c r="V7" s="58"/>
      <c r="W7" s="111"/>
      <c r="X7" s="111"/>
      <c r="Z7" s="111"/>
      <c r="AA7" s="49"/>
      <c r="AB7" s="49"/>
      <c r="AC7" s="49"/>
      <c r="AD7" s="49"/>
    </row>
    <row r="8" spans="1:32" ht="15.75" x14ac:dyDescent="0.25">
      <c r="C8" s="4" t="s">
        <v>30</v>
      </c>
      <c r="D8" s="62"/>
      <c r="M8" s="4" t="s">
        <v>31</v>
      </c>
      <c r="N8" s="60"/>
      <c r="P8" s="65" t="s">
        <v>32</v>
      </c>
      <c r="U8" s="4" t="s">
        <v>33</v>
      </c>
      <c r="V8" s="58"/>
      <c r="W8" s="111"/>
      <c r="X8" s="111"/>
      <c r="Z8" s="111"/>
      <c r="AA8" s="49"/>
      <c r="AB8" s="49"/>
      <c r="AC8" s="49"/>
      <c r="AD8" s="49"/>
    </row>
    <row r="9" spans="1:32" ht="15.75" x14ac:dyDescent="0.25">
      <c r="C9" s="4" t="s">
        <v>34</v>
      </c>
      <c r="D9" s="57"/>
      <c r="H9" t="s">
        <v>35</v>
      </c>
      <c r="J9" s="57" t="s">
        <v>42</v>
      </c>
      <c r="M9" s="4" t="s">
        <v>37</v>
      </c>
      <c r="N9" s="61"/>
      <c r="P9" s="65" t="s">
        <v>38</v>
      </c>
      <c r="U9" s="4"/>
    </row>
    <row r="10" spans="1:32" x14ac:dyDescent="0.25">
      <c r="B10" s="136" t="s">
        <v>39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8"/>
      <c r="Q10" s="18"/>
      <c r="R10" s="18"/>
      <c r="U10" s="70" t="s">
        <v>40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41</v>
      </c>
      <c r="D11" s="58" t="s">
        <v>42</v>
      </c>
      <c r="H11" s="4" t="s">
        <v>43</v>
      </c>
      <c r="I11" s="4"/>
      <c r="J11" t="str">
        <f>IF(D11="Yes","ASTM E-110-14","ASTM E18-24")</f>
        <v>ASTM E18-24</v>
      </c>
      <c r="U11" s="4" t="s">
        <v>15</v>
      </c>
      <c r="V11" s="58"/>
      <c r="W11" s="111"/>
      <c r="X11" s="111"/>
      <c r="Z11" s="111"/>
      <c r="AA11" s="49"/>
      <c r="AB11" s="49"/>
      <c r="AC11" s="49"/>
      <c r="AD11" s="49"/>
    </row>
    <row r="12" spans="1:32" x14ac:dyDescent="0.25">
      <c r="E12" s="4" t="s">
        <v>44</v>
      </c>
      <c r="F12" t="s">
        <v>45</v>
      </c>
      <c r="M12" s="4" t="s">
        <v>46</v>
      </c>
      <c r="N12" s="5" t="s">
        <v>47</v>
      </c>
      <c r="O12" s="5"/>
      <c r="P12" s="5"/>
      <c r="Q12" s="5"/>
      <c r="R12" s="5"/>
      <c r="U12" s="4" t="s">
        <v>20</v>
      </c>
      <c r="V12" s="58"/>
      <c r="W12" s="111"/>
      <c r="X12" s="111"/>
      <c r="Z12" s="111"/>
      <c r="AA12" s="49"/>
      <c r="AB12" s="49"/>
      <c r="AC12" s="49"/>
      <c r="AD12" s="49"/>
    </row>
    <row r="13" spans="1:32" x14ac:dyDescent="0.25">
      <c r="B13" s="136" t="s">
        <v>39</v>
      </c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8"/>
      <c r="Q13" s="18"/>
      <c r="R13" s="18"/>
      <c r="U13" s="4" t="s">
        <v>24</v>
      </c>
      <c r="V13" s="58"/>
      <c r="W13" s="111"/>
      <c r="X13" s="111"/>
      <c r="Z13" s="111"/>
      <c r="AA13" s="49"/>
      <c r="AB13" s="49"/>
      <c r="AC13" s="49"/>
      <c r="AD13" s="49"/>
    </row>
    <row r="14" spans="1:32" ht="15.75" x14ac:dyDescent="0.25">
      <c r="B14" t="s">
        <v>48</v>
      </c>
      <c r="F14" s="56"/>
      <c r="G14" s="56"/>
      <c r="H14" s="56"/>
      <c r="I14" s="56"/>
      <c r="J14" s="56"/>
      <c r="K14" s="56"/>
      <c r="L14" s="56"/>
      <c r="M14" s="20"/>
      <c r="N14" s="20"/>
      <c r="O14" s="20"/>
      <c r="P14" s="5"/>
      <c r="Q14" s="5"/>
      <c r="R14" s="5"/>
      <c r="U14" s="4" t="s">
        <v>49</v>
      </c>
      <c r="V14" s="58"/>
      <c r="W14" s="111"/>
      <c r="X14" s="111"/>
      <c r="Z14" s="111"/>
      <c r="AA14" s="49"/>
      <c r="AB14" s="49"/>
      <c r="AC14" s="49"/>
      <c r="AD14" s="49"/>
    </row>
    <row r="15" spans="1:32" ht="15.75" x14ac:dyDescent="0.25">
      <c r="B15" t="s">
        <v>50</v>
      </c>
      <c r="F15" s="62"/>
      <c r="G15" s="62"/>
      <c r="H15" s="62"/>
      <c r="I15" s="62"/>
      <c r="J15" s="62"/>
      <c r="K15" s="62"/>
      <c r="L15" s="62"/>
      <c r="M15" s="74"/>
      <c r="N15" s="74"/>
      <c r="O15" s="74"/>
      <c r="P15" s="18"/>
      <c r="Q15" s="18"/>
      <c r="R15" s="18"/>
      <c r="U15" s="4" t="s">
        <v>33</v>
      </c>
      <c r="V15" s="58"/>
      <c r="W15" s="111"/>
      <c r="X15" s="111"/>
      <c r="Z15" s="111"/>
      <c r="AA15" s="49"/>
      <c r="AB15" s="49"/>
      <c r="AC15" s="49"/>
      <c r="AD15" s="49"/>
    </row>
    <row r="16" spans="1:32" x14ac:dyDescent="0.25">
      <c r="B16" s="141" t="s">
        <v>51</v>
      </c>
      <c r="C16" s="141"/>
      <c r="D16" s="141" t="s">
        <v>52</v>
      </c>
      <c r="E16" s="141"/>
      <c r="F16" s="48" t="s">
        <v>53</v>
      </c>
      <c r="G16" s="48" t="s">
        <v>54</v>
      </c>
      <c r="J16" s="6" t="s">
        <v>55</v>
      </c>
      <c r="K16" s="6" t="s">
        <v>56</v>
      </c>
      <c r="L16" s="6" t="s">
        <v>57</v>
      </c>
      <c r="M16" s="6" t="s">
        <v>58</v>
      </c>
      <c r="N16" s="6" t="s">
        <v>59</v>
      </c>
      <c r="O16" s="7" t="s">
        <v>60</v>
      </c>
      <c r="P16" s="6" t="s">
        <v>61</v>
      </c>
      <c r="Q16" s="6" t="s">
        <v>62</v>
      </c>
      <c r="R16" s="8" t="s">
        <v>63</v>
      </c>
      <c r="AF16" s="4"/>
    </row>
    <row r="17" spans="1:39" ht="15" customHeight="1" x14ac:dyDescent="0.25">
      <c r="B17" s="13" t="s">
        <v>64</v>
      </c>
      <c r="C17" s="13" t="s">
        <v>65</v>
      </c>
      <c r="F17" s="66" t="s">
        <v>66</v>
      </c>
      <c r="J17" s="66" t="s">
        <v>67</v>
      </c>
      <c r="K17" s="9"/>
      <c r="L17" s="9"/>
      <c r="M17" s="9"/>
      <c r="N17" s="9"/>
      <c r="O17" s="10" t="s">
        <v>68</v>
      </c>
      <c r="P17" s="9"/>
      <c r="Q17" s="10" t="s">
        <v>69</v>
      </c>
      <c r="R17" s="9"/>
      <c r="S17" s="140"/>
      <c r="T17" s="140"/>
      <c r="U17" s="27" t="s">
        <v>70</v>
      </c>
      <c r="V17" s="27" t="s">
        <v>71</v>
      </c>
      <c r="W17" s="27" t="s">
        <v>1107</v>
      </c>
      <c r="X17" s="27" t="s">
        <v>1108</v>
      </c>
      <c r="Y17" t="s">
        <v>1117</v>
      </c>
      <c r="Z17" s="27" t="s">
        <v>1118</v>
      </c>
      <c r="AA17" s="27" t="s">
        <v>72</v>
      </c>
      <c r="AB17" s="27" t="s">
        <v>73</v>
      </c>
      <c r="AC17" s="27" t="s">
        <v>74</v>
      </c>
      <c r="AD17" s="27" t="s">
        <v>75</v>
      </c>
      <c r="AE17" s="4" t="s">
        <v>76</v>
      </c>
      <c r="AF17" s="21" t="s">
        <v>77</v>
      </c>
      <c r="AG17" s="21" t="s">
        <v>78</v>
      </c>
      <c r="AI17" s="119" t="s">
        <v>1145</v>
      </c>
      <c r="AJ17" s="15" t="s">
        <v>1146</v>
      </c>
      <c r="AK17" s="15" t="s">
        <v>79</v>
      </c>
      <c r="AL17" s="15" t="s">
        <v>62</v>
      </c>
      <c r="AM17" s="15" t="s">
        <v>1114</v>
      </c>
    </row>
    <row r="18" spans="1:39" ht="16.5" customHeight="1" x14ac:dyDescent="0.3">
      <c r="A18" s="4" t="str">
        <f>IFERROR(VLOOKUP(B18,Thresholds[],2,FALSE),"")</f>
        <v/>
      </c>
      <c r="B18" s="123"/>
      <c r="C18" s="63"/>
      <c r="D18" s="158"/>
      <c r="E18" s="159"/>
      <c r="F18" s="68"/>
      <c r="G18" s="68"/>
      <c r="H18" s="84"/>
      <c r="I18" s="85" t="str">
        <f>IFERROR(IF(OR(AE18&lt;-AL18,AE18&gt;AL18),"AF ERROR",IF(AC18&gt;AK18,"AF REPEAT","")),"")</f>
        <v/>
      </c>
      <c r="J18" s="69"/>
      <c r="K18" s="69"/>
      <c r="L18" s="69"/>
      <c r="M18" s="69"/>
      <c r="N18" s="69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1" t="str">
        <f t="shared" ref="S18:S20" si="1">IFERROR(IF(O18&gt;AK18,"OOT REPEATABILITY",""),"")</f>
        <v/>
      </c>
      <c r="T18" s="71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50" t="str">
        <f>IF(F18&gt;0,MAX(F18:G18),"")</f>
        <v/>
      </c>
      <c r="AB18" s="28" t="str">
        <f>IF(F18&gt;0,MIN(F18:G18),"")</f>
        <v/>
      </c>
      <c r="AC18" s="50" t="str">
        <f>IF(F18&gt;0,AA18-AB18,"")</f>
        <v/>
      </c>
      <c r="AD18" s="50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 x14ac:dyDescent="0.3">
      <c r="A19" s="4" t="str">
        <f>IFERROR(VLOOKUP(B19,Thresholds[],3,FALSE),"")</f>
        <v/>
      </c>
      <c r="B19" s="123"/>
      <c r="C19" s="63"/>
      <c r="D19" s="158"/>
      <c r="E19" s="159"/>
      <c r="F19" s="68"/>
      <c r="G19" s="68"/>
      <c r="H19" s="84" t="str">
        <f>IF(AND(C19-C18&lt;5,C19&gt;0),"Too Close","")</f>
        <v/>
      </c>
      <c r="I19" s="85" t="str">
        <f>IFERROR(IF(OR(AE19&lt;-AL19,AE19&gt;AL19),"AF ERROR",IF(AC19&gt;AK19,"AF REPEAT","")),"")</f>
        <v/>
      </c>
      <c r="J19" s="69"/>
      <c r="K19" s="69"/>
      <c r="L19" s="69"/>
      <c r="M19" s="69"/>
      <c r="N19" s="69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1" t="str">
        <f t="shared" si="1"/>
        <v/>
      </c>
      <c r="T19" s="71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50" t="str">
        <f t="shared" ref="AA19:AA44" si="6">IF(F19&gt;0,MAX(F19:G19),"")</f>
        <v/>
      </c>
      <c r="AB19" s="28" t="str">
        <f t="shared" ref="AB19:AB44" si="7">IF(F19&gt;0,MIN(F19:G19),"")</f>
        <v/>
      </c>
      <c r="AC19" s="50" t="str">
        <f t="shared" ref="AC19:AC44" si="8">IF(F19&gt;0,AA19-AB19,"")</f>
        <v/>
      </c>
      <c r="AD19" s="50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 x14ac:dyDescent="0.3">
      <c r="A20" s="4" t="str">
        <f>IFERROR(VLOOKUP(B20,Thresholds[],4,FALSE),"")</f>
        <v/>
      </c>
      <c r="B20" s="123"/>
      <c r="C20" s="63"/>
      <c r="D20" s="158"/>
      <c r="E20" s="159"/>
      <c r="F20" s="68"/>
      <c r="G20" s="68"/>
      <c r="H20" s="84" t="str">
        <f>IF(AND(C20-C19&lt;5,C20&gt;0),"Too Close","")</f>
        <v/>
      </c>
      <c r="I20" s="85" t="str">
        <f>IFERROR(IF(OR(AE20&lt;-AL20,AE20&gt;AL20),"AF ERROR",IF(AC20&gt;AK20,"AF REPEAT","")),"")</f>
        <v/>
      </c>
      <c r="J20" s="69"/>
      <c r="K20" s="69"/>
      <c r="L20" s="69"/>
      <c r="M20" s="69"/>
      <c r="N20" s="69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1" t="str">
        <f t="shared" si="1"/>
        <v/>
      </c>
      <c r="T20" s="71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50" t="str">
        <f t="shared" si="6"/>
        <v/>
      </c>
      <c r="AB20" s="28" t="str">
        <f t="shared" si="7"/>
        <v/>
      </c>
      <c r="AC20" s="50" t="str">
        <f t="shared" si="8"/>
        <v/>
      </c>
      <c r="AD20" s="50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14.1" customHeight="1" x14ac:dyDescent="0.25">
      <c r="A21" s="109"/>
      <c r="B21" s="124"/>
      <c r="C21" s="110"/>
      <c r="D21" s="131"/>
      <c r="E21" s="131"/>
      <c r="F21" s="11"/>
      <c r="G21" s="11"/>
      <c r="H21" s="67"/>
      <c r="I21" s="85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50"/>
      <c r="AB21" s="28"/>
      <c r="AC21" s="50"/>
      <c r="AD21" s="50"/>
      <c r="AE21" s="22"/>
      <c r="AF21" s="3"/>
      <c r="AG21" s="22"/>
    </row>
    <row r="22" spans="1:39" ht="16.5" customHeight="1" x14ac:dyDescent="0.3">
      <c r="A22" s="4" t="str">
        <f>IFERROR(VLOOKUP(B22,Thresholds[],2,FALSE),"")</f>
        <v/>
      </c>
      <c r="B22" s="123"/>
      <c r="C22" s="63"/>
      <c r="D22" s="130"/>
      <c r="E22" s="130"/>
      <c r="F22" s="68"/>
      <c r="G22" s="68"/>
      <c r="H22" s="84"/>
      <c r="I22" s="85" t="str">
        <f>IFERROR(IF(OR(AE22&lt;-AL22,AE22&gt;AL22),"AF ERROR",IF(AC22&gt;AK22,"AF REPEAT","")),"")</f>
        <v/>
      </c>
      <c r="J22" s="69"/>
      <c r="K22" s="69"/>
      <c r="L22" s="69"/>
      <c r="M22" s="69"/>
      <c r="N22" s="69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1" t="str">
        <f t="shared" ref="S22:S24" si="14">IFERROR(IF(O22&gt;AK22,"OOT REPEATABILITY",""),"")</f>
        <v/>
      </c>
      <c r="T22" s="71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50" t="str">
        <f t="shared" si="6"/>
        <v/>
      </c>
      <c r="AB22" s="28" t="str">
        <f t="shared" si="7"/>
        <v/>
      </c>
      <c r="AC22" s="50" t="str">
        <f t="shared" si="8"/>
        <v/>
      </c>
      <c r="AD22" s="50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 x14ac:dyDescent="0.3">
      <c r="A23" s="4" t="str">
        <f>IFERROR(VLOOKUP(B23,Thresholds[],3,FALSE),"")</f>
        <v/>
      </c>
      <c r="B23" s="123"/>
      <c r="C23" s="63"/>
      <c r="D23" s="130"/>
      <c r="E23" s="130"/>
      <c r="F23" s="68"/>
      <c r="G23" s="68"/>
      <c r="H23" s="84" t="str">
        <f>IF(AND(C23-C22&lt;5,C23&gt;0),"Too Close","")</f>
        <v/>
      </c>
      <c r="I23" s="85" t="str">
        <f>IFERROR(IF(OR(AE23&lt;-AL23,AE23&gt;AL23),"AF ERROR",IF(AC23&gt;AK23,"AF REPEAT","")),"")</f>
        <v/>
      </c>
      <c r="J23" s="69"/>
      <c r="K23" s="69"/>
      <c r="L23" s="69"/>
      <c r="M23" s="69"/>
      <c r="N23" s="69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1" t="str">
        <f t="shared" si="14"/>
        <v/>
      </c>
      <c r="T23" s="71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50" t="str">
        <f t="shared" si="6"/>
        <v/>
      </c>
      <c r="AB23" s="28" t="str">
        <f t="shared" si="7"/>
        <v/>
      </c>
      <c r="AC23" s="50" t="str">
        <f t="shared" si="8"/>
        <v/>
      </c>
      <c r="AD23" s="50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 x14ac:dyDescent="0.3">
      <c r="A24" s="4" t="str">
        <f>IFERROR(VLOOKUP(B24,Thresholds[],4,FALSE),"")</f>
        <v/>
      </c>
      <c r="B24" s="123"/>
      <c r="C24" s="63"/>
      <c r="D24" s="130"/>
      <c r="E24" s="130"/>
      <c r="F24" s="68"/>
      <c r="G24" s="68"/>
      <c r="H24" s="84" t="str">
        <f>IF(AND(C24-C23&lt;5,C24&gt;0),"Too Close","")</f>
        <v/>
      </c>
      <c r="I24" s="85" t="str">
        <f>IFERROR(IF(OR(AE24&lt;-AL24,AE24&gt;AL24),"AF ERROR",IF(AC24&gt;AK24,"AF REPEAT","")),"")</f>
        <v/>
      </c>
      <c r="J24" s="69"/>
      <c r="K24" s="69"/>
      <c r="L24" s="69"/>
      <c r="M24" s="69"/>
      <c r="N24" s="69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1" t="str">
        <f t="shared" si="14"/>
        <v/>
      </c>
      <c r="T24" s="71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50" t="str">
        <f t="shared" si="6"/>
        <v/>
      </c>
      <c r="AB24" s="28" t="str">
        <f t="shared" si="7"/>
        <v/>
      </c>
      <c r="AC24" s="50" t="str">
        <f t="shared" si="8"/>
        <v/>
      </c>
      <c r="AD24" s="50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14.1" customHeight="1" x14ac:dyDescent="0.25">
      <c r="A25" s="4"/>
      <c r="B25" s="125"/>
      <c r="C25" s="110"/>
      <c r="D25" s="131"/>
      <c r="E25" s="131"/>
      <c r="F25" s="3"/>
      <c r="G25" s="3"/>
      <c r="H25" s="66"/>
      <c r="I25" s="85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50" t="str">
        <f t="shared" si="6"/>
        <v/>
      </c>
      <c r="AB25" s="28" t="str">
        <f t="shared" si="7"/>
        <v/>
      </c>
      <c r="AC25" s="50" t="str">
        <f t="shared" si="8"/>
        <v/>
      </c>
      <c r="AD25" s="50" t="str">
        <f t="shared" si="9"/>
        <v/>
      </c>
      <c r="AE25" s="22"/>
      <c r="AF25" s="3"/>
      <c r="AG25" s="22"/>
    </row>
    <row r="26" spans="1:39" ht="16.5" customHeight="1" x14ac:dyDescent="0.3">
      <c r="A26" s="4" t="str">
        <f>IFERROR(VLOOKUP(B26,Thresholds[],2,FALSE),"")</f>
        <v/>
      </c>
      <c r="B26" s="123"/>
      <c r="C26" s="63"/>
      <c r="D26" s="130"/>
      <c r="E26" s="130"/>
      <c r="F26" s="68"/>
      <c r="G26" s="68"/>
      <c r="H26" s="84"/>
      <c r="I26" s="85" t="str">
        <f>IFERROR(IF(OR(AE26&lt;-AL26,AE26&gt;AL26),"AF ERROR",IF(AC26&gt;AK26,"AF REPEAT","")),"")</f>
        <v/>
      </c>
      <c r="J26" s="69"/>
      <c r="K26" s="69"/>
      <c r="L26" s="69"/>
      <c r="M26" s="69"/>
      <c r="N26" s="69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1" t="str">
        <f t="shared" ref="S26:S28" si="25">IFERROR(IF(O26&gt;AK26,"OOT REPEATABILITY",""),"")</f>
        <v/>
      </c>
      <c r="T26" s="71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50" t="str">
        <f t="shared" si="6"/>
        <v/>
      </c>
      <c r="AB26" s="28" t="str">
        <f t="shared" si="7"/>
        <v/>
      </c>
      <c r="AC26" s="50" t="str">
        <f t="shared" si="8"/>
        <v/>
      </c>
      <c r="AD26" s="50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:AI44" si="33">TEXT(AK26,"0.0")</f>
        <v>#N/A</v>
      </c>
      <c r="AJ26" t="e">
        <f t="shared" ref="AJ26:AJ44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 x14ac:dyDescent="0.3">
      <c r="A27" s="4" t="str">
        <f>IFERROR(VLOOKUP(B27,Thresholds[],3,FALSE),"")</f>
        <v/>
      </c>
      <c r="B27" s="123"/>
      <c r="C27" s="63"/>
      <c r="D27" s="130"/>
      <c r="E27" s="130"/>
      <c r="F27" s="68"/>
      <c r="G27" s="68"/>
      <c r="H27" s="84" t="str">
        <f>IF(AND(C27-C26&lt;5,C27&gt;0),"Too Close","")</f>
        <v/>
      </c>
      <c r="I27" s="85" t="str">
        <f>IFERROR(IF(OR(AE27&lt;-AL27,AE27&gt;AL27),"AF ERROR",IF(AC27&gt;AK27,"AF REPEAT","")),"")</f>
        <v/>
      </c>
      <c r="J27" s="69"/>
      <c r="K27" s="69"/>
      <c r="L27" s="69"/>
      <c r="M27" s="69"/>
      <c r="N27" s="69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1" t="str">
        <f t="shared" si="25"/>
        <v/>
      </c>
      <c r="T27" s="71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50" t="str">
        <f t="shared" si="6"/>
        <v/>
      </c>
      <c r="AB27" s="28" t="str">
        <f t="shared" si="7"/>
        <v/>
      </c>
      <c r="AC27" s="50" t="str">
        <f t="shared" si="8"/>
        <v/>
      </c>
      <c r="AD27" s="50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 x14ac:dyDescent="0.3">
      <c r="A28" s="4" t="str">
        <f>IFERROR(VLOOKUP(B28,Thresholds[],4,FALSE),"")</f>
        <v/>
      </c>
      <c r="B28" s="123"/>
      <c r="C28" s="63"/>
      <c r="D28" s="130"/>
      <c r="E28" s="130"/>
      <c r="F28" s="68"/>
      <c r="G28" s="68"/>
      <c r="H28" s="84" t="str">
        <f>IF(AND(C28-C27&lt;5,C28&gt;0),"Too Close","")</f>
        <v/>
      </c>
      <c r="I28" s="85" t="str">
        <f>IFERROR(IF(OR(AE28&lt;-AL28,AE28&gt;AL28),"AF ERROR",IF(AC28&gt;AK28,"AF REPEAT","")),"")</f>
        <v/>
      </c>
      <c r="J28" s="69"/>
      <c r="K28" s="69"/>
      <c r="L28" s="69"/>
      <c r="M28" s="69"/>
      <c r="N28" s="69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1" t="str">
        <f t="shared" si="25"/>
        <v/>
      </c>
      <c r="T28" s="71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50" t="str">
        <f t="shared" si="6"/>
        <v/>
      </c>
      <c r="AB28" s="28" t="str">
        <f t="shared" si="7"/>
        <v/>
      </c>
      <c r="AC28" s="50" t="str">
        <f t="shared" si="8"/>
        <v/>
      </c>
      <c r="AD28" s="50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14.1" customHeight="1" x14ac:dyDescent="0.25">
      <c r="A29" s="4"/>
      <c r="B29" s="125"/>
      <c r="C29" s="110"/>
      <c r="D29" s="131"/>
      <c r="E29" s="131"/>
      <c r="F29" s="3"/>
      <c r="G29" s="3"/>
      <c r="H29" s="66"/>
      <c r="I29" s="85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50" t="str">
        <f t="shared" si="6"/>
        <v/>
      </c>
      <c r="AB29" s="28" t="str">
        <f t="shared" si="7"/>
        <v/>
      </c>
      <c r="AC29" s="50" t="str">
        <f t="shared" si="8"/>
        <v/>
      </c>
      <c r="AD29" s="50" t="str">
        <f t="shared" si="9"/>
        <v/>
      </c>
      <c r="AE29" s="22"/>
      <c r="AF29" s="3"/>
      <c r="AG29" s="22"/>
    </row>
    <row r="30" spans="1:39" ht="16.5" customHeight="1" x14ac:dyDescent="0.3">
      <c r="A30" s="4" t="str">
        <f>IFERROR(VLOOKUP(B30,Thresholds[],2,FALSE),"")</f>
        <v/>
      </c>
      <c r="B30" s="123" t="str">
        <f>IF(I$14="","",I$14)</f>
        <v/>
      </c>
      <c r="C30" s="63"/>
      <c r="D30" s="130"/>
      <c r="E30" s="130"/>
      <c r="F30" s="68"/>
      <c r="G30" s="68"/>
      <c r="H30" s="84"/>
      <c r="I30" s="85" t="str">
        <f>IFERROR(IF(OR(AE30&lt;-AL30,AE30&gt;AL30),"AF ERROR",IF(AC30&gt;AK30,"AF REPEAT","")),"")</f>
        <v/>
      </c>
      <c r="J30" s="69"/>
      <c r="K30" s="69"/>
      <c r="L30" s="69"/>
      <c r="M30" s="69"/>
      <c r="N30" s="69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1" t="str">
        <f>IFERROR(IF(O30&gt;AK30,"OOT REPEATABILITY",""),"")</f>
        <v/>
      </c>
      <c r="T30" s="71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50" t="str">
        <f t="shared" si="6"/>
        <v/>
      </c>
      <c r="AB30" s="28" t="str">
        <f t="shared" si="7"/>
        <v/>
      </c>
      <c r="AC30" s="50" t="str">
        <f t="shared" si="8"/>
        <v/>
      </c>
      <c r="AD30" s="50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:AI44" si="42">TEXT(AK30,"0.0")</f>
        <v>#N/A</v>
      </c>
      <c r="AJ30" t="e">
        <f t="shared" ref="AJ30:AJ44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 x14ac:dyDescent="0.3">
      <c r="A31" s="4" t="str">
        <f>IFERROR(VLOOKUP(B31,Thresholds[],3,FALSE),"")</f>
        <v/>
      </c>
      <c r="B31" s="123" t="str">
        <f>IF(I$14="","",I$14)</f>
        <v/>
      </c>
      <c r="C31" s="63"/>
      <c r="D31" s="130"/>
      <c r="E31" s="130"/>
      <c r="F31" s="68"/>
      <c r="G31" s="68"/>
      <c r="H31" s="84" t="str">
        <f>IF(AND(C31-C30&lt;5,C31&gt;0),"Too Close","")</f>
        <v/>
      </c>
      <c r="I31" s="85" t="str">
        <f>IFERROR(IF(OR(AE31&lt;-AL31,AE31&gt;AL31),"AF ERROR",IF(AC31&gt;AK31,"AF REPEAT","")),"")</f>
        <v/>
      </c>
      <c r="J31" s="69"/>
      <c r="K31" s="69"/>
      <c r="L31" s="69"/>
      <c r="M31" s="69"/>
      <c r="N31" s="69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1" t="str">
        <f t="shared" ref="S31:S32" si="45">IFERROR(IF(O31&gt;AK31,"OOT REPEATABILITY",""),"")</f>
        <v/>
      </c>
      <c r="T31" s="71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50" t="str">
        <f t="shared" si="6"/>
        <v/>
      </c>
      <c r="AB31" s="28" t="str">
        <f t="shared" si="7"/>
        <v/>
      </c>
      <c r="AC31" s="50" t="str">
        <f t="shared" si="8"/>
        <v/>
      </c>
      <c r="AD31" s="50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 x14ac:dyDescent="0.3">
      <c r="A32" s="4" t="str">
        <f>IFERROR(VLOOKUP(B32,Thresholds[],4,FALSE),"")</f>
        <v/>
      </c>
      <c r="B32" s="123" t="str">
        <f>IF(I$14="","",I$14)</f>
        <v/>
      </c>
      <c r="C32" s="63"/>
      <c r="D32" s="130"/>
      <c r="E32" s="130"/>
      <c r="F32" s="68"/>
      <c r="G32" s="68"/>
      <c r="H32" s="84" t="str">
        <f>IF(AND(C32-C31&lt;5,C32&gt;0),"Too Close","")</f>
        <v/>
      </c>
      <c r="I32" s="85" t="str">
        <f>IFERROR(IF(OR(AE32&lt;-AL32,AE32&gt;AL32),"AF ERROR",IF(AC32&gt;AK32,"AF REPEAT","")),"")</f>
        <v/>
      </c>
      <c r="J32" s="69"/>
      <c r="K32" s="69"/>
      <c r="L32" s="69"/>
      <c r="M32" s="69"/>
      <c r="N32" s="69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1" t="str">
        <f t="shared" si="45"/>
        <v/>
      </c>
      <c r="T32" s="71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50" t="str">
        <f t="shared" si="6"/>
        <v/>
      </c>
      <c r="AB32" s="28" t="str">
        <f t="shared" si="7"/>
        <v/>
      </c>
      <c r="AC32" s="50" t="str">
        <f t="shared" si="8"/>
        <v/>
      </c>
      <c r="AD32" s="50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14.1" customHeight="1" x14ac:dyDescent="0.25">
      <c r="A33" s="4"/>
      <c r="B33" s="125"/>
      <c r="C33" s="110"/>
      <c r="D33" s="131"/>
      <c r="E33" s="131"/>
      <c r="F33" s="3"/>
      <c r="G33" s="3"/>
      <c r="H33" s="66"/>
      <c r="I33" s="85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50" t="str">
        <f t="shared" si="6"/>
        <v/>
      </c>
      <c r="AB33" s="28" t="str">
        <f t="shared" si="7"/>
        <v/>
      </c>
      <c r="AC33" s="50" t="str">
        <f t="shared" si="8"/>
        <v/>
      </c>
      <c r="AD33" s="50" t="str">
        <f t="shared" si="9"/>
        <v/>
      </c>
      <c r="AE33" s="22"/>
      <c r="AF33" s="3"/>
      <c r="AG33" s="22"/>
    </row>
    <row r="34" spans="1:39" ht="16.5" customHeight="1" x14ac:dyDescent="0.3">
      <c r="A34" s="4" t="str">
        <f>IFERROR(VLOOKUP(B34,Thresholds[],2,FALSE),"")</f>
        <v/>
      </c>
      <c r="B34" s="123" t="str">
        <f>IF(J$14="","",J$14)</f>
        <v/>
      </c>
      <c r="C34" s="63"/>
      <c r="D34" s="130"/>
      <c r="E34" s="130"/>
      <c r="F34" s="68"/>
      <c r="G34" s="68"/>
      <c r="H34" s="84"/>
      <c r="I34" s="85" t="str">
        <f>IFERROR(IF(OR(AE34&lt;-AL34,AE34&gt;AL34),"AF ERROR",IF(AC34&gt;AK34,"AF REPEAT","")),"")</f>
        <v/>
      </c>
      <c r="J34" s="69"/>
      <c r="K34" s="69"/>
      <c r="L34" s="69"/>
      <c r="M34" s="69"/>
      <c r="N34" s="69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1" t="str">
        <f t="shared" ref="S34:S36" si="47">IFERROR(IF(O34&gt;AK34,"OOT REPEATABILITY",""),"")</f>
        <v/>
      </c>
      <c r="T34" s="71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50" t="str">
        <f t="shared" si="6"/>
        <v/>
      </c>
      <c r="AB34" s="28" t="str">
        <f t="shared" si="7"/>
        <v/>
      </c>
      <c r="AC34" s="50" t="str">
        <f t="shared" si="8"/>
        <v/>
      </c>
      <c r="AD34" s="50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:AI44" si="55">TEXT(AK34,"0.0")</f>
        <v>#N/A</v>
      </c>
      <c r="AJ34" t="e">
        <f t="shared" ref="AJ34:AJ4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 x14ac:dyDescent="0.3">
      <c r="A35" s="4" t="str">
        <f>IFERROR(VLOOKUP(B35,Thresholds[],3,FALSE),"")</f>
        <v/>
      </c>
      <c r="B35" s="123" t="str">
        <f>IF(J$14="","",J$14)</f>
        <v/>
      </c>
      <c r="C35" s="63"/>
      <c r="D35" s="130"/>
      <c r="E35" s="130"/>
      <c r="F35" s="68"/>
      <c r="G35" s="68"/>
      <c r="H35" s="84" t="str">
        <f>IF(AND(C35-C34&lt;5,C35&gt;0),"Too Close","")</f>
        <v/>
      </c>
      <c r="I35" s="85" t="str">
        <f>IFERROR(IF(OR(AE35&lt;-AL35,AE35&gt;AL35),"AF ERROR",IF(AC35&gt;AK35,"AF REPEAT","")),"")</f>
        <v/>
      </c>
      <c r="J35" s="69"/>
      <c r="K35" s="69"/>
      <c r="L35" s="69"/>
      <c r="M35" s="69"/>
      <c r="N35" s="69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1" t="str">
        <f t="shared" si="47"/>
        <v/>
      </c>
      <c r="T35" s="71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50" t="str">
        <f t="shared" si="6"/>
        <v/>
      </c>
      <c r="AB35" s="28" t="str">
        <f t="shared" si="7"/>
        <v/>
      </c>
      <c r="AC35" s="50" t="str">
        <f t="shared" si="8"/>
        <v/>
      </c>
      <c r="AD35" s="50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 x14ac:dyDescent="0.3">
      <c r="A36" s="4" t="str">
        <f>IFERROR(VLOOKUP(B36,Thresholds[],4,FALSE),"")</f>
        <v/>
      </c>
      <c r="B36" s="123" t="str">
        <f>IF(J$14="","",J$14)</f>
        <v/>
      </c>
      <c r="C36" s="63"/>
      <c r="D36" s="130"/>
      <c r="E36" s="130"/>
      <c r="F36" s="68"/>
      <c r="G36" s="68"/>
      <c r="H36" s="84" t="str">
        <f>IF(AND(C36-C35&lt;5,C36&gt;0),"Too Close","")</f>
        <v/>
      </c>
      <c r="I36" s="85" t="str">
        <f>IFERROR(IF(OR(AE36&lt;-AL36,AE36&gt;AL36),"AF ERROR",IF(AC36&gt;AK36,"AF REPEAT","")),"")</f>
        <v/>
      </c>
      <c r="J36" s="69"/>
      <c r="K36" s="69"/>
      <c r="L36" s="69"/>
      <c r="M36" s="69"/>
      <c r="N36" s="69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1" t="str">
        <f t="shared" si="47"/>
        <v/>
      </c>
      <c r="T36" s="71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50" t="str">
        <f t="shared" si="6"/>
        <v/>
      </c>
      <c r="AB36" s="28" t="str">
        <f t="shared" si="7"/>
        <v/>
      </c>
      <c r="AC36" s="50" t="str">
        <f t="shared" si="8"/>
        <v/>
      </c>
      <c r="AD36" s="50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14.1" customHeight="1" x14ac:dyDescent="0.25">
      <c r="A37" s="4"/>
      <c r="B37" s="125"/>
      <c r="C37" s="110"/>
      <c r="D37" s="131"/>
      <c r="E37" s="131"/>
      <c r="F37" s="3"/>
      <c r="G37" s="3"/>
      <c r="H37" s="66"/>
      <c r="I37" s="85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50" t="str">
        <f t="shared" si="6"/>
        <v/>
      </c>
      <c r="AB37" s="28" t="str">
        <f t="shared" si="7"/>
        <v/>
      </c>
      <c r="AC37" s="50" t="str">
        <f t="shared" si="8"/>
        <v/>
      </c>
      <c r="AD37" s="50" t="str">
        <f t="shared" si="9"/>
        <v/>
      </c>
      <c r="AE37" s="22"/>
      <c r="AF37" s="3"/>
      <c r="AG37" s="22"/>
    </row>
    <row r="38" spans="1:39" ht="16.5" customHeight="1" x14ac:dyDescent="0.3">
      <c r="A38" s="4" t="str">
        <f>IFERROR(VLOOKUP(B38,Thresholds[],2,FALSE),"")</f>
        <v/>
      </c>
      <c r="B38" s="123" t="str">
        <f>IF(K$14="","",K$14)</f>
        <v/>
      </c>
      <c r="C38" s="63"/>
      <c r="D38" s="130"/>
      <c r="E38" s="130"/>
      <c r="F38" s="68"/>
      <c r="G38" s="68"/>
      <c r="H38" s="84"/>
      <c r="I38" s="85" t="str">
        <f>IFERROR(IF(OR(AE38&lt;-AL38,AE38&gt;AL38),"AF ERROR",IF(AC38&gt;AK38,"AF REPEAT","")),"")</f>
        <v/>
      </c>
      <c r="J38" s="69"/>
      <c r="K38" s="69"/>
      <c r="L38" s="69"/>
      <c r="M38" s="69"/>
      <c r="N38" s="69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1" t="str">
        <f t="shared" ref="S38:S40" si="58">IFERROR(IF(O38&gt;AK38,"OOT REPEATABILITY",""),"")</f>
        <v/>
      </c>
      <c r="T38" s="71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50" t="str">
        <f t="shared" si="6"/>
        <v/>
      </c>
      <c r="AB38" s="28" t="str">
        <f t="shared" si="7"/>
        <v/>
      </c>
      <c r="AC38" s="50" t="str">
        <f t="shared" si="8"/>
        <v/>
      </c>
      <c r="AD38" s="50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:AI44" si="66">TEXT(AK38,"0.0")</f>
        <v>#N/A</v>
      </c>
      <c r="AJ38" t="e">
        <f t="shared" ref="AJ38:AJ44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 x14ac:dyDescent="0.3">
      <c r="A39" s="4" t="str">
        <f>IFERROR(VLOOKUP(B39,Thresholds[],3,FALSE),"")</f>
        <v/>
      </c>
      <c r="B39" s="123" t="str">
        <f>IF(K$14="","",K$14)</f>
        <v/>
      </c>
      <c r="C39" s="63"/>
      <c r="D39" s="130"/>
      <c r="E39" s="130"/>
      <c r="F39" s="68"/>
      <c r="G39" s="68"/>
      <c r="H39" s="84" t="str">
        <f>IF(AND(C39-C38&lt;5,C39&gt;0),"Too Close","")</f>
        <v/>
      </c>
      <c r="I39" s="85" t="str">
        <f>IFERROR(IF(OR(AE39&lt;-AL39,AE39&gt;AL39),"AF ERROR",IF(AC39&gt;AK39,"AF REPEAT","")),"")</f>
        <v/>
      </c>
      <c r="J39" s="69"/>
      <c r="K39" s="69"/>
      <c r="L39" s="69"/>
      <c r="M39" s="69"/>
      <c r="N39" s="69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1" t="str">
        <f t="shared" si="58"/>
        <v/>
      </c>
      <c r="T39" s="71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50" t="str">
        <f t="shared" si="6"/>
        <v/>
      </c>
      <c r="AB39" s="28" t="str">
        <f t="shared" si="7"/>
        <v/>
      </c>
      <c r="AC39" s="50" t="str">
        <f t="shared" si="8"/>
        <v/>
      </c>
      <c r="AD39" s="50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 x14ac:dyDescent="0.3">
      <c r="A40" s="4" t="str">
        <f>IFERROR(VLOOKUP(B40,Thresholds[],4,FALSE),"")</f>
        <v/>
      </c>
      <c r="B40" s="123" t="str">
        <f>IF(K$14="","",K$14)</f>
        <v/>
      </c>
      <c r="C40" s="63"/>
      <c r="D40" s="130"/>
      <c r="E40" s="130"/>
      <c r="F40" s="68"/>
      <c r="G40" s="68"/>
      <c r="H40" s="84" t="str">
        <f>IF(AND(C40-C39&lt;5,C40&gt;0),"Too Close","")</f>
        <v/>
      </c>
      <c r="I40" s="85" t="str">
        <f>IFERROR(IF(OR(AE40&lt;-AL40,AE40&gt;AL40),"AF ERROR",IF(AC40&gt;AK40,"AF REPEAT","")),"")</f>
        <v/>
      </c>
      <c r="J40" s="69"/>
      <c r="K40" s="69"/>
      <c r="L40" s="69"/>
      <c r="M40" s="69"/>
      <c r="N40" s="69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1" t="str">
        <f t="shared" si="58"/>
        <v/>
      </c>
      <c r="T40" s="71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50" t="str">
        <f t="shared" si="6"/>
        <v/>
      </c>
      <c r="AB40" s="28" t="str">
        <f t="shared" si="7"/>
        <v/>
      </c>
      <c r="AC40" s="50" t="str">
        <f t="shared" si="8"/>
        <v/>
      </c>
      <c r="AD40" s="50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14.1" customHeight="1" x14ac:dyDescent="0.25">
      <c r="A41" s="4"/>
      <c r="B41" s="125"/>
      <c r="C41" s="110"/>
      <c r="D41" s="131"/>
      <c r="E41" s="131"/>
      <c r="F41" s="3"/>
      <c r="G41" s="3"/>
      <c r="H41" s="66"/>
      <c r="I41" s="85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50" t="str">
        <f t="shared" si="6"/>
        <v/>
      </c>
      <c r="AB41" s="28" t="str">
        <f t="shared" si="7"/>
        <v/>
      </c>
      <c r="AC41" s="50" t="str">
        <f t="shared" si="8"/>
        <v/>
      </c>
      <c r="AD41" s="50" t="str">
        <f t="shared" si="9"/>
        <v/>
      </c>
      <c r="AE41" s="22"/>
      <c r="AF41" s="3"/>
      <c r="AG41" s="22"/>
    </row>
    <row r="42" spans="1:39" ht="16.5" customHeight="1" x14ac:dyDescent="0.3">
      <c r="A42" s="4" t="str">
        <f>IFERROR(VLOOKUP(B42,Thresholds[],2,FALSE),"")</f>
        <v/>
      </c>
      <c r="B42" s="123" t="str">
        <f>IF(L$14="","",L$14)</f>
        <v/>
      </c>
      <c r="C42" s="63"/>
      <c r="D42" s="130"/>
      <c r="E42" s="130"/>
      <c r="F42" s="68"/>
      <c r="G42" s="68"/>
      <c r="H42" s="84"/>
      <c r="I42" s="85" t="str">
        <f>IFERROR(IF(OR(AE42&lt;-AL42,AE42&gt;AL42),"AF ERROR",IF(AC42&gt;AK42,"AF REPEAT","")),"")</f>
        <v/>
      </c>
      <c r="J42" s="69"/>
      <c r="K42" s="69"/>
      <c r="L42" s="69"/>
      <c r="M42" s="69"/>
      <c r="N42" s="69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1" t="str">
        <f t="shared" ref="S42:S44" si="69">IFERROR(IF(O42&gt;AK42,"OOT REPEATABILITY",""),"")</f>
        <v/>
      </c>
      <c r="T42" s="71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50" t="str">
        <f t="shared" si="6"/>
        <v/>
      </c>
      <c r="AB42" s="28" t="str">
        <f t="shared" si="7"/>
        <v/>
      </c>
      <c r="AC42" s="50" t="str">
        <f t="shared" si="8"/>
        <v/>
      </c>
      <c r="AD42" s="50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:AI44" si="77">TEXT(AK42,"0.0")</f>
        <v>#N/A</v>
      </c>
      <c r="AJ42" t="e">
        <f t="shared" ref="AJ42:AJ44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 x14ac:dyDescent="0.3">
      <c r="A43" s="4" t="str">
        <f>IFERROR(VLOOKUP(B43,Thresholds[],3,FALSE),"")</f>
        <v/>
      </c>
      <c r="B43" s="123" t="str">
        <f>IF(L$14="","",L$14)</f>
        <v/>
      </c>
      <c r="C43" s="63"/>
      <c r="D43" s="130"/>
      <c r="E43" s="130"/>
      <c r="F43" s="68"/>
      <c r="G43" s="68"/>
      <c r="H43" s="84" t="str">
        <f>IF(AND(C43-C42&lt;5,C43&gt;0),"Too Close","")</f>
        <v/>
      </c>
      <c r="I43" s="85" t="str">
        <f>IFERROR(IF(OR(AE43&lt;-AL43,AE43&gt;AL43),"AF ERROR",IF(AC43&gt;AK43,"AF REPEAT","")),"")</f>
        <v/>
      </c>
      <c r="J43" s="69"/>
      <c r="K43" s="69"/>
      <c r="L43" s="69"/>
      <c r="M43" s="69"/>
      <c r="N43" s="69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1" t="str">
        <f t="shared" si="69"/>
        <v/>
      </c>
      <c r="T43" s="71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50" t="str">
        <f t="shared" si="6"/>
        <v/>
      </c>
      <c r="AB43" s="28" t="str">
        <f t="shared" si="7"/>
        <v/>
      </c>
      <c r="AC43" s="50" t="str">
        <f t="shared" si="8"/>
        <v/>
      </c>
      <c r="AD43" s="50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 x14ac:dyDescent="0.3">
      <c r="A44" s="4" t="str">
        <f>IFERROR(VLOOKUP(B44,Thresholds[],4,FALSE),"")</f>
        <v/>
      </c>
      <c r="B44" s="123" t="str">
        <f>IF(L$14="","",L$14)</f>
        <v/>
      </c>
      <c r="C44" s="63"/>
      <c r="D44" s="130"/>
      <c r="E44" s="130"/>
      <c r="F44" s="68"/>
      <c r="G44" s="68"/>
      <c r="H44" s="84" t="str">
        <f>IF(AND(C44-C43&lt;5,C44&gt;0),"Too Close","")</f>
        <v/>
      </c>
      <c r="I44" s="85" t="str">
        <f>IFERROR(IF(OR(AE44&lt;-AL44,AE44&gt;AL44),"AF ERROR",IF(AC44&gt;AK44,"AF REPEAT","")),"")</f>
        <v/>
      </c>
      <c r="J44" s="69"/>
      <c r="K44" s="69"/>
      <c r="L44" s="69"/>
      <c r="M44" s="69"/>
      <c r="N44" s="69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1" t="str">
        <f t="shared" si="69"/>
        <v/>
      </c>
      <c r="T44" s="71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50" t="str">
        <f t="shared" si="6"/>
        <v/>
      </c>
      <c r="AB44" s="28" t="str">
        <f t="shared" si="7"/>
        <v/>
      </c>
      <c r="AC44" s="50" t="str">
        <f t="shared" si="8"/>
        <v/>
      </c>
      <c r="AD44" s="50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16.5" customHeight="1" x14ac:dyDescent="0.25">
      <c r="A45" s="4"/>
      <c r="B45" s="109"/>
      <c r="C45" s="110"/>
      <c r="D45" s="52"/>
      <c r="E45" s="52"/>
      <c r="F45" s="53"/>
      <c r="G45" s="53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50"/>
      <c r="AB45" s="51"/>
      <c r="AC45" s="50"/>
      <c r="AD45" s="50"/>
      <c r="AE45" s="22"/>
      <c r="AF45" s="3"/>
      <c r="AG45" s="22"/>
      <c r="AM45" s="109"/>
    </row>
    <row r="46" spans="1:39" ht="16.5" customHeight="1" x14ac:dyDescent="0.25">
      <c r="A46" t="s">
        <v>80</v>
      </c>
      <c r="B46" s="137"/>
      <c r="C46" s="138"/>
      <c r="D46" s="138"/>
      <c r="E46" s="138"/>
      <c r="F46" s="138"/>
      <c r="G46" s="138"/>
      <c r="H46" s="138"/>
      <c r="I46" s="138"/>
      <c r="J46" s="138"/>
      <c r="K46" s="138"/>
      <c r="L46" s="139"/>
      <c r="M46" s="9"/>
      <c r="N46" t="s">
        <v>82</v>
      </c>
      <c r="O46" s="75"/>
      <c r="P46" s="12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 x14ac:dyDescent="0.25">
      <c r="A47" s="4" t="s">
        <v>84</v>
      </c>
      <c r="B47" s="127"/>
      <c r="C47" s="128"/>
      <c r="D47" s="128"/>
      <c r="E47" s="128"/>
      <c r="F47" s="128"/>
      <c r="G47" s="128"/>
      <c r="H47" s="128"/>
      <c r="I47" s="128"/>
      <c r="J47" s="128"/>
      <c r="K47" s="128"/>
      <c r="L47" s="129"/>
      <c r="N47" t="s">
        <v>86</v>
      </c>
      <c r="O47" s="75"/>
    </row>
    <row r="48" spans="1:39" x14ac:dyDescent="0.25">
      <c r="B48" s="82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protectedRanges>
    <protectedRange sqref="G4:G6" name="address"/>
  </protectedRanges>
  <mergeCells count="39"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43:E43"/>
    <mergeCell ref="D30:E30"/>
    <mergeCell ref="D31:E31"/>
    <mergeCell ref="D32:E32"/>
    <mergeCell ref="D33:E33"/>
    <mergeCell ref="D34:E34"/>
    <mergeCell ref="D35:E35"/>
    <mergeCell ref="D42:E42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</mergeCells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allowBlank="1" showInputMessage="1" showErrorMessage="1" sqref="O47" xr:uid="{00000000-0002-0000-0000-000002000000}">
      <formula1>Results</formula1>
    </dataValidation>
    <dataValidation type="list" allowBlank="1" showInputMessage="1" showErrorMessage="1" sqref="B46:L46" xr:uid="{00000000-0002-0000-0000-000005000000}">
      <formula1>CommentsAF</formula1>
    </dataValidation>
    <dataValidation type="list" allowBlank="1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A1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allowBlank="1" showInputMessage="1" showErrorMessage="1" sqref="B47:L47" xr:uid="{F6847EAA-D874-4132-B926-FB537F084F4A}">
      <formula1>CommentsAL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125"/>
  <sheetViews>
    <sheetView view="pageBreakPreview" zoomScaleNormal="100" zoomScaleSheetLayoutView="100" workbookViewId="0">
      <selection activeCell="H6" sqref="H6"/>
    </sheetView>
  </sheetViews>
  <sheetFormatPr defaultRowHeight="15" x14ac:dyDescent="0.25"/>
  <cols>
    <col min="1" max="1" width="15.285156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4.28515625" customWidth="1"/>
  </cols>
  <sheetData>
    <row r="1" spans="1:54" ht="26.25" x14ac:dyDescent="0.4">
      <c r="B1" s="133" t="s">
        <v>100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 x14ac:dyDescent="0.3">
      <c r="B2" s="151" t="s">
        <v>101</v>
      </c>
      <c r="C2" s="151"/>
      <c r="D2" s="151"/>
      <c r="E2" s="151"/>
      <c r="F2" s="151"/>
      <c r="G2" s="151"/>
      <c r="H2" s="151"/>
      <c r="I2" s="151"/>
      <c r="J2" s="151"/>
      <c r="K2" s="151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 x14ac:dyDescent="0.3">
      <c r="B3" s="151" t="s">
        <v>102</v>
      </c>
      <c r="C3" s="151"/>
      <c r="D3" s="151"/>
      <c r="E3" s="151"/>
      <c r="F3" s="151"/>
      <c r="G3" s="151"/>
      <c r="H3" s="151"/>
      <c r="I3" s="151"/>
      <c r="J3" s="151"/>
      <c r="K3" s="151"/>
    </row>
    <row r="4" spans="1:54" ht="23.25" x14ac:dyDescent="0.35">
      <c r="B4" s="72"/>
      <c r="C4" s="73"/>
      <c r="D4" s="152" t="s">
        <v>103</v>
      </c>
      <c r="E4" s="152"/>
      <c r="F4" s="152"/>
      <c r="G4" s="152"/>
      <c r="H4" s="152"/>
      <c r="I4" s="152"/>
      <c r="J4" s="72"/>
      <c r="K4" s="72"/>
    </row>
    <row r="5" spans="1:54" ht="18.75" x14ac:dyDescent="0.3">
      <c r="E5" s="153"/>
      <c r="F5" s="153"/>
      <c r="G5" s="153"/>
      <c r="H5" s="153"/>
      <c r="Y5" s="54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104</v>
      </c>
      <c r="B6" s="20" t="str">
        <f>IF(Worksheet!D3="","",Worksheet!D3)</f>
        <v/>
      </c>
      <c r="C6" s="4"/>
      <c r="D6" s="1"/>
      <c r="F6" s="154" t="s">
        <v>105</v>
      </c>
      <c r="G6" s="154"/>
      <c r="J6" t="s">
        <v>106</v>
      </c>
      <c r="BB6" s="4"/>
    </row>
    <row r="7" spans="1:54" ht="15.75" x14ac:dyDescent="0.25">
      <c r="A7" s="1" t="s">
        <v>107</v>
      </c>
      <c r="B7" s="20" t="str">
        <f>IF(Worksheet!D4="","",Worksheet!D4)</f>
        <v/>
      </c>
      <c r="J7" t="s">
        <v>108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109</v>
      </c>
      <c r="B11" s="20" t="str">
        <f>IF(Worksheet!D5="","",Worksheet!D5)</f>
        <v/>
      </c>
      <c r="H11" s="1" t="s">
        <v>18</v>
      </c>
      <c r="J11" s="146" t="str">
        <f>IF(Worksheet!N5="","",Worksheet!N5)</f>
        <v/>
      </c>
      <c r="K11" s="146"/>
    </row>
    <row r="12" spans="1:54" ht="15.75" x14ac:dyDescent="0.25">
      <c r="A12" s="1" t="s">
        <v>110</v>
      </c>
      <c r="B12" s="20" t="str">
        <f>IF(Worksheet!D6="","",Worksheet!D6)</f>
        <v/>
      </c>
      <c r="H12" s="1" t="s">
        <v>22</v>
      </c>
      <c r="J12" s="143" t="str">
        <f>IF(Worksheet!N6="","",Worksheet!N6)</f>
        <v/>
      </c>
      <c r="K12" s="143"/>
    </row>
    <row r="13" spans="1:54" ht="15.75" x14ac:dyDescent="0.25">
      <c r="A13" s="1" t="s">
        <v>111</v>
      </c>
      <c r="B13" s="20" t="str">
        <f>IF(Worksheet!D7="","",Worksheet!I7)</f>
        <v/>
      </c>
      <c r="H13" s="1" t="s">
        <v>27</v>
      </c>
      <c r="J13" s="143" t="str">
        <f>IF(Worksheet!N7="","",Worksheet!N7)</f>
        <v/>
      </c>
      <c r="K13" s="143"/>
    </row>
    <row r="14" spans="1:54" ht="15.75" x14ac:dyDescent="0.25">
      <c r="A14" s="1" t="s">
        <v>112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44" t="str">
        <f>IF(Worksheet!N8="","",Worksheet!N8)</f>
        <v/>
      </c>
      <c r="K14" s="144"/>
    </row>
    <row r="15" spans="1:54" ht="15.75" x14ac:dyDescent="0.25">
      <c r="A15" s="1" t="s">
        <v>113</v>
      </c>
      <c r="B15" s="20" t="str">
        <f>IF(Worksheet!D9="","",Worksheet!D9)</f>
        <v/>
      </c>
      <c r="D15" t="str">
        <f>IF(Worksheet!J9="YES","Tested on Site","")</f>
        <v/>
      </c>
      <c r="H15" s="1" t="s">
        <v>37</v>
      </c>
      <c r="J15" s="145" t="str">
        <f>IF(Worksheet!N9="","",Worksheet!N9)</f>
        <v/>
      </c>
      <c r="K15" s="145"/>
    </row>
    <row r="16" spans="1:54" ht="15" customHeight="1" x14ac:dyDescent="0.25">
      <c r="A16" t="s">
        <v>114</v>
      </c>
    </row>
    <row r="17" spans="1:17" ht="15.75" x14ac:dyDescent="0.25">
      <c r="A17" s="1" t="s">
        <v>115</v>
      </c>
      <c r="C17" s="19" t="str">
        <f>Worksheet!J11</f>
        <v>ASTM E18-24</v>
      </c>
    </row>
    <row r="18" spans="1:17" ht="15.75" x14ac:dyDescent="0.25">
      <c r="A18" s="1" t="s">
        <v>116</v>
      </c>
      <c r="C18" s="19" t="s">
        <v>45</v>
      </c>
      <c r="G18" s="4" t="s">
        <v>117</v>
      </c>
      <c r="H18" s="20" t="s">
        <v>47</v>
      </c>
    </row>
    <row r="19" spans="1:17" x14ac:dyDescent="0.25">
      <c r="A19" t="s">
        <v>114</v>
      </c>
    </row>
    <row r="20" spans="1:17" x14ac:dyDescent="0.25">
      <c r="A20" s="115" t="s">
        <v>118</v>
      </c>
      <c r="B20" s="115" t="s">
        <v>52</v>
      </c>
      <c r="C20" s="15" t="s">
        <v>55</v>
      </c>
      <c r="D20" s="15" t="s">
        <v>56</v>
      </c>
      <c r="E20" s="15" t="s">
        <v>57</v>
      </c>
      <c r="F20" s="15" t="s">
        <v>58</v>
      </c>
      <c r="G20" s="15" t="s">
        <v>59</v>
      </c>
      <c r="H20" s="15" t="s">
        <v>60</v>
      </c>
      <c r="I20" s="15" t="s">
        <v>61</v>
      </c>
      <c r="J20" s="15" t="s">
        <v>62</v>
      </c>
      <c r="K20" s="36" t="s">
        <v>63</v>
      </c>
      <c r="L20" s="15" t="s">
        <v>119</v>
      </c>
    </row>
    <row r="21" spans="1:17" ht="15.75" x14ac:dyDescent="0.25">
      <c r="A21" s="112" t="str" cm="1">
        <f t="array" ref="A21">_xlfn._xlws.FILTER('Filter Cert Data'!A33:L35,'Filter Cert Data'!A33:A35&lt;&gt;"","")</f>
        <v/>
      </c>
      <c r="B21" s="76"/>
      <c r="C21" s="45"/>
      <c r="D21" s="45"/>
      <c r="E21" s="45"/>
      <c r="F21" s="45"/>
      <c r="G21" s="45"/>
      <c r="H21" s="76"/>
      <c r="I21" s="45"/>
      <c r="J21" s="45"/>
      <c r="K21" s="76"/>
      <c r="L21" s="39"/>
      <c r="N21" s="38"/>
      <c r="P21" s="19"/>
      <c r="Q21" s="19"/>
    </row>
    <row r="22" spans="1:17" ht="15.75" x14ac:dyDescent="0.25">
      <c r="A22" s="113"/>
      <c r="B22" s="26"/>
      <c r="C22" s="46"/>
      <c r="D22" s="46"/>
      <c r="E22" s="46"/>
      <c r="F22" s="46"/>
      <c r="G22" s="46"/>
      <c r="H22" s="26"/>
      <c r="I22" s="46"/>
      <c r="J22" s="46"/>
      <c r="K22" s="26"/>
      <c r="L22" s="40"/>
      <c r="P22" s="19"/>
      <c r="Q22" s="19"/>
    </row>
    <row r="23" spans="1:17" ht="15.75" x14ac:dyDescent="0.25">
      <c r="A23" s="114"/>
      <c r="B23" s="77"/>
      <c r="C23" s="47"/>
      <c r="D23" s="47"/>
      <c r="E23" s="47"/>
      <c r="F23" s="47"/>
      <c r="G23" s="47"/>
      <c r="H23" s="77"/>
      <c r="I23" s="47"/>
      <c r="J23" s="47"/>
      <c r="K23" s="77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8"/>
      <c r="J24" s="78"/>
      <c r="K24" s="19"/>
    </row>
    <row r="25" spans="1:17" ht="15.75" x14ac:dyDescent="0.25">
      <c r="A25" s="112" t="str" cm="1">
        <f t="array" ref="A25">_xlfn._xlws.FILTER('Filter Cert Data'!A37:L39,'Filter Cert Data'!A37:A39&lt;&gt;"","")</f>
        <v/>
      </c>
      <c r="B25" s="76"/>
      <c r="C25" s="45"/>
      <c r="D25" s="45"/>
      <c r="E25" s="45"/>
      <c r="F25" s="45"/>
      <c r="G25" s="45"/>
      <c r="H25" s="76"/>
      <c r="I25" s="45"/>
      <c r="J25" s="45"/>
      <c r="K25" s="76"/>
      <c r="L25" s="39"/>
      <c r="P25" s="19"/>
    </row>
    <row r="26" spans="1:17" ht="15.75" x14ac:dyDescent="0.25">
      <c r="A26" s="113"/>
      <c r="B26" s="26"/>
      <c r="C26" s="46"/>
      <c r="D26" s="46"/>
      <c r="E26" s="46"/>
      <c r="F26" s="46"/>
      <c r="G26" s="46"/>
      <c r="H26" s="26"/>
      <c r="I26" s="46"/>
      <c r="J26" s="46"/>
      <c r="K26" s="26"/>
      <c r="L26" s="40"/>
      <c r="P26" s="19"/>
    </row>
    <row r="27" spans="1:17" ht="15.75" x14ac:dyDescent="0.25">
      <c r="A27" s="114"/>
      <c r="B27" s="77"/>
      <c r="C27" s="47"/>
      <c r="D27" s="47"/>
      <c r="E27" s="47"/>
      <c r="F27" s="47"/>
      <c r="G27" s="47"/>
      <c r="H27" s="77"/>
      <c r="I27" s="47"/>
      <c r="J27" s="47"/>
      <c r="K27" s="77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8"/>
      <c r="J28" s="78"/>
      <c r="K28" s="19"/>
    </row>
    <row r="29" spans="1:17" ht="15.75" x14ac:dyDescent="0.25">
      <c r="A29" s="112" t="str" cm="1">
        <f t="array" ref="A29">_xlfn._xlws.FILTER('Filter Cert Data'!A41:L43,'Filter Cert Data'!A41:A43&lt;&gt;"","")</f>
        <v/>
      </c>
      <c r="B29" s="76"/>
      <c r="C29" s="45"/>
      <c r="D29" s="45"/>
      <c r="E29" s="45"/>
      <c r="F29" s="45"/>
      <c r="G29" s="45"/>
      <c r="H29" s="76"/>
      <c r="I29" s="45"/>
      <c r="J29" s="45"/>
      <c r="K29" s="76"/>
      <c r="L29" s="39"/>
      <c r="P29" s="19"/>
    </row>
    <row r="30" spans="1:17" ht="15.75" x14ac:dyDescent="0.25">
      <c r="A30" s="113"/>
      <c r="B30" s="26"/>
      <c r="C30" s="46"/>
      <c r="D30" s="46"/>
      <c r="E30" s="46"/>
      <c r="F30" s="46"/>
      <c r="G30" s="46"/>
      <c r="H30" s="26"/>
      <c r="I30" s="46"/>
      <c r="J30" s="46"/>
      <c r="K30" s="26"/>
      <c r="L30" s="40"/>
      <c r="P30" s="19"/>
    </row>
    <row r="31" spans="1:17" ht="15.75" x14ac:dyDescent="0.25">
      <c r="A31" s="114"/>
      <c r="B31" s="77"/>
      <c r="C31" s="47"/>
      <c r="D31" s="47"/>
      <c r="E31" s="47"/>
      <c r="F31" s="47"/>
      <c r="G31" s="47"/>
      <c r="H31" s="77"/>
      <c r="I31" s="47"/>
      <c r="J31" s="47"/>
      <c r="K31" s="77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8"/>
      <c r="J32" s="78"/>
      <c r="K32" s="19"/>
    </row>
    <row r="33" spans="1:16" ht="15.75" x14ac:dyDescent="0.25">
      <c r="A33" s="112" t="str" cm="1">
        <f t="array" ref="A33">_xlfn._xlws.FILTER('Filter Cert Data'!A45:L47,'Filter Cert Data'!A45:A47&lt;&gt;"","")</f>
        <v/>
      </c>
      <c r="B33" s="76"/>
      <c r="C33" s="45"/>
      <c r="D33" s="45"/>
      <c r="E33" s="45"/>
      <c r="F33" s="45"/>
      <c r="G33" s="45"/>
      <c r="H33" s="76"/>
      <c r="I33" s="45"/>
      <c r="J33" s="45"/>
      <c r="K33" s="76"/>
      <c r="L33" s="39"/>
      <c r="P33" s="19"/>
    </row>
    <row r="34" spans="1:16" ht="15.75" x14ac:dyDescent="0.25">
      <c r="A34" s="113"/>
      <c r="B34" s="26"/>
      <c r="C34" s="46"/>
      <c r="D34" s="46"/>
      <c r="E34" s="46"/>
      <c r="F34" s="46"/>
      <c r="G34" s="46"/>
      <c r="H34" s="26"/>
      <c r="I34" s="46"/>
      <c r="J34" s="46"/>
      <c r="K34" s="26"/>
      <c r="L34" s="40"/>
      <c r="P34" s="19"/>
    </row>
    <row r="35" spans="1:16" ht="15.75" x14ac:dyDescent="0.25">
      <c r="A35" s="114"/>
      <c r="B35" s="77"/>
      <c r="C35" s="47"/>
      <c r="D35" s="47"/>
      <c r="E35" s="47"/>
      <c r="F35" s="47"/>
      <c r="G35" s="47"/>
      <c r="H35" s="77"/>
      <c r="I35" s="47"/>
      <c r="J35" s="47"/>
      <c r="K35" s="77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8"/>
      <c r="J36" s="78"/>
      <c r="K36" s="19"/>
    </row>
    <row r="37" spans="1:16" ht="15.75" x14ac:dyDescent="0.25">
      <c r="A37" s="112" t="str" cm="1">
        <f t="array" ref="A37">_xlfn._xlws.FILTER('Filter Cert Data'!A49:L51,'Filter Cert Data'!A49:A51&lt;&gt;"","")</f>
        <v/>
      </c>
      <c r="B37" s="76"/>
      <c r="C37" s="45"/>
      <c r="D37" s="45"/>
      <c r="E37" s="45"/>
      <c r="F37" s="45"/>
      <c r="G37" s="45"/>
      <c r="H37" s="76"/>
      <c r="I37" s="45"/>
      <c r="J37" s="45"/>
      <c r="K37" s="76"/>
      <c r="L37" s="39"/>
      <c r="P37" s="19"/>
    </row>
    <row r="38" spans="1:16" ht="15.75" x14ac:dyDescent="0.25">
      <c r="A38" s="113"/>
      <c r="B38" s="26"/>
      <c r="C38" s="46"/>
      <c r="D38" s="46"/>
      <c r="E38" s="46"/>
      <c r="F38" s="46"/>
      <c r="G38" s="46"/>
      <c r="H38" s="26"/>
      <c r="I38" s="46"/>
      <c r="J38" s="46"/>
      <c r="K38" s="26"/>
      <c r="L38" s="40"/>
      <c r="P38" s="19"/>
    </row>
    <row r="39" spans="1:16" ht="15.75" x14ac:dyDescent="0.25">
      <c r="A39" s="114"/>
      <c r="B39" s="77"/>
      <c r="C39" s="47"/>
      <c r="D39" s="47"/>
      <c r="E39" s="47"/>
      <c r="F39" s="47"/>
      <c r="G39" s="47"/>
      <c r="H39" s="77"/>
      <c r="I39" s="47"/>
      <c r="J39" s="47"/>
      <c r="K39" s="77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8"/>
      <c r="J40" s="78"/>
      <c r="K40" s="19"/>
    </row>
    <row r="41" spans="1:16" ht="15.75" x14ac:dyDescent="0.25">
      <c r="A41" s="112" t="str" cm="1">
        <f t="array" ref="A41">_xlfn._xlws.FILTER('Filter Cert Data'!A53:L55,'Filter Cert Data'!A53:A55&lt;&gt;"","")</f>
        <v/>
      </c>
      <c r="B41" s="76"/>
      <c r="C41" s="45"/>
      <c r="D41" s="45"/>
      <c r="E41" s="45"/>
      <c r="F41" s="45"/>
      <c r="G41" s="45"/>
      <c r="H41" s="76"/>
      <c r="I41" s="45"/>
      <c r="J41" s="45"/>
      <c r="K41" s="76"/>
      <c r="L41" s="39"/>
      <c r="P41" s="19"/>
    </row>
    <row r="42" spans="1:16" ht="15.75" x14ac:dyDescent="0.25">
      <c r="A42" s="113"/>
      <c r="B42" s="26"/>
      <c r="C42" s="46"/>
      <c r="D42" s="46"/>
      <c r="E42" s="46"/>
      <c r="F42" s="46"/>
      <c r="G42" s="46"/>
      <c r="H42" s="26"/>
      <c r="I42" s="46"/>
      <c r="J42" s="46"/>
      <c r="K42" s="26"/>
      <c r="L42" s="40"/>
      <c r="P42" s="19"/>
    </row>
    <row r="43" spans="1:16" ht="15.75" x14ac:dyDescent="0.25">
      <c r="A43" s="114"/>
      <c r="B43" s="77"/>
      <c r="C43" s="47"/>
      <c r="D43" s="47"/>
      <c r="E43" s="47"/>
      <c r="F43" s="47"/>
      <c r="G43" s="47"/>
      <c r="H43" s="77"/>
      <c r="I43" s="47"/>
      <c r="J43" s="47"/>
      <c r="K43" s="77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8"/>
      <c r="J44" s="78"/>
      <c r="K44" s="19"/>
    </row>
    <row r="45" spans="1:16" ht="15.75" x14ac:dyDescent="0.25">
      <c r="A45" s="112" t="str" cm="1">
        <f t="array" ref="A45">_xlfn._xlws.FILTER('Filter Cert Data'!A57:L59,'Filter Cert Data'!A57:A59&lt;&gt;"","")</f>
        <v/>
      </c>
      <c r="B45" s="76"/>
      <c r="C45" s="45"/>
      <c r="D45" s="45"/>
      <c r="E45" s="45"/>
      <c r="F45" s="45"/>
      <c r="G45" s="45"/>
      <c r="H45" s="76"/>
      <c r="I45" s="45"/>
      <c r="J45" s="45"/>
      <c r="K45" s="76"/>
      <c r="L45" s="39"/>
      <c r="P45" s="19"/>
    </row>
    <row r="46" spans="1:16" ht="15.75" x14ac:dyDescent="0.25">
      <c r="A46" s="113"/>
      <c r="B46" s="26"/>
      <c r="C46" s="46"/>
      <c r="D46" s="46"/>
      <c r="E46" s="46"/>
      <c r="F46" s="46"/>
      <c r="G46" s="46"/>
      <c r="H46" s="26"/>
      <c r="I46" s="46"/>
      <c r="J46" s="46"/>
      <c r="K46" s="26"/>
      <c r="L46" s="40"/>
      <c r="P46" s="19"/>
    </row>
    <row r="47" spans="1:16" ht="15.75" x14ac:dyDescent="0.25">
      <c r="A47" s="114"/>
      <c r="B47" s="77"/>
      <c r="C47" s="47"/>
      <c r="D47" s="47"/>
      <c r="E47" s="47"/>
      <c r="F47" s="47"/>
      <c r="G47" s="47"/>
      <c r="H47" s="77"/>
      <c r="I47" s="47"/>
      <c r="J47" s="47"/>
      <c r="K47" s="77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114</v>
      </c>
    </row>
    <row r="50" spans="1:27" ht="15.75" x14ac:dyDescent="0.25">
      <c r="A50" t="s">
        <v>120</v>
      </c>
      <c r="C50" s="4" t="s">
        <v>121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122</v>
      </c>
      <c r="D51" s="43" t="str">
        <f>IF(Worksheet!F15="","",Worksheet!F15)</f>
        <v/>
      </c>
      <c r="E51" s="43" t="str">
        <f>IF(Worksheet!G15="","",Worksheet!G15)</f>
        <v/>
      </c>
      <c r="F51" s="43" t="str">
        <f>IF(Worksheet!H15="","",Worksheet!H15)</f>
        <v/>
      </c>
      <c r="G51" s="43" t="str">
        <f>IF(Worksheet!I15="","",Worksheet!I15)</f>
        <v/>
      </c>
      <c r="H51" s="43" t="str">
        <f>IF(Worksheet!J15="","",Worksheet!J15)</f>
        <v/>
      </c>
      <c r="I51" s="43" t="str">
        <f>IF(Worksheet!K15="","",Worksheet!K15)</f>
        <v/>
      </c>
      <c r="J51" s="43" t="str">
        <f>IF(Worksheet!L15="","",Worksheet!L15)</f>
        <v/>
      </c>
      <c r="K51" s="43" t="str">
        <f>IF(Worksheet!N15="","",Worksheet!N15)</f>
        <v/>
      </c>
      <c r="L51" s="43" t="str">
        <f>IF(Worksheet!O15="","",Worksheet!O15)</f>
        <v/>
      </c>
      <c r="M51" s="44"/>
    </row>
    <row r="52" spans="1:27" ht="30" customHeight="1" x14ac:dyDescent="0.25">
      <c r="A52" s="150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</row>
    <row r="53" spans="1:27" ht="18" customHeight="1" x14ac:dyDescent="0.25">
      <c r="A53" s="150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</row>
    <row r="54" spans="1:27" ht="18" customHeight="1" x14ac:dyDescent="0.25">
      <c r="A54" s="150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</row>
    <row r="55" spans="1:27" x14ac:dyDescent="0.25">
      <c r="A55" t="s">
        <v>114</v>
      </c>
    </row>
    <row r="56" spans="1:27" ht="15" customHeight="1" x14ac:dyDescent="0.25">
      <c r="A56" s="79" t="s">
        <v>123</v>
      </c>
      <c r="B56" s="148" t="s">
        <v>124</v>
      </c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O56" s="149" t="s">
        <v>124</v>
      </c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</row>
    <row r="57" spans="1:27" ht="15" customHeight="1" x14ac:dyDescent="0.25">
      <c r="A57" s="1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1:27" ht="20.100000000000001" customHeight="1" x14ac:dyDescent="0.25">
      <c r="A58" s="1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1:27" ht="15.75" x14ac:dyDescent="0.25">
      <c r="A59" s="1" t="s">
        <v>8</v>
      </c>
      <c r="B59" s="146" t="str">
        <f>IF(Worksheet!L3="","",Worksheet!L3)</f>
        <v>Used</v>
      </c>
      <c r="C59" s="146"/>
    </row>
    <row r="60" spans="1:27" ht="15.75" x14ac:dyDescent="0.25">
      <c r="A60" s="1" t="s">
        <v>125</v>
      </c>
      <c r="B60" s="146" t="str">
        <f>IF(Worksheet!O47="","",Worksheet!O47)</f>
        <v/>
      </c>
      <c r="C60" s="146"/>
    </row>
    <row r="61" spans="1:27" ht="12" customHeight="1" x14ac:dyDescent="0.25">
      <c r="A61" s="147" t="str">
        <f>IF(Worksheet!D11="YES",'CERT AL'!A120,"")</f>
        <v/>
      </c>
      <c r="B61" s="147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</row>
    <row r="62" spans="1:27" ht="12" customHeight="1" x14ac:dyDescent="0.25">
      <c r="A62" s="147"/>
      <c r="B62" s="147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</row>
    <row r="63" spans="1:27" x14ac:dyDescent="0.25">
      <c r="A63" t="s">
        <v>114</v>
      </c>
    </row>
    <row r="67" spans="1:16" x14ac:dyDescent="0.25">
      <c r="A67" t="s">
        <v>126</v>
      </c>
    </row>
    <row r="68" spans="1:16" x14ac:dyDescent="0.25">
      <c r="A68" s="142" t="s">
        <v>127</v>
      </c>
      <c r="B68" s="142"/>
      <c r="C68" s="142"/>
      <c r="D68" s="142"/>
      <c r="E68" s="142"/>
      <c r="F68" s="142"/>
      <c r="G68" s="142"/>
      <c r="H68" s="142"/>
      <c r="I68" s="142"/>
      <c r="J68" s="142"/>
      <c r="K68" s="142"/>
      <c r="L68" s="142"/>
      <c r="M68" s="142"/>
      <c r="N68" s="142"/>
      <c r="O68" s="142"/>
    </row>
    <row r="69" spans="1:16" x14ac:dyDescent="0.25">
      <c r="A69" s="142"/>
      <c r="B69" s="142"/>
      <c r="C69" s="142"/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</row>
    <row r="70" spans="1:16" x14ac:dyDescent="0.25">
      <c r="A70" s="142"/>
      <c r="B70" s="142"/>
      <c r="C70" s="142"/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</row>
    <row r="71" spans="1:16" x14ac:dyDescent="0.25">
      <c r="A71" s="142"/>
      <c r="B71" s="142"/>
      <c r="C71" s="142"/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</row>
    <row r="72" spans="1:16" x14ac:dyDescent="0.25">
      <c r="A72" s="142"/>
      <c r="B72" s="142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</row>
    <row r="73" spans="1:16" x14ac:dyDescent="0.25">
      <c r="A73" s="142"/>
      <c r="B73" s="142"/>
      <c r="C73" s="142"/>
      <c r="D73" s="142"/>
      <c r="E73" s="142"/>
      <c r="F73" s="142"/>
      <c r="G73" s="142"/>
      <c r="H73" s="142"/>
      <c r="I73" s="142"/>
      <c r="J73" s="142"/>
      <c r="K73" s="142"/>
      <c r="L73" s="142"/>
      <c r="M73" s="142"/>
      <c r="N73" s="142"/>
      <c r="O73" s="142"/>
    </row>
    <row r="74" spans="1:16" x14ac:dyDescent="0.25">
      <c r="A74" s="142"/>
      <c r="B74" s="142"/>
      <c r="C74" s="142"/>
      <c r="D74" s="142"/>
      <c r="E74" s="142"/>
      <c r="F74" s="142"/>
      <c r="G74" s="142"/>
      <c r="H74" s="142"/>
      <c r="I74" s="142"/>
      <c r="J74" s="142"/>
      <c r="K74" s="142"/>
      <c r="L74" s="142"/>
      <c r="M74" s="142"/>
      <c r="N74" s="142"/>
      <c r="O74" s="142"/>
    </row>
    <row r="75" spans="1:16" x14ac:dyDescent="0.25">
      <c r="A75" s="142"/>
      <c r="B75" s="142"/>
      <c r="C75" s="142"/>
      <c r="D75" s="142"/>
      <c r="E75" s="142"/>
      <c r="F75" s="142"/>
      <c r="G75" s="142"/>
      <c r="H75" s="142"/>
      <c r="I75" s="142"/>
      <c r="J75" s="142"/>
      <c r="K75" s="142"/>
      <c r="L75" s="142"/>
      <c r="M75" s="142"/>
      <c r="N75" s="142"/>
      <c r="O75" s="142"/>
    </row>
    <row r="78" spans="1:16" x14ac:dyDescent="0.25">
      <c r="A78" t="s">
        <v>128</v>
      </c>
    </row>
    <row r="79" spans="1:16" ht="15" customHeight="1" x14ac:dyDescent="0.25">
      <c r="A79" s="142" t="s">
        <v>129</v>
      </c>
      <c r="B79" s="142"/>
      <c r="C79" s="142"/>
      <c r="D79" s="142"/>
      <c r="E79" s="142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24"/>
    </row>
    <row r="80" spans="1:16" x14ac:dyDescent="0.25">
      <c r="A80" s="142"/>
      <c r="B80" s="142"/>
      <c r="C80" s="142"/>
      <c r="D80" s="142"/>
      <c r="E80" s="142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24"/>
    </row>
    <row r="81" spans="1:16" x14ac:dyDescent="0.25">
      <c r="A81" s="142"/>
      <c r="B81" s="142"/>
      <c r="C81" s="142"/>
      <c r="D81" s="142"/>
      <c r="E81" s="142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24"/>
    </row>
    <row r="82" spans="1:16" x14ac:dyDescent="0.25">
      <c r="A82" s="142"/>
      <c r="B82" s="142"/>
      <c r="C82" s="142"/>
      <c r="D82" s="142"/>
      <c r="E82" s="142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24"/>
    </row>
    <row r="83" spans="1:16" x14ac:dyDescent="0.25">
      <c r="A83" s="142"/>
      <c r="B83" s="142"/>
      <c r="C83" s="142"/>
      <c r="D83" s="142"/>
      <c r="E83" s="142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24"/>
    </row>
    <row r="84" spans="1:16" x14ac:dyDescent="0.25">
      <c r="A84" s="142"/>
      <c r="B84" s="142"/>
      <c r="C84" s="142"/>
      <c r="D84" s="142"/>
      <c r="E84" s="142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24"/>
    </row>
    <row r="85" spans="1:16" x14ac:dyDescent="0.25">
      <c r="A85" s="142"/>
      <c r="B85" s="142"/>
      <c r="C85" s="142"/>
      <c r="D85" s="142"/>
      <c r="E85" s="142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24"/>
    </row>
    <row r="86" spans="1:16" x14ac:dyDescent="0.25">
      <c r="A86" s="142"/>
      <c r="B86" s="142"/>
      <c r="C86" s="142"/>
      <c r="D86" s="142"/>
      <c r="E86" s="142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24"/>
    </row>
    <row r="87" spans="1:16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x14ac:dyDescent="0.25">
      <c r="A89" s="25" t="s">
        <v>85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</row>
    <row r="90" spans="1:16" x14ac:dyDescent="0.25">
      <c r="A90" s="142" t="s">
        <v>124</v>
      </c>
      <c r="B90" s="142"/>
      <c r="C90" s="142"/>
      <c r="D90" s="142"/>
      <c r="E90" s="142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25"/>
    </row>
    <row r="91" spans="1:16" x14ac:dyDescent="0.25">
      <c r="A91" s="142"/>
      <c r="B91" s="142"/>
      <c r="C91" s="142"/>
      <c r="D91" s="142"/>
      <c r="E91" s="142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25"/>
    </row>
    <row r="92" spans="1:16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</row>
    <row r="95" spans="1:16" x14ac:dyDescent="0.25">
      <c r="A95" s="142"/>
      <c r="B95" s="142"/>
      <c r="C95" s="142"/>
      <c r="D95" s="142"/>
      <c r="E95" s="142"/>
      <c r="F95" s="142"/>
      <c r="G95" s="142"/>
      <c r="H95" s="142"/>
      <c r="I95" s="142"/>
      <c r="J95" s="142"/>
      <c r="K95" s="142"/>
      <c r="L95" s="142"/>
      <c r="M95" s="142"/>
      <c r="N95" s="142"/>
      <c r="O95" s="142"/>
    </row>
    <row r="96" spans="1:16" x14ac:dyDescent="0.25">
      <c r="A96" s="142"/>
      <c r="B96" s="142"/>
      <c r="C96" s="142"/>
      <c r="D96" s="142"/>
      <c r="E96" s="142"/>
      <c r="F96" s="142"/>
      <c r="G96" s="142"/>
      <c r="H96" s="142"/>
      <c r="I96" s="142"/>
      <c r="J96" s="142"/>
      <c r="K96" s="142"/>
      <c r="L96" s="142"/>
      <c r="M96" s="142"/>
      <c r="N96" s="142"/>
      <c r="O96" s="142"/>
    </row>
    <row r="99" spans="1:15" x14ac:dyDescent="0.25">
      <c r="A99" t="s">
        <v>130</v>
      </c>
    </row>
    <row r="100" spans="1:15" x14ac:dyDescent="0.25">
      <c r="A100" s="142" t="s">
        <v>131</v>
      </c>
      <c r="B100" s="142"/>
      <c r="C100" s="142"/>
      <c r="D100" s="142"/>
      <c r="E100" s="142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</row>
    <row r="101" spans="1:15" x14ac:dyDescent="0.25">
      <c r="A101" s="142"/>
      <c r="B101" s="142"/>
      <c r="C101" s="142"/>
      <c r="D101" s="142"/>
      <c r="E101" s="142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</row>
    <row r="104" spans="1:15" x14ac:dyDescent="0.25">
      <c r="A104" t="s">
        <v>132</v>
      </c>
    </row>
    <row r="105" spans="1:15" x14ac:dyDescent="0.25">
      <c r="A105" s="142" t="s">
        <v>133</v>
      </c>
      <c r="B105" s="142"/>
      <c r="C105" s="142"/>
      <c r="D105" s="142"/>
      <c r="E105" s="142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</row>
    <row r="106" spans="1:15" x14ac:dyDescent="0.25">
      <c r="A106" s="142"/>
      <c r="B106" s="142"/>
      <c r="C106" s="142"/>
      <c r="D106" s="142"/>
      <c r="E106" s="142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</row>
    <row r="109" spans="1:15" x14ac:dyDescent="0.25">
      <c r="A109" t="s">
        <v>134</v>
      </c>
    </row>
    <row r="110" spans="1:15" x14ac:dyDescent="0.25">
      <c r="A110" s="142" t="s">
        <v>135</v>
      </c>
      <c r="B110" s="142"/>
      <c r="C110" s="142"/>
      <c r="D110" s="142"/>
      <c r="E110" s="142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</row>
    <row r="111" spans="1:15" x14ac:dyDescent="0.25">
      <c r="A111" s="142"/>
      <c r="B111" s="142"/>
      <c r="C111" s="142"/>
      <c r="D111" s="142"/>
      <c r="E111" s="142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</row>
    <row r="114" spans="1:15" x14ac:dyDescent="0.25">
      <c r="A114" t="s">
        <v>136</v>
      </c>
    </row>
    <row r="115" spans="1:15" x14ac:dyDescent="0.25">
      <c r="A115" s="142" t="s">
        <v>137</v>
      </c>
      <c r="B115" s="142"/>
      <c r="C115" s="142"/>
      <c r="D115" s="142"/>
      <c r="E115" s="142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</row>
    <row r="116" spans="1:15" x14ac:dyDescent="0.25">
      <c r="A116" s="142"/>
      <c r="B116" s="142"/>
      <c r="C116" s="142"/>
      <c r="D116" s="142"/>
      <c r="E116" s="142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</row>
    <row r="119" spans="1:15" x14ac:dyDescent="0.25">
      <c r="A119" t="s">
        <v>138</v>
      </c>
    </row>
    <row r="120" spans="1:15" x14ac:dyDescent="0.25">
      <c r="A120" s="142" t="s">
        <v>139</v>
      </c>
      <c r="B120" s="142"/>
      <c r="C120" s="142"/>
      <c r="D120" s="142"/>
      <c r="E120" s="142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</row>
    <row r="121" spans="1:15" x14ac:dyDescent="0.25">
      <c r="A121" s="142"/>
      <c r="B121" s="142"/>
      <c r="C121" s="142"/>
      <c r="D121" s="142"/>
      <c r="E121" s="142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</row>
    <row r="123" spans="1:15" x14ac:dyDescent="0.25">
      <c r="A123" t="s">
        <v>140</v>
      </c>
    </row>
    <row r="124" spans="1:15" x14ac:dyDescent="0.25">
      <c r="A124" s="142" t="s">
        <v>141</v>
      </c>
      <c r="B124" s="142"/>
      <c r="C124" s="142"/>
      <c r="D124" s="142"/>
      <c r="E124" s="142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</row>
    <row r="125" spans="1:15" x14ac:dyDescent="0.25">
      <c r="A125" s="142"/>
      <c r="B125" s="142"/>
      <c r="C125" s="142"/>
      <c r="D125" s="142"/>
      <c r="E125" s="142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</row>
  </sheetData>
  <sheetProtection algorithmName="SHA-512" hashValue="Hz1C+81gmy2xsYvpUqzRyKxgRMqaTK31ggQnvAO6BRHRlPBH5M0T66alFt2YyYm20Ew0DGjEO48itVO/jM2Zfg==" saltValue="MjpZSriljemKNgZeAkk2rw==" spinCount="100000" sheet="1" objects="1" scenarios="1"/>
  <protectedRanges>
    <protectedRange sqref="B56:M58" name="AL Comments"/>
    <protectedRange sqref="F6:G6" name="AL Pages"/>
  </protectedRanges>
  <mergeCells count="32">
    <mergeCell ref="B1:K1"/>
    <mergeCell ref="B2:K2"/>
    <mergeCell ref="B3:K3"/>
    <mergeCell ref="J11:K11"/>
    <mergeCell ref="J12:K12"/>
    <mergeCell ref="D4:I4"/>
    <mergeCell ref="E5:H5"/>
    <mergeCell ref="F6:G6"/>
    <mergeCell ref="AS2:AT2"/>
    <mergeCell ref="A90:O91"/>
    <mergeCell ref="B59:C59"/>
    <mergeCell ref="B60:C60"/>
    <mergeCell ref="A120:O121"/>
    <mergeCell ref="A61:M62"/>
    <mergeCell ref="A95:O96"/>
    <mergeCell ref="A100:O101"/>
    <mergeCell ref="A105:O106"/>
    <mergeCell ref="A110:O111"/>
    <mergeCell ref="A115:O116"/>
    <mergeCell ref="A79:O86"/>
    <mergeCell ref="A68:O75"/>
    <mergeCell ref="B56:M58"/>
    <mergeCell ref="O56:AA58"/>
    <mergeCell ref="A52:M54"/>
    <mergeCell ref="A124:O125"/>
    <mergeCell ref="AG2:AH2"/>
    <mergeCell ref="AJ2:AK2"/>
    <mergeCell ref="AM2:AN2"/>
    <mergeCell ref="AP2:AQ2"/>
    <mergeCell ref="J13:K13"/>
    <mergeCell ref="J14:K14"/>
    <mergeCell ref="J15:K15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A86"/>
  <sheetViews>
    <sheetView view="pageBreakPreview" topLeftCell="A3" zoomScaleNormal="100" zoomScaleSheetLayoutView="100" workbookViewId="0">
      <selection activeCell="E28" sqref="E28"/>
    </sheetView>
  </sheetViews>
  <sheetFormatPr defaultRowHeight="15" x14ac:dyDescent="0.25"/>
  <cols>
    <col min="1" max="1" width="15.28515625" customWidth="1"/>
    <col min="2" max="2" width="18.28515625" customWidth="1"/>
    <col min="3" max="3" width="7.140625" customWidth="1"/>
    <col min="4" max="7" width="9.7109375" customWidth="1"/>
    <col min="8" max="8" width="11.85546875" customWidth="1"/>
    <col min="9" max="10" width="9.7109375" customWidth="1"/>
    <col min="11" max="11" width="10.140625" customWidth="1"/>
    <col min="12" max="12" width="9.7109375" customWidth="1"/>
    <col min="13" max="13" width="5.140625" customWidth="1"/>
  </cols>
  <sheetData>
    <row r="1" spans="1:11" ht="26.25" x14ac:dyDescent="0.4">
      <c r="B1" s="133" t="s">
        <v>100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11" ht="18.75" x14ac:dyDescent="0.3">
      <c r="B2" s="151" t="s">
        <v>101</v>
      </c>
      <c r="C2" s="151"/>
      <c r="D2" s="151"/>
      <c r="E2" s="151"/>
      <c r="F2" s="151"/>
      <c r="G2" s="151"/>
      <c r="H2" s="151"/>
      <c r="I2" s="151"/>
      <c r="J2" s="151"/>
      <c r="K2" s="151"/>
    </row>
    <row r="3" spans="1:11" ht="18.75" x14ac:dyDescent="0.3">
      <c r="B3" s="151" t="s">
        <v>102</v>
      </c>
      <c r="C3" s="151"/>
      <c r="D3" s="151"/>
      <c r="E3" s="151"/>
      <c r="F3" s="151"/>
      <c r="G3" s="151"/>
      <c r="H3" s="151"/>
      <c r="I3" s="151"/>
      <c r="J3" s="151"/>
      <c r="K3" s="151"/>
    </row>
    <row r="4" spans="1:11" ht="21" x14ac:dyDescent="0.35">
      <c r="B4" s="72"/>
      <c r="C4" s="126" t="s">
        <v>142</v>
      </c>
      <c r="D4" s="126"/>
      <c r="E4" s="126"/>
      <c r="F4" s="126"/>
      <c r="G4" s="126"/>
      <c r="H4" s="126"/>
      <c r="I4" s="126"/>
      <c r="J4" s="72"/>
      <c r="K4" s="72"/>
    </row>
    <row r="5" spans="1:11" ht="18.75" x14ac:dyDescent="0.3">
      <c r="B5" s="72"/>
      <c r="C5" s="155"/>
      <c r="D5" s="155"/>
      <c r="E5" s="155"/>
      <c r="F5" s="155"/>
      <c r="G5" s="155"/>
      <c r="H5" s="155"/>
      <c r="I5" s="155"/>
      <c r="J5" s="155"/>
      <c r="K5" s="72"/>
    </row>
    <row r="6" spans="1:11" ht="15.75" x14ac:dyDescent="0.25">
      <c r="A6" s="1" t="s">
        <v>104</v>
      </c>
      <c r="B6" s="20" t="str">
        <f>IF(Worksheet!D3="","",Worksheet!D3)</f>
        <v/>
      </c>
      <c r="C6" s="4"/>
      <c r="D6" s="1"/>
      <c r="F6" s="136" t="s">
        <v>143</v>
      </c>
      <c r="G6" s="136"/>
      <c r="J6" t="s">
        <v>106</v>
      </c>
    </row>
    <row r="7" spans="1:11" ht="15.75" x14ac:dyDescent="0.25">
      <c r="A7" s="1" t="s">
        <v>107</v>
      </c>
      <c r="B7" s="20" t="str">
        <f>IF(Worksheet!D4="","",Worksheet!D4)</f>
        <v/>
      </c>
      <c r="J7" t="s">
        <v>108</v>
      </c>
    </row>
    <row r="8" spans="1:11" ht="18.75" x14ac:dyDescent="0.3">
      <c r="A8" s="1"/>
      <c r="B8" s="20" t="str">
        <f>IF(Worksheet!G4="","",Worksheet!G4)</f>
        <v/>
      </c>
      <c r="C8" s="42"/>
      <c r="D8" s="42"/>
      <c r="E8" s="42"/>
      <c r="F8" s="42"/>
      <c r="G8" s="42"/>
      <c r="H8" s="42"/>
    </row>
    <row r="9" spans="1:11" ht="15.75" x14ac:dyDescent="0.25">
      <c r="A9" s="1"/>
      <c r="B9" s="20" t="str">
        <f>IF(Worksheet!G5="","",Worksheet!G5)</f>
        <v/>
      </c>
      <c r="C9" s="66"/>
      <c r="D9" s="66"/>
      <c r="E9" s="66"/>
      <c r="F9" s="66"/>
      <c r="G9" s="66"/>
      <c r="H9" s="66"/>
    </row>
    <row r="10" spans="1:11" ht="15.75" x14ac:dyDescent="0.25">
      <c r="A10" s="1"/>
      <c r="B10" s="20" t="str">
        <f>IF(Worksheet!G6="","",Worksheet!G6)</f>
        <v/>
      </c>
    </row>
    <row r="11" spans="1:11" ht="15.75" x14ac:dyDescent="0.25">
      <c r="A11" s="1" t="s">
        <v>109</v>
      </c>
      <c r="B11" s="20" t="str">
        <f>IF(Worksheet!D5="","",Worksheet!D5)</f>
        <v/>
      </c>
      <c r="H11" s="1" t="s">
        <v>18</v>
      </c>
      <c r="J11" s="146" t="str">
        <f>IF(Worksheet!N5="","",Worksheet!N5)</f>
        <v/>
      </c>
      <c r="K11" s="146"/>
    </row>
    <row r="12" spans="1:11" ht="15.75" x14ac:dyDescent="0.25">
      <c r="A12" s="1" t="s">
        <v>110</v>
      </c>
      <c r="B12" s="19" t="str">
        <f>IF(Worksheet!D6="","",Worksheet!D6)</f>
        <v/>
      </c>
      <c r="H12" s="1" t="s">
        <v>22</v>
      </c>
      <c r="J12" s="143" t="str">
        <f>IF(Worksheet!N6="","",Worksheet!N6)</f>
        <v/>
      </c>
      <c r="K12" s="143"/>
    </row>
    <row r="13" spans="1:11" ht="15.75" x14ac:dyDescent="0.25">
      <c r="A13" s="1" t="s">
        <v>111</v>
      </c>
      <c r="B13" s="20" t="str">
        <f>IF(Worksheet!D7="","",Worksheet!I7)</f>
        <v/>
      </c>
      <c r="H13" s="1" t="s">
        <v>27</v>
      </c>
      <c r="J13" s="143" t="str">
        <f>IF(Worksheet!N7="","",Worksheet!N7)</f>
        <v/>
      </c>
      <c r="K13" s="143"/>
    </row>
    <row r="14" spans="1:11" ht="15.75" x14ac:dyDescent="0.25">
      <c r="A14" s="1" t="s">
        <v>112</v>
      </c>
      <c r="B14" s="19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44" t="str">
        <f>IF(Worksheet!N8="","",Worksheet!N8)</f>
        <v/>
      </c>
      <c r="K14" s="144"/>
    </row>
    <row r="15" spans="1:11" ht="15.75" x14ac:dyDescent="0.25">
      <c r="A15" s="1" t="s">
        <v>113</v>
      </c>
      <c r="B15" s="19" t="str">
        <f>IF(Worksheet!D9="","",Worksheet!D9)</f>
        <v/>
      </c>
      <c r="D15" t="str">
        <f>IF(Worksheet!J9="YES","Tested on Site","")</f>
        <v/>
      </c>
      <c r="H15" s="1" t="s">
        <v>37</v>
      </c>
      <c r="J15" s="145" t="str">
        <f>IF(Worksheet!N9="","",Worksheet!N9)</f>
        <v/>
      </c>
      <c r="K15" s="145"/>
    </row>
    <row r="16" spans="1:11" x14ac:dyDescent="0.25">
      <c r="A16" t="s">
        <v>114</v>
      </c>
    </row>
    <row r="17" spans="1:16" ht="15.75" x14ac:dyDescent="0.25">
      <c r="A17" s="1" t="s">
        <v>115</v>
      </c>
      <c r="C17" s="19" t="str">
        <f>Worksheet!J11</f>
        <v>ASTM E18-24</v>
      </c>
    </row>
    <row r="18" spans="1:16" ht="15.75" x14ac:dyDescent="0.25">
      <c r="A18" s="1" t="s">
        <v>116</v>
      </c>
      <c r="C18" s="19" t="s">
        <v>45</v>
      </c>
      <c r="G18" s="4" t="s">
        <v>117</v>
      </c>
      <c r="H18" s="20" t="s">
        <v>47</v>
      </c>
    </row>
    <row r="19" spans="1:16" x14ac:dyDescent="0.25">
      <c r="A19" t="s">
        <v>114</v>
      </c>
    </row>
    <row r="20" spans="1:16" x14ac:dyDescent="0.25">
      <c r="A20" s="115" t="s">
        <v>118</v>
      </c>
      <c r="B20" s="115" t="s">
        <v>52</v>
      </c>
      <c r="C20" s="15" t="s">
        <v>55</v>
      </c>
      <c r="D20" s="15" t="s">
        <v>56</v>
      </c>
      <c r="E20" s="15"/>
      <c r="F20" s="15"/>
      <c r="G20" s="15"/>
      <c r="H20" s="15" t="s">
        <v>60</v>
      </c>
      <c r="I20" s="15" t="s">
        <v>61</v>
      </c>
      <c r="J20" s="15" t="s">
        <v>62</v>
      </c>
      <c r="K20" s="36" t="s">
        <v>63</v>
      </c>
      <c r="L20" s="15" t="s">
        <v>119</v>
      </c>
    </row>
    <row r="21" spans="1:16" ht="15.75" x14ac:dyDescent="0.25">
      <c r="A21" s="112" t="str" cm="1">
        <f t="array" ref="A21">IF(_xlfn._xlws.FILTER('Filter Cert Data'!A3:L5,'Filter Cert Data'!A3:A5&lt;&gt;"","")="", "", _xlfn._xlws.FILTER('Filter Cert Data'!A3:L5,'Filter Cert Data'!A3:A5&lt;&gt;""))</f>
        <v/>
      </c>
      <c r="B21" s="76"/>
      <c r="C21" s="76"/>
      <c r="D21" s="76"/>
      <c r="E21" s="76"/>
      <c r="F21" s="76"/>
      <c r="G21" s="76"/>
      <c r="H21" s="76"/>
      <c r="I21" s="45"/>
      <c r="J21" s="45"/>
      <c r="K21" s="76"/>
      <c r="L21" s="39"/>
      <c r="P21" s="19"/>
    </row>
    <row r="22" spans="1:16" ht="15.75" x14ac:dyDescent="0.25">
      <c r="A22" s="113"/>
      <c r="B22" s="26"/>
      <c r="C22" s="26"/>
      <c r="D22" s="26"/>
      <c r="E22" s="26"/>
      <c r="F22" s="26"/>
      <c r="G22" s="26"/>
      <c r="H22" s="26"/>
      <c r="I22" s="46"/>
      <c r="J22" s="46"/>
      <c r="K22" s="26"/>
      <c r="L22" s="40"/>
      <c r="P22" s="19"/>
    </row>
    <row r="23" spans="1:16" ht="15.75" x14ac:dyDescent="0.25">
      <c r="A23" s="114"/>
      <c r="B23" s="77"/>
      <c r="C23" s="77"/>
      <c r="D23" s="77"/>
      <c r="E23" s="77"/>
      <c r="F23" s="77"/>
      <c r="G23" s="77"/>
      <c r="H23" s="77"/>
      <c r="I23" s="47"/>
      <c r="J23" s="47"/>
      <c r="K23" s="77"/>
      <c r="L23" s="41"/>
      <c r="P23" s="19"/>
    </row>
    <row r="24" spans="1:16" ht="15.75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</row>
    <row r="25" spans="1:16" ht="15.75" x14ac:dyDescent="0.25">
      <c r="A25" s="112" t="str" cm="1">
        <f t="array" ref="A25">IF(_xlfn._xlws.FILTER('Filter Cert Data'!A7:L9,'Filter Cert Data'!A7:A9&lt;&gt;"","")="", "", _xlfn._xlws.FILTER('Filter Cert Data'!A7:L9,'Filter Cert Data'!A7:A9&lt;&gt;""))</f>
        <v/>
      </c>
      <c r="B25" s="76"/>
      <c r="C25" s="76"/>
      <c r="D25" s="76"/>
      <c r="E25" s="76"/>
      <c r="F25" s="76"/>
      <c r="G25" s="76"/>
      <c r="H25" s="76"/>
      <c r="I25" s="45"/>
      <c r="J25" s="45"/>
      <c r="K25" s="76"/>
      <c r="L25" s="39"/>
      <c r="P25" s="19"/>
    </row>
    <row r="26" spans="1:16" ht="15.75" x14ac:dyDescent="0.25">
      <c r="A26" s="113"/>
      <c r="B26" s="26"/>
      <c r="C26" s="26"/>
      <c r="D26" s="26"/>
      <c r="E26" s="26"/>
      <c r="F26" s="26"/>
      <c r="G26" s="26"/>
      <c r="H26" s="26"/>
      <c r="I26" s="46"/>
      <c r="J26" s="46"/>
      <c r="K26" s="26"/>
      <c r="L26" s="40"/>
      <c r="P26" s="19"/>
    </row>
    <row r="27" spans="1:16" ht="15.75" x14ac:dyDescent="0.25">
      <c r="A27" s="114"/>
      <c r="B27" s="77"/>
      <c r="C27" s="77"/>
      <c r="D27" s="77"/>
      <c r="E27" s="77"/>
      <c r="F27" s="77"/>
      <c r="G27" s="77"/>
      <c r="H27" s="77"/>
      <c r="I27" s="47"/>
      <c r="J27" s="47"/>
      <c r="K27" s="77"/>
      <c r="L27" s="41"/>
      <c r="P27" s="19"/>
    </row>
    <row r="28" spans="1:16" ht="15.7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6" ht="15.75" x14ac:dyDescent="0.25">
      <c r="A29" s="112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6"/>
      <c r="C29" s="76"/>
      <c r="D29" s="76"/>
      <c r="E29" s="76"/>
      <c r="F29" s="76"/>
      <c r="G29" s="76"/>
      <c r="H29" s="76"/>
      <c r="I29" s="45"/>
      <c r="J29" s="45"/>
      <c r="K29" s="76"/>
      <c r="L29" s="39"/>
      <c r="P29" s="19"/>
    </row>
    <row r="30" spans="1:16" ht="15.75" x14ac:dyDescent="0.25">
      <c r="A30" s="113"/>
      <c r="B30" s="26"/>
      <c r="C30" s="26"/>
      <c r="D30" s="26"/>
      <c r="E30" s="26"/>
      <c r="F30" s="26"/>
      <c r="G30" s="26"/>
      <c r="H30" s="26"/>
      <c r="I30" s="46"/>
      <c r="J30" s="46"/>
      <c r="K30" s="26"/>
      <c r="L30" s="40"/>
      <c r="P30" s="19"/>
    </row>
    <row r="31" spans="1:16" ht="15.75" x14ac:dyDescent="0.25">
      <c r="A31" s="114"/>
      <c r="B31" s="77"/>
      <c r="C31" s="77"/>
      <c r="D31" s="77"/>
      <c r="E31" s="77"/>
      <c r="F31" s="77"/>
      <c r="G31" s="77"/>
      <c r="H31" s="77"/>
      <c r="I31" s="47"/>
      <c r="J31" s="47"/>
      <c r="K31" s="77"/>
      <c r="L31" s="41"/>
      <c r="P31" s="19"/>
    </row>
    <row r="32" spans="1:16" ht="15.7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6" ht="15.75" x14ac:dyDescent="0.25">
      <c r="A33" s="112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6"/>
      <c r="C33" s="76"/>
      <c r="D33" s="76"/>
      <c r="E33" s="76"/>
      <c r="F33" s="76"/>
      <c r="G33" s="76"/>
      <c r="H33" s="76"/>
      <c r="I33" s="45"/>
      <c r="J33" s="45"/>
      <c r="K33" s="76"/>
      <c r="L33" s="39"/>
      <c r="P33" s="19"/>
    </row>
    <row r="34" spans="1:16" ht="15.75" x14ac:dyDescent="0.25">
      <c r="A34" s="113"/>
      <c r="B34" s="26"/>
      <c r="C34" s="26"/>
      <c r="D34" s="26"/>
      <c r="E34" s="26"/>
      <c r="F34" s="26"/>
      <c r="G34" s="26"/>
      <c r="H34" s="26"/>
      <c r="I34" s="46"/>
      <c r="J34" s="46"/>
      <c r="K34" s="26"/>
      <c r="L34" s="40"/>
      <c r="P34" s="19"/>
    </row>
    <row r="35" spans="1:16" ht="15.75" x14ac:dyDescent="0.25">
      <c r="A35" s="114"/>
      <c r="B35" s="77"/>
      <c r="C35" s="77"/>
      <c r="D35" s="77"/>
      <c r="E35" s="77"/>
      <c r="F35" s="77"/>
      <c r="G35" s="77"/>
      <c r="H35" s="77"/>
      <c r="I35" s="47"/>
      <c r="J35" s="47"/>
      <c r="K35" s="77"/>
      <c r="L35" s="41"/>
      <c r="P35" s="19"/>
    </row>
    <row r="36" spans="1:16" ht="15.75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</row>
    <row r="37" spans="1:16" ht="15.75" x14ac:dyDescent="0.25">
      <c r="A37" s="112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6"/>
      <c r="C37" s="76"/>
      <c r="D37" s="76"/>
      <c r="E37" s="76"/>
      <c r="F37" s="76"/>
      <c r="G37" s="76"/>
      <c r="H37" s="76"/>
      <c r="I37" s="45"/>
      <c r="J37" s="45"/>
      <c r="K37" s="76"/>
      <c r="L37" s="39"/>
      <c r="P37" s="19"/>
    </row>
    <row r="38" spans="1:16" ht="15.75" x14ac:dyDescent="0.25">
      <c r="A38" s="113"/>
      <c r="B38" s="26"/>
      <c r="C38" s="26"/>
      <c r="D38" s="26"/>
      <c r="E38" s="26"/>
      <c r="F38" s="26"/>
      <c r="G38" s="26"/>
      <c r="H38" s="26"/>
      <c r="I38" s="46"/>
      <c r="J38" s="46"/>
      <c r="K38" s="26"/>
      <c r="L38" s="40"/>
      <c r="P38" s="19"/>
    </row>
    <row r="39" spans="1:16" ht="15.75" x14ac:dyDescent="0.25">
      <c r="A39" s="114"/>
      <c r="B39" s="77"/>
      <c r="C39" s="77"/>
      <c r="D39" s="77"/>
      <c r="E39" s="77"/>
      <c r="F39" s="77"/>
      <c r="G39" s="77"/>
      <c r="H39" s="77"/>
      <c r="I39" s="47"/>
      <c r="J39" s="47"/>
      <c r="K39" s="77"/>
      <c r="L39" s="41"/>
      <c r="P39" s="19"/>
    </row>
    <row r="40" spans="1:16" ht="15.75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</row>
    <row r="41" spans="1:16" ht="15.75" x14ac:dyDescent="0.25">
      <c r="A41" s="112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6"/>
      <c r="C41" s="76"/>
      <c r="D41" s="76"/>
      <c r="E41" s="76"/>
      <c r="F41" s="76"/>
      <c r="G41" s="76"/>
      <c r="H41" s="76"/>
      <c r="I41" s="45"/>
      <c r="J41" s="45"/>
      <c r="K41" s="76"/>
      <c r="L41" s="39"/>
      <c r="P41" s="19"/>
    </row>
    <row r="42" spans="1:16" ht="15.75" x14ac:dyDescent="0.25">
      <c r="A42" s="113"/>
      <c r="B42" s="26"/>
      <c r="C42" s="26"/>
      <c r="D42" s="26"/>
      <c r="E42" s="26"/>
      <c r="F42" s="26"/>
      <c r="G42" s="26"/>
      <c r="H42" s="26"/>
      <c r="I42" s="46"/>
      <c r="J42" s="46"/>
      <c r="K42" s="26"/>
      <c r="L42" s="40"/>
      <c r="P42" s="19"/>
    </row>
    <row r="43" spans="1:16" ht="15.75" x14ac:dyDescent="0.25">
      <c r="A43" s="114"/>
      <c r="B43" s="77"/>
      <c r="C43" s="77"/>
      <c r="D43" s="77"/>
      <c r="E43" s="77"/>
      <c r="F43" s="77"/>
      <c r="G43" s="77"/>
      <c r="H43" s="77"/>
      <c r="I43" s="47"/>
      <c r="J43" s="47"/>
      <c r="K43" s="77"/>
      <c r="L43" s="41"/>
      <c r="P43" s="19"/>
    </row>
    <row r="44" spans="1:16" ht="15.75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</row>
    <row r="45" spans="1:16" ht="15.75" x14ac:dyDescent="0.25">
      <c r="A45" s="112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6"/>
      <c r="C45" s="76"/>
      <c r="D45" s="76"/>
      <c r="E45" s="76"/>
      <c r="F45" s="76"/>
      <c r="G45" s="76"/>
      <c r="H45" s="76"/>
      <c r="I45" s="45"/>
      <c r="J45" s="45"/>
      <c r="K45" s="76"/>
      <c r="L45" s="39"/>
      <c r="P45" s="19"/>
    </row>
    <row r="46" spans="1:16" ht="15.75" x14ac:dyDescent="0.25">
      <c r="A46" s="113"/>
      <c r="B46" s="26"/>
      <c r="C46" s="26"/>
      <c r="D46" s="26"/>
      <c r="E46" s="26"/>
      <c r="F46" s="26"/>
      <c r="G46" s="26"/>
      <c r="H46" s="26"/>
      <c r="I46" s="46"/>
      <c r="J46" s="46"/>
      <c r="K46" s="26"/>
      <c r="L46" s="40"/>
      <c r="P46" s="19"/>
    </row>
    <row r="47" spans="1:16" ht="15.75" x14ac:dyDescent="0.25">
      <c r="A47" s="114"/>
      <c r="B47" s="77"/>
      <c r="C47" s="77"/>
      <c r="D47" s="77"/>
      <c r="E47" s="77"/>
      <c r="F47" s="77"/>
      <c r="G47" s="77"/>
      <c r="H47" s="77"/>
      <c r="I47" s="47"/>
      <c r="J47" s="47"/>
      <c r="K47" s="77"/>
      <c r="L47" s="41"/>
      <c r="P47" s="19"/>
    </row>
    <row r="48" spans="1:16" ht="15.75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114</v>
      </c>
    </row>
    <row r="50" spans="1:27" ht="15.75" x14ac:dyDescent="0.25">
      <c r="A50" t="s">
        <v>120</v>
      </c>
      <c r="C50" s="4" t="s">
        <v>121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ht="15.75" x14ac:dyDescent="0.25">
      <c r="A51" s="4"/>
      <c r="B51" s="18"/>
      <c r="C51" s="4" t="s">
        <v>122</v>
      </c>
      <c r="D51" s="26" t="str">
        <f>IF(Worksheet!F15="","",Worksheet!F15)</f>
        <v/>
      </c>
      <c r="E51" s="26" t="str">
        <f>IF(Worksheet!G15="","",Worksheet!G15)</f>
        <v/>
      </c>
      <c r="F51" s="26" t="str">
        <f>IF(Worksheet!H15="","",Worksheet!H15)</f>
        <v/>
      </c>
      <c r="G51" s="26" t="str">
        <f>IF(Worksheet!I15="","",Worksheet!I15)</f>
        <v/>
      </c>
      <c r="H51" s="26" t="str">
        <f>IF(Worksheet!J15="","",Worksheet!J15)</f>
        <v/>
      </c>
      <c r="I51" s="26" t="str">
        <f>IF(Worksheet!K15="","",Worksheet!K15)</f>
        <v/>
      </c>
      <c r="J51" s="26" t="str">
        <f>IF(Worksheet!L15="","",Worksheet!L15)</f>
        <v/>
      </c>
      <c r="K51" s="26" t="str">
        <f>IF(Worksheet!N15="","",Worksheet!N15)</f>
        <v/>
      </c>
      <c r="L51" s="26" t="str">
        <f>IF(Worksheet!O15="","",Worksheet!O15)</f>
        <v/>
      </c>
    </row>
    <row r="52" spans="1:27" ht="30" customHeight="1" x14ac:dyDescent="0.25">
      <c r="A52" s="150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</row>
    <row r="53" spans="1:27" ht="18" customHeight="1" x14ac:dyDescent="0.25">
      <c r="A53" s="150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</row>
    <row r="54" spans="1:27" ht="18" customHeight="1" x14ac:dyDescent="0.25">
      <c r="A54" s="150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</row>
    <row r="55" spans="1:27" x14ac:dyDescent="0.25">
      <c r="A55" t="s">
        <v>39</v>
      </c>
    </row>
    <row r="56" spans="1:27" ht="15" customHeight="1" x14ac:dyDescent="0.25">
      <c r="A56" s="25" t="s">
        <v>123</v>
      </c>
      <c r="B56" s="148" t="s">
        <v>144</v>
      </c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O56" s="142" t="str">
        <f>IF(Worksheet!$B46="FOUND IN TOLERANCE.  PROCEEDED",'CERT AF'!$A77,IF(Worksheet!$B46="FOUND OUT OF TOLERANCE.  UNABLE TO BRING INTO TOLERANCE.",'CERT AF'!$A81,IF(Worksheet!$B46="FOUND OUT OF TOLERANCE.  ADJUSTED IN.",'CERT AF'!$A85,"")))</f>
        <v/>
      </c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</row>
    <row r="57" spans="1:27" x14ac:dyDescent="0.25"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</row>
    <row r="58" spans="1:27" x14ac:dyDescent="0.25"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</row>
    <row r="59" spans="1:27" ht="15.75" x14ac:dyDescent="0.25">
      <c r="A59" s="1" t="s">
        <v>8</v>
      </c>
      <c r="B59" s="146" t="str">
        <f>IF(Worksheet!L3="","",Worksheet!L3)</f>
        <v>Used</v>
      </c>
      <c r="C59" s="146"/>
    </row>
    <row r="60" spans="1:27" ht="15.75" x14ac:dyDescent="0.25">
      <c r="A60" s="1" t="s">
        <v>125</v>
      </c>
      <c r="B60" s="146" t="str">
        <f>IF(Worksheet!O46="","",Worksheet!O46)</f>
        <v/>
      </c>
      <c r="C60" s="146"/>
    </row>
    <row r="61" spans="1:27" x14ac:dyDescent="0.25">
      <c r="A61" s="147" t="str">
        <f>IF(Worksheet!D11="YES",'CERT AL'!A120,"")</f>
        <v/>
      </c>
      <c r="B61" s="147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</row>
    <row r="62" spans="1:27" x14ac:dyDescent="0.25">
      <c r="A62" s="147"/>
      <c r="B62" s="147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</row>
    <row r="63" spans="1:27" x14ac:dyDescent="0.25">
      <c r="A63" t="s">
        <v>114</v>
      </c>
    </row>
    <row r="68" spans="1:15" x14ac:dyDescent="0.25">
      <c r="A68" s="142"/>
      <c r="B68" s="142"/>
      <c r="C68" s="142"/>
      <c r="D68" s="142"/>
      <c r="E68" s="142"/>
      <c r="F68" s="142"/>
      <c r="G68" s="142"/>
      <c r="H68" s="142"/>
      <c r="I68" s="142"/>
      <c r="J68" s="142"/>
      <c r="K68" s="142"/>
      <c r="L68" s="142"/>
      <c r="M68" s="142"/>
      <c r="N68" s="142"/>
      <c r="O68" s="142"/>
    </row>
    <row r="69" spans="1:15" x14ac:dyDescent="0.25">
      <c r="A69" s="142"/>
      <c r="B69" s="142"/>
      <c r="C69" s="142"/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</row>
    <row r="70" spans="1:15" x14ac:dyDescent="0.25">
      <c r="A70" s="142"/>
      <c r="B70" s="142"/>
      <c r="C70" s="142"/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</row>
    <row r="71" spans="1:15" x14ac:dyDescent="0.25">
      <c r="A71" s="142"/>
      <c r="B71" s="142"/>
      <c r="C71" s="142"/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</row>
    <row r="72" spans="1:15" x14ac:dyDescent="0.25">
      <c r="A72" s="142"/>
      <c r="B72" s="142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</row>
    <row r="73" spans="1:15" ht="15" customHeight="1" x14ac:dyDescent="0.25">
      <c r="A73" s="142"/>
      <c r="B73" s="142"/>
      <c r="C73" s="142"/>
      <c r="D73" s="142"/>
      <c r="E73" s="142"/>
      <c r="F73" s="142"/>
      <c r="G73" s="142"/>
      <c r="H73" s="142"/>
      <c r="I73" s="142"/>
      <c r="J73" s="142"/>
      <c r="K73" s="142"/>
      <c r="L73" s="142"/>
      <c r="M73" s="142"/>
      <c r="N73" s="142"/>
      <c r="O73" s="142"/>
    </row>
    <row r="74" spans="1:15" x14ac:dyDescent="0.25">
      <c r="A74" s="142"/>
      <c r="B74" s="142"/>
      <c r="C74" s="142"/>
      <c r="D74" s="142"/>
      <c r="E74" s="142"/>
      <c r="F74" s="142"/>
      <c r="G74" s="142"/>
      <c r="H74" s="142"/>
      <c r="I74" s="142"/>
      <c r="J74" s="142"/>
      <c r="K74" s="142"/>
      <c r="L74" s="142"/>
      <c r="M74" s="142"/>
      <c r="N74" s="142"/>
      <c r="O74" s="142"/>
    </row>
    <row r="75" spans="1:15" x14ac:dyDescent="0.25">
      <c r="A75" s="142"/>
      <c r="B75" s="142"/>
      <c r="C75" s="142"/>
      <c r="D75" s="142"/>
      <c r="E75" s="142"/>
      <c r="F75" s="142"/>
      <c r="G75" s="142"/>
      <c r="H75" s="142"/>
      <c r="I75" s="142"/>
      <c r="J75" s="142"/>
      <c r="K75" s="142"/>
      <c r="L75" s="142"/>
      <c r="M75" s="142"/>
      <c r="N75" s="142"/>
      <c r="O75" s="142"/>
    </row>
    <row r="76" spans="1:15" x14ac:dyDescent="0.25">
      <c r="A76" t="s">
        <v>81</v>
      </c>
    </row>
    <row r="77" spans="1:15" x14ac:dyDescent="0.25">
      <c r="A77" t="s">
        <v>144</v>
      </c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t="s">
        <v>145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t="s">
        <v>146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t="s">
        <v>147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55" t="s">
        <v>148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</sheetData>
  <sheetProtection algorithmName="SHA-512" hashValue="/eTXrksBVzXQOyDcgJRpixY3zPkRIA12/RrHfi+J8Ek2k2zh2lDKnAwElGaik4LOOhZhIWMxR6q/VsQowWfBhQ==" saltValue="QGqFMx9yA9oS0RkBkhtMCg==" spinCount="100000" sheet="1" objects="1" scenarios="1"/>
  <protectedRanges>
    <protectedRange sqref="B56:M58" name="AF Comments"/>
    <protectedRange sqref="F6:G6" name="AF page number"/>
  </protectedRanges>
  <mergeCells count="18">
    <mergeCell ref="J11:K11"/>
    <mergeCell ref="B1:K1"/>
    <mergeCell ref="B2:K2"/>
    <mergeCell ref="B3:K3"/>
    <mergeCell ref="F6:G6"/>
    <mergeCell ref="C4:I4"/>
    <mergeCell ref="C5:J5"/>
    <mergeCell ref="J12:K12"/>
    <mergeCell ref="J13:K13"/>
    <mergeCell ref="J14:K14"/>
    <mergeCell ref="J15:K15"/>
    <mergeCell ref="O56:AA58"/>
    <mergeCell ref="A68:O75"/>
    <mergeCell ref="A61:M62"/>
    <mergeCell ref="A52:M54"/>
    <mergeCell ref="B56:M58"/>
    <mergeCell ref="B59:C59"/>
    <mergeCell ref="B60:C60"/>
  </mergeCells>
  <printOptions horizontalCentered="1"/>
  <pageMargins left="0" right="0" top="0.5" bottom="0.85" header="0.3" footer="0.3"/>
  <pageSetup scale="68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20" t="s">
        <v>1112</v>
      </c>
    </row>
    <row r="2" spans="1:16" x14ac:dyDescent="0.25">
      <c r="A2" s="115" t="s">
        <v>118</v>
      </c>
      <c r="B2" s="115" t="s">
        <v>52</v>
      </c>
      <c r="C2" s="15" t="s">
        <v>55</v>
      </c>
      <c r="D2" s="15" t="s">
        <v>56</v>
      </c>
      <c r="E2" s="15"/>
      <c r="F2" s="15"/>
      <c r="G2" s="15"/>
      <c r="H2" s="15" t="s">
        <v>60</v>
      </c>
      <c r="I2" s="15" t="s">
        <v>61</v>
      </c>
      <c r="J2" s="15" t="s">
        <v>62</v>
      </c>
      <c r="K2" s="36" t="s">
        <v>63</v>
      </c>
      <c r="L2" s="15" t="s">
        <v>119</v>
      </c>
      <c r="P2" s="15" t="s">
        <v>1124</v>
      </c>
    </row>
    <row r="3" spans="1:16" ht="15.75" x14ac:dyDescent="0.25">
      <c r="A3" s="112" t="str">
        <f>IF(Worksheet!C18="", "", Worksheet!B18 &amp; IF(Worksheet!D$11="NO", " ", "/P ") &amp; P3)</f>
        <v/>
      </c>
      <c r="B3" s="76" t="str">
        <f>IF(Worksheet!D18="","",Worksheet!D18)</f>
        <v/>
      </c>
      <c r="C3" s="76" t="str">
        <f>IF(Worksheet!F18="","",Worksheet!F18)</f>
        <v/>
      </c>
      <c r="D3" s="76" t="str">
        <f>IF(Worksheet!G18="","",Worksheet!G18)</f>
        <v/>
      </c>
      <c r="E3" s="116"/>
      <c r="F3" s="116"/>
      <c r="G3" s="116"/>
      <c r="H3" s="76" t="str">
        <f>IF(Worksheet!F18="","",Worksheet!AC18)</f>
        <v/>
      </c>
      <c r="I3" s="45" t="str">
        <f>IF(Worksheet!F18="","",Worksheet!AD18)</f>
        <v/>
      </c>
      <c r="J3" s="45" t="str">
        <f>IF(Worksheet!F18="","",Worksheet!AE18)</f>
        <v/>
      </c>
      <c r="K3" s="76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13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4"/>
      <c r="F4" s="74"/>
      <c r="G4" s="74"/>
      <c r="H4" s="26" t="str">
        <f>IF(Worksheet!F19="","",Worksheet!AC19)</f>
        <v/>
      </c>
      <c r="I4" s="46" t="str">
        <f>IF(Worksheet!F19="","",Worksheet!AD19)</f>
        <v/>
      </c>
      <c r="J4" s="46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14" t="str">
        <f>IF(Worksheet!C20="", "", Worksheet!B20 &amp; IF(Worksheet!D$11="NO", " ", "/P ") &amp; P5)</f>
        <v/>
      </c>
      <c r="B5" s="77" t="str">
        <f>IF(Worksheet!D20="","",Worksheet!D20)</f>
        <v/>
      </c>
      <c r="C5" s="77" t="str">
        <f>IF(Worksheet!F20="","",Worksheet!F20)</f>
        <v/>
      </c>
      <c r="D5" s="77" t="str">
        <f>IF(Worksheet!G20="","",Worksheet!G20)</f>
        <v/>
      </c>
      <c r="E5" s="117"/>
      <c r="F5" s="117"/>
      <c r="G5" s="117"/>
      <c r="H5" s="77" t="str">
        <f>IF(Worksheet!F20="","",Worksheet!AC20)</f>
        <v/>
      </c>
      <c r="I5" s="47" t="str">
        <f>IF(Worksheet!F20="","",Worksheet!AD20)</f>
        <v/>
      </c>
      <c r="J5" s="47" t="str">
        <f>IF(Worksheet!F20="","",Worksheet!AE20)</f>
        <v/>
      </c>
      <c r="K5" s="77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18"/>
      <c r="F6" s="118"/>
      <c r="G6" s="118"/>
      <c r="H6" s="19"/>
      <c r="I6" s="19"/>
      <c r="J6" s="19"/>
      <c r="K6" s="19"/>
    </row>
    <row r="7" spans="1:16" ht="15.75" x14ac:dyDescent="0.25">
      <c r="A7" s="112" t="str">
        <f>IF(Worksheet!C22="", "", Worksheet!B22 &amp; IF(Worksheet!D$11="NO", " ", "/P ") &amp; P7)</f>
        <v/>
      </c>
      <c r="B7" s="76" t="str">
        <f>IF(Worksheet!D22="","",Worksheet!D22)</f>
        <v/>
      </c>
      <c r="C7" s="76" t="str">
        <f>IF(Worksheet!F22="","",Worksheet!F22)</f>
        <v/>
      </c>
      <c r="D7" s="76" t="str">
        <f>IF(Worksheet!G22="","",Worksheet!G22)</f>
        <v/>
      </c>
      <c r="E7" s="116"/>
      <c r="F7" s="116"/>
      <c r="G7" s="116"/>
      <c r="H7" s="76" t="str">
        <f>IF(Worksheet!F22="","",Worksheet!AC22)</f>
        <v/>
      </c>
      <c r="I7" s="45" t="str">
        <f>IF(Worksheet!F22="","",Worksheet!AD22)</f>
        <v/>
      </c>
      <c r="J7" s="45" t="str">
        <f>IF(Worksheet!F22="","",Worksheet!AE22)</f>
        <v/>
      </c>
      <c r="K7" s="76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13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4"/>
      <c r="F8" s="74"/>
      <c r="G8" s="74"/>
      <c r="H8" s="26" t="str">
        <f>IF(Worksheet!F23="","",Worksheet!AC23)</f>
        <v/>
      </c>
      <c r="I8" s="46" t="str">
        <f>IF(Worksheet!F23="","",Worksheet!AD23)</f>
        <v/>
      </c>
      <c r="J8" s="46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14" t="str">
        <f>IF(Worksheet!C24="", "", Worksheet!B24 &amp; IF(Worksheet!D$11="NO", " ", "/P ") &amp; P9)</f>
        <v/>
      </c>
      <c r="B9" s="77" t="str">
        <f>IF(Worksheet!D24="","",Worksheet!D24)</f>
        <v/>
      </c>
      <c r="C9" s="77" t="str">
        <f>IF(Worksheet!F24="","",Worksheet!F24)</f>
        <v/>
      </c>
      <c r="D9" s="77" t="str">
        <f>IF(Worksheet!G24="","",Worksheet!G24)</f>
        <v/>
      </c>
      <c r="E9" s="117"/>
      <c r="F9" s="117"/>
      <c r="G9" s="117"/>
      <c r="H9" s="77" t="str">
        <f>IF(Worksheet!F24="","",Worksheet!AC24)</f>
        <v/>
      </c>
      <c r="I9" s="47" t="str">
        <f>IF(Worksheet!F24="","",Worksheet!AD24)</f>
        <v/>
      </c>
      <c r="J9" s="47" t="str">
        <f>IF(Worksheet!F24="","",Worksheet!AE24)</f>
        <v/>
      </c>
      <c r="K9" s="77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18"/>
      <c r="F10" s="118"/>
      <c r="G10" s="118"/>
      <c r="H10" s="19"/>
      <c r="I10" s="19"/>
      <c r="J10" s="19"/>
      <c r="K10" s="19"/>
    </row>
    <row r="11" spans="1:16" ht="15.75" x14ac:dyDescent="0.25">
      <c r="A11" s="112" t="str">
        <f>IF(Worksheet!C26="", "", Worksheet!B26 &amp; IF(Worksheet!D$11="NO", " ", "/P ") &amp; P11)</f>
        <v/>
      </c>
      <c r="B11" s="76" t="str">
        <f>IF(Worksheet!D26="","",Worksheet!D26)</f>
        <v/>
      </c>
      <c r="C11" s="76" t="str">
        <f>IF(Worksheet!F26="","",Worksheet!F26)</f>
        <v/>
      </c>
      <c r="D11" s="76" t="str">
        <f>IF(Worksheet!G26="","",Worksheet!G26)</f>
        <v/>
      </c>
      <c r="E11" s="116"/>
      <c r="F11" s="116"/>
      <c r="G11" s="116"/>
      <c r="H11" s="76" t="str">
        <f>IF(Worksheet!F26="","",Worksheet!AC26)</f>
        <v/>
      </c>
      <c r="I11" s="45" t="str">
        <f>IF(Worksheet!F26="","",Worksheet!AD26)</f>
        <v/>
      </c>
      <c r="J11" s="45" t="str">
        <f>IF(Worksheet!F26="","",Worksheet!AE26)</f>
        <v/>
      </c>
      <c r="K11" s="76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13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4"/>
      <c r="F12" s="74"/>
      <c r="G12" s="74"/>
      <c r="H12" s="26" t="str">
        <f>IF(Worksheet!F27="","",Worksheet!AC27)</f>
        <v/>
      </c>
      <c r="I12" s="46" t="str">
        <f>IF(Worksheet!F27="","",Worksheet!AD27)</f>
        <v/>
      </c>
      <c r="J12" s="46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14" t="str">
        <f>IF(Worksheet!C28="", "", Worksheet!B28 &amp; IF(Worksheet!D$11="NO", " ", "/P ") &amp; P13)</f>
        <v/>
      </c>
      <c r="B13" s="77" t="str">
        <f>IF(Worksheet!D28="","",Worksheet!D28)</f>
        <v/>
      </c>
      <c r="C13" s="77" t="str">
        <f>IF(Worksheet!F28="","",Worksheet!F28)</f>
        <v/>
      </c>
      <c r="D13" s="77" t="str">
        <f>IF(Worksheet!G28="","",Worksheet!G28)</f>
        <v/>
      </c>
      <c r="E13" s="117"/>
      <c r="F13" s="117"/>
      <c r="G13" s="117"/>
      <c r="H13" s="77" t="str">
        <f>IF(Worksheet!F28="","",Worksheet!AC28)</f>
        <v/>
      </c>
      <c r="I13" s="47" t="str">
        <f>IF(Worksheet!F28="","",Worksheet!AD28)</f>
        <v/>
      </c>
      <c r="J13" s="47" t="str">
        <f>IF(Worksheet!F28="","",Worksheet!AE28)</f>
        <v/>
      </c>
      <c r="K13" s="77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18"/>
      <c r="F14" s="118"/>
      <c r="G14" s="118"/>
      <c r="H14" s="19"/>
      <c r="I14" s="19"/>
      <c r="J14" s="19"/>
      <c r="K14" s="19"/>
    </row>
    <row r="15" spans="1:16" ht="15.75" x14ac:dyDescent="0.25">
      <c r="A15" s="112" t="str">
        <f>IF(Worksheet!C30="", "", Worksheet!B30 &amp; IF(Worksheet!D$11="NO", " ", "/P ") &amp; P15)</f>
        <v/>
      </c>
      <c r="B15" s="76" t="str">
        <f>IF(Worksheet!D30="","",Worksheet!D30)</f>
        <v/>
      </c>
      <c r="C15" s="76" t="str">
        <f>IF(Worksheet!F30="","",Worksheet!F30)</f>
        <v/>
      </c>
      <c r="D15" s="76" t="str">
        <f>IF(Worksheet!G30="","",Worksheet!G30)</f>
        <v/>
      </c>
      <c r="E15" s="116"/>
      <c r="F15" s="116"/>
      <c r="G15" s="116"/>
      <c r="H15" s="76" t="str">
        <f>IF(Worksheet!F30="","",Worksheet!AC30)</f>
        <v/>
      </c>
      <c r="I15" s="45" t="str">
        <f>IF(Worksheet!F30="","",Worksheet!AD30)</f>
        <v/>
      </c>
      <c r="J15" s="45" t="str">
        <f>IF(Worksheet!F30="","",Worksheet!AE30)</f>
        <v/>
      </c>
      <c r="K15" s="76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13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4"/>
      <c r="F16" s="74"/>
      <c r="G16" s="74"/>
      <c r="H16" s="26" t="str">
        <f>IF(Worksheet!F31="","",Worksheet!AC31)</f>
        <v/>
      </c>
      <c r="I16" s="46" t="str">
        <f>IF(Worksheet!F31="","",Worksheet!AD31)</f>
        <v/>
      </c>
      <c r="J16" s="46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14" t="str">
        <f>IF(Worksheet!C32="", "", Worksheet!B32 &amp; IF(Worksheet!D$11="NO", " ", "/P ") &amp; P17)</f>
        <v/>
      </c>
      <c r="B17" s="77" t="str">
        <f>IF(Worksheet!D32="","",Worksheet!D32)</f>
        <v/>
      </c>
      <c r="C17" s="77" t="str">
        <f>IF(Worksheet!F32="","",Worksheet!F32)</f>
        <v/>
      </c>
      <c r="D17" s="77" t="str">
        <f>IF(Worksheet!G32="","",Worksheet!G32)</f>
        <v/>
      </c>
      <c r="E17" s="117"/>
      <c r="F17" s="117"/>
      <c r="G17" s="117"/>
      <c r="H17" s="77" t="str">
        <f>IF(Worksheet!F32="","",Worksheet!AC32)</f>
        <v/>
      </c>
      <c r="I17" s="47" t="str">
        <f>IF(Worksheet!F32="","",Worksheet!AD32)</f>
        <v/>
      </c>
      <c r="J17" s="47" t="str">
        <f>IF(Worksheet!F32="","",Worksheet!AE32)</f>
        <v/>
      </c>
      <c r="K17" s="77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18"/>
      <c r="F18" s="118"/>
      <c r="G18" s="118"/>
      <c r="H18" s="19"/>
      <c r="I18" s="19"/>
      <c r="J18" s="19"/>
      <c r="K18" s="19"/>
    </row>
    <row r="19" spans="1:16" ht="15.75" x14ac:dyDescent="0.25">
      <c r="A19" s="112" t="str">
        <f>IF(Worksheet!C34="", "", Worksheet!B34 &amp; IF(Worksheet!D$11="NO", " ", "/P ") &amp; P19)</f>
        <v/>
      </c>
      <c r="B19" s="76" t="str">
        <f>IF(Worksheet!D34="","",Worksheet!D34)</f>
        <v/>
      </c>
      <c r="C19" s="76" t="str">
        <f>IF(Worksheet!F34="","",Worksheet!F34)</f>
        <v/>
      </c>
      <c r="D19" s="76" t="str">
        <f>IF(Worksheet!G34="","",Worksheet!G34)</f>
        <v/>
      </c>
      <c r="E19" s="116"/>
      <c r="F19" s="116"/>
      <c r="G19" s="116"/>
      <c r="H19" s="76" t="str">
        <f>IF(Worksheet!F34="","",Worksheet!AC34)</f>
        <v/>
      </c>
      <c r="I19" s="45" t="str">
        <f>IF(Worksheet!F34="","",Worksheet!AD34)</f>
        <v/>
      </c>
      <c r="J19" s="45" t="str">
        <f>IF(Worksheet!F34="","",Worksheet!AE34)</f>
        <v/>
      </c>
      <c r="K19" s="76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13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4"/>
      <c r="F20" s="74"/>
      <c r="G20" s="74"/>
      <c r="H20" s="26" t="str">
        <f>IF(Worksheet!F35="","",Worksheet!AC35)</f>
        <v/>
      </c>
      <c r="I20" s="46" t="str">
        <f>IF(Worksheet!F35="","",Worksheet!AD35)</f>
        <v/>
      </c>
      <c r="J20" s="46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14" t="str">
        <f>IF(Worksheet!C36="", "", Worksheet!B36 &amp; IF(Worksheet!D$11="NO", " ", "/P ") &amp; P21)</f>
        <v/>
      </c>
      <c r="B21" s="77" t="str">
        <f>IF(Worksheet!D36="","",Worksheet!D36)</f>
        <v/>
      </c>
      <c r="C21" s="77" t="str">
        <f>IF(Worksheet!F36="","",Worksheet!F36)</f>
        <v/>
      </c>
      <c r="D21" s="77" t="str">
        <f>IF(Worksheet!G36="","",Worksheet!G36)</f>
        <v/>
      </c>
      <c r="E21" s="117"/>
      <c r="F21" s="117"/>
      <c r="G21" s="117"/>
      <c r="H21" s="77" t="str">
        <f>IF(Worksheet!F36="","",Worksheet!AC36)</f>
        <v/>
      </c>
      <c r="I21" s="47" t="str">
        <f>IF(Worksheet!F36="","",Worksheet!AD36)</f>
        <v/>
      </c>
      <c r="J21" s="47" t="str">
        <f>IF(Worksheet!F36="","",Worksheet!AE36)</f>
        <v/>
      </c>
      <c r="K21" s="77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18"/>
      <c r="F22" s="118"/>
      <c r="G22" s="118"/>
      <c r="H22" s="19"/>
      <c r="I22" s="19"/>
      <c r="J22" s="19"/>
      <c r="K22" s="19"/>
    </row>
    <row r="23" spans="1:16" ht="15.75" x14ac:dyDescent="0.25">
      <c r="A23" s="112" t="str">
        <f>IF(Worksheet!C38="", "", Worksheet!B38 &amp; IF(Worksheet!D$11="NO", " ", "/P ") &amp; P23)</f>
        <v/>
      </c>
      <c r="B23" s="76" t="str">
        <f>IF(Worksheet!D38="","",Worksheet!D38)</f>
        <v/>
      </c>
      <c r="C23" s="76" t="str">
        <f>IF(Worksheet!F38="","",Worksheet!F38)</f>
        <v/>
      </c>
      <c r="D23" s="76" t="str">
        <f>IF(Worksheet!G38="","",Worksheet!G38)</f>
        <v/>
      </c>
      <c r="E23" s="116"/>
      <c r="F23" s="116"/>
      <c r="G23" s="116"/>
      <c r="H23" s="76" t="str">
        <f>IF(Worksheet!F38="","",Worksheet!AC38)</f>
        <v/>
      </c>
      <c r="I23" s="45" t="str">
        <f>IF(Worksheet!F38="","",Worksheet!AD38)</f>
        <v/>
      </c>
      <c r="J23" s="45" t="str">
        <f>IF(Worksheet!F38="","",Worksheet!AE38)</f>
        <v/>
      </c>
      <c r="K23" s="76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13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4"/>
      <c r="F24" s="74"/>
      <c r="G24" s="74"/>
      <c r="H24" s="26" t="str">
        <f>IF(Worksheet!F39="","",Worksheet!AC39)</f>
        <v/>
      </c>
      <c r="I24" s="46" t="str">
        <f>IF(Worksheet!F39="","",Worksheet!AD39)</f>
        <v/>
      </c>
      <c r="J24" s="46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14" t="str">
        <f>IF(Worksheet!C40="", "", Worksheet!B40 &amp; IF(Worksheet!D$11="NO", " ", "/P ") &amp; P25)</f>
        <v/>
      </c>
      <c r="B25" s="77" t="str">
        <f>IF(Worksheet!D40="","",Worksheet!D40)</f>
        <v/>
      </c>
      <c r="C25" s="77" t="str">
        <f>IF(Worksheet!F40="","",Worksheet!F40)</f>
        <v/>
      </c>
      <c r="D25" s="77" t="str">
        <f>IF(Worksheet!G40="","",Worksheet!G40)</f>
        <v/>
      </c>
      <c r="E25" s="117"/>
      <c r="F25" s="117"/>
      <c r="G25" s="117"/>
      <c r="H25" s="77" t="str">
        <f>IF(Worksheet!F40="","",Worksheet!AC40)</f>
        <v/>
      </c>
      <c r="I25" s="47" t="str">
        <f>IF(Worksheet!F40="","",Worksheet!AD40)</f>
        <v/>
      </c>
      <c r="J25" s="47" t="str">
        <f>IF(Worksheet!F40="","",Worksheet!AE40)</f>
        <v/>
      </c>
      <c r="K25" s="77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18"/>
      <c r="F26" s="118"/>
      <c r="G26" s="118"/>
      <c r="H26" s="19"/>
      <c r="I26" s="19"/>
      <c r="J26" s="19"/>
      <c r="K26" s="19"/>
    </row>
    <row r="27" spans="1:16" ht="15.75" x14ac:dyDescent="0.25">
      <c r="A27" s="112" t="str">
        <f>IF(Worksheet!C42="", "", Worksheet!B42 &amp; IF(Worksheet!D$11="NO", " ", "/P ") &amp; P27)</f>
        <v/>
      </c>
      <c r="B27" s="76" t="str">
        <f>IF(Worksheet!D42="","",Worksheet!D42)</f>
        <v/>
      </c>
      <c r="C27" s="76" t="str">
        <f>IF(Worksheet!F42="","",Worksheet!F42)</f>
        <v/>
      </c>
      <c r="D27" s="76" t="str">
        <f>IF(Worksheet!G42="","",Worksheet!G42)</f>
        <v/>
      </c>
      <c r="E27" s="116"/>
      <c r="F27" s="116"/>
      <c r="G27" s="116"/>
      <c r="H27" s="76" t="str">
        <f>IF(Worksheet!F42="","",Worksheet!AC42)</f>
        <v/>
      </c>
      <c r="I27" s="45" t="str">
        <f>IF(Worksheet!F42="","",Worksheet!AD42)</f>
        <v/>
      </c>
      <c r="J27" s="45" t="str">
        <f>IF(Worksheet!F42="","",Worksheet!AE42)</f>
        <v/>
      </c>
      <c r="K27" s="76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13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4"/>
      <c r="F28" s="74"/>
      <c r="G28" s="74"/>
      <c r="H28" s="26" t="str">
        <f>IF(Worksheet!F43="","",Worksheet!AC43)</f>
        <v/>
      </c>
      <c r="I28" s="46" t="str">
        <f>IF(Worksheet!F43="","",Worksheet!AD43)</f>
        <v/>
      </c>
      <c r="J28" s="46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14" t="str">
        <f>IF(Worksheet!C44="", "", Worksheet!B44 &amp; IF(Worksheet!D$11="NO", " ", "/P ") &amp; P29)</f>
        <v/>
      </c>
      <c r="B29" s="77" t="str">
        <f>IF(Worksheet!D44="","",Worksheet!D44)</f>
        <v/>
      </c>
      <c r="C29" s="77" t="str">
        <f>IF(Worksheet!F44="","",Worksheet!F44)</f>
        <v/>
      </c>
      <c r="D29" s="77" t="str">
        <f>IF(Worksheet!G44="","",Worksheet!G44)</f>
        <v/>
      </c>
      <c r="E29" s="117"/>
      <c r="F29" s="117"/>
      <c r="G29" s="117"/>
      <c r="H29" s="77" t="str">
        <f>IF(Worksheet!F44="","",Worksheet!AC44)</f>
        <v/>
      </c>
      <c r="I29" s="47" t="str">
        <f>IF(Worksheet!F44="","",Worksheet!AD44)</f>
        <v/>
      </c>
      <c r="J29" s="47" t="str">
        <f>IF(Worksheet!F44="","",Worksheet!AE44)</f>
        <v/>
      </c>
      <c r="K29" s="77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20" t="s">
        <v>1113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15" t="s">
        <v>118</v>
      </c>
      <c r="B32" s="115" t="s">
        <v>52</v>
      </c>
      <c r="C32" s="15" t="s">
        <v>55</v>
      </c>
      <c r="D32" s="15" t="s">
        <v>56</v>
      </c>
      <c r="E32" s="15" t="s">
        <v>57</v>
      </c>
      <c r="F32" s="15" t="s">
        <v>58</v>
      </c>
      <c r="G32" s="15" t="s">
        <v>59</v>
      </c>
      <c r="H32" s="15" t="s">
        <v>60</v>
      </c>
      <c r="I32" s="15" t="s">
        <v>61</v>
      </c>
      <c r="J32" s="15" t="s">
        <v>62</v>
      </c>
      <c r="K32" s="36" t="s">
        <v>63</v>
      </c>
      <c r="L32" s="15" t="s">
        <v>119</v>
      </c>
    </row>
    <row r="33" spans="1:17" ht="15.75" x14ac:dyDescent="0.25">
      <c r="A33" s="76" t="str">
        <f>IF(Worksheet!C18="", "", Worksheet!B18 &amp; IF(Worksheet!D$11="NO"," ","/P ") &amp; P33)</f>
        <v/>
      </c>
      <c r="B33" s="76" t="str">
        <f>IF(Worksheet!D18="","",Worksheet!D18)</f>
        <v/>
      </c>
      <c r="C33" s="45" t="str">
        <f>IF(Worksheet!J18="","",Worksheet!J18)</f>
        <v/>
      </c>
      <c r="D33" s="45" t="str">
        <f>IF(Worksheet!K18="","",Worksheet!K18)</f>
        <v/>
      </c>
      <c r="E33" s="45" t="str">
        <f>IF(Worksheet!L18="","",Worksheet!L18)</f>
        <v/>
      </c>
      <c r="F33" s="45" t="str">
        <f>IF(Worksheet!M18="","",Worksheet!M18)</f>
        <v/>
      </c>
      <c r="G33" s="45" t="str">
        <f>IF(Worksheet!N18="","",Worksheet!N18)</f>
        <v/>
      </c>
      <c r="H33" s="76" t="str">
        <f>IF(Worksheet!O18="","",Worksheet!O18)</f>
        <v/>
      </c>
      <c r="I33" s="45" t="str">
        <f>IF(Worksheet!P18="","",Worksheet!P18)</f>
        <v/>
      </c>
      <c r="J33" s="45" t="str">
        <f>IF(Worksheet!Q18="","",Worksheet!Q18)</f>
        <v/>
      </c>
      <c r="K33" s="76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6" t="str">
        <f>IF(Worksheet!J19="","",Worksheet!J19)</f>
        <v/>
      </c>
      <c r="D34" s="46" t="str">
        <f>IF(Worksheet!K19="","",Worksheet!K19)</f>
        <v/>
      </c>
      <c r="E34" s="46" t="str">
        <f>IF(Worksheet!L19="","",Worksheet!L19)</f>
        <v/>
      </c>
      <c r="F34" s="46" t="str">
        <f>IF(Worksheet!M19="","",Worksheet!M19)</f>
        <v/>
      </c>
      <c r="G34" s="46" t="str">
        <f>IF(Worksheet!N19="","",Worksheet!N19)</f>
        <v/>
      </c>
      <c r="H34" s="26" t="str">
        <f>IF(Worksheet!O19="","",Worksheet!O19)</f>
        <v/>
      </c>
      <c r="I34" s="46" t="str">
        <f>IF(Worksheet!P19="","",Worksheet!P19)</f>
        <v/>
      </c>
      <c r="J34" s="46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77" t="str">
        <f>IF(Worksheet!C20="", "", Worksheet!B20 &amp; IF(Worksheet!D$11="NO"," ","/P ") &amp; P35)</f>
        <v/>
      </c>
      <c r="B35" s="77" t="str">
        <f>IF(Worksheet!D20="","",Worksheet!D20)</f>
        <v/>
      </c>
      <c r="C35" s="47" t="str">
        <f>IF(Worksheet!J20="","",Worksheet!J20)</f>
        <v/>
      </c>
      <c r="D35" s="47" t="str">
        <f>IF(Worksheet!K20="","",Worksheet!K20)</f>
        <v/>
      </c>
      <c r="E35" s="47" t="str">
        <f>IF(Worksheet!L20="","",Worksheet!L20)</f>
        <v/>
      </c>
      <c r="F35" s="47" t="str">
        <f>IF(Worksheet!M20="","",Worksheet!M20)</f>
        <v/>
      </c>
      <c r="G35" s="47" t="str">
        <f>IF(Worksheet!N20="","",Worksheet!N20)</f>
        <v/>
      </c>
      <c r="H35" s="77" t="str">
        <f>IF(Worksheet!O20="","",Worksheet!O20)</f>
        <v/>
      </c>
      <c r="I35" s="47" t="str">
        <f>IF(Worksheet!P20="","",Worksheet!P20)</f>
        <v/>
      </c>
      <c r="J35" s="47" t="str">
        <f>IF(Worksheet!Q20="","",Worksheet!Q20)</f>
        <v/>
      </c>
      <c r="K35" s="77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8"/>
      <c r="J36" s="78"/>
      <c r="K36" s="19"/>
    </row>
    <row r="37" spans="1:17" ht="15.75" x14ac:dyDescent="0.25">
      <c r="A37" s="76" t="str">
        <f>IF(Worksheet!C22="", "", Worksheet!B22 &amp; IF(Worksheet!D$11="NO"," ","/P ") &amp; P37)</f>
        <v/>
      </c>
      <c r="B37" s="76" t="str">
        <f>IF(Worksheet!D22="","",Worksheet!D22)</f>
        <v/>
      </c>
      <c r="C37" s="45" t="str">
        <f>IF(Worksheet!J22="","",Worksheet!J22)</f>
        <v/>
      </c>
      <c r="D37" s="45" t="str">
        <f>IF(Worksheet!K22="","",Worksheet!K22)</f>
        <v/>
      </c>
      <c r="E37" s="45" t="str">
        <f>IF(Worksheet!L22="","",Worksheet!L22)</f>
        <v/>
      </c>
      <c r="F37" s="45" t="str">
        <f>IF(Worksheet!M22="","",Worksheet!M22)</f>
        <v/>
      </c>
      <c r="G37" s="45" t="str">
        <f>IF(Worksheet!N22="","",Worksheet!N22)</f>
        <v/>
      </c>
      <c r="H37" s="76" t="str">
        <f>IF(Worksheet!O22="","",Worksheet!O22)</f>
        <v/>
      </c>
      <c r="I37" s="45" t="str">
        <f>IF(Worksheet!P22="","",Worksheet!P22)</f>
        <v/>
      </c>
      <c r="J37" s="45" t="str">
        <f>IF(Worksheet!Q22="","",Worksheet!Q22)</f>
        <v/>
      </c>
      <c r="K37" s="76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6" t="str">
        <f>IF(Worksheet!J23="","",Worksheet!J23)</f>
        <v/>
      </c>
      <c r="D38" s="46" t="str">
        <f>IF(Worksheet!K23="","",Worksheet!K23)</f>
        <v/>
      </c>
      <c r="E38" s="46" t="str">
        <f>IF(Worksheet!L23="","",Worksheet!L23)</f>
        <v/>
      </c>
      <c r="F38" s="46" t="str">
        <f>IF(Worksheet!M23="","",Worksheet!M23)</f>
        <v/>
      </c>
      <c r="G38" s="46" t="str">
        <f>IF(Worksheet!N23="","",Worksheet!N23)</f>
        <v/>
      </c>
      <c r="H38" s="26" t="str">
        <f>IF(Worksheet!O23="","",Worksheet!O23)</f>
        <v/>
      </c>
      <c r="I38" s="46" t="str">
        <f>IF(Worksheet!P23="","",Worksheet!P23)</f>
        <v/>
      </c>
      <c r="J38" s="46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77" t="str">
        <f>IF(Worksheet!C24="", "", Worksheet!B24 &amp; IF(Worksheet!D$11="NO"," ","/P ") &amp; P39)</f>
        <v/>
      </c>
      <c r="B39" s="77" t="str">
        <f>IF(Worksheet!D24="","",Worksheet!D24)</f>
        <v/>
      </c>
      <c r="C39" s="47" t="str">
        <f>IF(Worksheet!J24="","",Worksheet!J24)</f>
        <v/>
      </c>
      <c r="D39" s="47" t="str">
        <f>IF(Worksheet!K24="","",Worksheet!K24)</f>
        <v/>
      </c>
      <c r="E39" s="47" t="str">
        <f>IF(Worksheet!L24="","",Worksheet!L24)</f>
        <v/>
      </c>
      <c r="F39" s="47" t="str">
        <f>IF(Worksheet!M24="","",Worksheet!M24)</f>
        <v/>
      </c>
      <c r="G39" s="47" t="str">
        <f>IF(Worksheet!N24="","",Worksheet!N24)</f>
        <v/>
      </c>
      <c r="H39" s="77" t="str">
        <f>IF(Worksheet!O24="","",Worksheet!O24)</f>
        <v/>
      </c>
      <c r="I39" s="47" t="str">
        <f>IF(Worksheet!P24="","",Worksheet!P24)</f>
        <v/>
      </c>
      <c r="J39" s="47" t="str">
        <f>IF(Worksheet!Q24="","",Worksheet!Q24)</f>
        <v/>
      </c>
      <c r="K39" s="77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8"/>
      <c r="J40" s="78"/>
      <c r="K40" s="19"/>
    </row>
    <row r="41" spans="1:17" ht="15.75" x14ac:dyDescent="0.25">
      <c r="A41" s="76" t="str">
        <f>IF(Worksheet!C26="", "", Worksheet!B26 &amp; IF(Worksheet!D$11="NO"," ","/P ") &amp; P41)</f>
        <v/>
      </c>
      <c r="B41" s="76" t="str">
        <f>IF(Worksheet!D26="","",Worksheet!D26)</f>
        <v/>
      </c>
      <c r="C41" s="45" t="str">
        <f>IF(Worksheet!J26="","",Worksheet!J26)</f>
        <v/>
      </c>
      <c r="D41" s="45" t="str">
        <f>IF(Worksheet!K26="","",Worksheet!K26)</f>
        <v/>
      </c>
      <c r="E41" s="45" t="str">
        <f>IF(Worksheet!L26="","",Worksheet!L26)</f>
        <v/>
      </c>
      <c r="F41" s="45" t="str">
        <f>IF(Worksheet!M26="","",Worksheet!M26)</f>
        <v/>
      </c>
      <c r="G41" s="45" t="str">
        <f>IF(Worksheet!N26="","",Worksheet!N26)</f>
        <v/>
      </c>
      <c r="H41" s="76" t="str">
        <f>IF(Worksheet!O26="","",Worksheet!O26)</f>
        <v/>
      </c>
      <c r="I41" s="45" t="str">
        <f>IF(Worksheet!P26="","",Worksheet!P26)</f>
        <v/>
      </c>
      <c r="J41" s="45" t="str">
        <f>IF(Worksheet!Q26="","",Worksheet!Q26)</f>
        <v/>
      </c>
      <c r="K41" s="76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6" t="str">
        <f>IF(Worksheet!J27="","",Worksheet!J27)</f>
        <v/>
      </c>
      <c r="D42" s="46" t="str">
        <f>IF(Worksheet!K27="","",Worksheet!K27)</f>
        <v/>
      </c>
      <c r="E42" s="46" t="str">
        <f>IF(Worksheet!L27="","",Worksheet!L27)</f>
        <v/>
      </c>
      <c r="F42" s="46" t="str">
        <f>IF(Worksheet!M27="","",Worksheet!M27)</f>
        <v/>
      </c>
      <c r="G42" s="46" t="str">
        <f>IF(Worksheet!N27="","",Worksheet!N27)</f>
        <v/>
      </c>
      <c r="H42" s="26" t="str">
        <f>IF(Worksheet!O27="","",Worksheet!O27)</f>
        <v/>
      </c>
      <c r="I42" s="46" t="str">
        <f>IF(Worksheet!P27="","",Worksheet!P27)</f>
        <v/>
      </c>
      <c r="J42" s="46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77" t="str">
        <f>IF(Worksheet!C28="", "", Worksheet!B28 &amp; IF(Worksheet!D$11="NO"," ","/P ") &amp; P43)</f>
        <v/>
      </c>
      <c r="B43" s="77" t="str">
        <f>IF(Worksheet!D28="","",Worksheet!D28)</f>
        <v/>
      </c>
      <c r="C43" s="47" t="str">
        <f>IF(Worksheet!J28="","",Worksheet!J28)</f>
        <v/>
      </c>
      <c r="D43" s="47" t="str">
        <f>IF(Worksheet!K28="","",Worksheet!K28)</f>
        <v/>
      </c>
      <c r="E43" s="47" t="str">
        <f>IF(Worksheet!L28="","",Worksheet!L28)</f>
        <v/>
      </c>
      <c r="F43" s="47" t="str">
        <f>IF(Worksheet!M28="","",Worksheet!M28)</f>
        <v/>
      </c>
      <c r="G43" s="47" t="str">
        <f>IF(Worksheet!N28="","",Worksheet!N28)</f>
        <v/>
      </c>
      <c r="H43" s="77" t="str">
        <f>IF(Worksheet!O28="","",Worksheet!O28)</f>
        <v/>
      </c>
      <c r="I43" s="47" t="str">
        <f>IF(Worksheet!P28="","",Worksheet!P28)</f>
        <v/>
      </c>
      <c r="J43" s="47" t="str">
        <f>IF(Worksheet!Q28="","",Worksheet!Q28)</f>
        <v/>
      </c>
      <c r="K43" s="77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8"/>
      <c r="J44" s="78"/>
      <c r="K44" s="19"/>
    </row>
    <row r="45" spans="1:17" ht="15.75" x14ac:dyDescent="0.25">
      <c r="A45" s="76" t="str">
        <f>IF(Worksheet!C30="", "", Worksheet!B30 &amp; IF(Worksheet!D$11="NO"," ","/P ") &amp; P45)</f>
        <v/>
      </c>
      <c r="B45" s="76" t="str">
        <f>IF(Worksheet!D30="","",Worksheet!D30)</f>
        <v/>
      </c>
      <c r="C45" s="45" t="str">
        <f>IF(Worksheet!J30="","",Worksheet!J30)</f>
        <v/>
      </c>
      <c r="D45" s="45" t="str">
        <f>IF(Worksheet!K30="","",Worksheet!K30)</f>
        <v/>
      </c>
      <c r="E45" s="45" t="str">
        <f>IF(Worksheet!L30="","",Worksheet!L30)</f>
        <v/>
      </c>
      <c r="F45" s="45" t="str">
        <f>IF(Worksheet!M30="","",Worksheet!M30)</f>
        <v/>
      </c>
      <c r="G45" s="45" t="str">
        <f>IF(Worksheet!N30="","",Worksheet!N30)</f>
        <v/>
      </c>
      <c r="H45" s="76" t="str">
        <f>IF(Worksheet!O30="","",Worksheet!O30)</f>
        <v/>
      </c>
      <c r="I45" s="45" t="str">
        <f>IF(Worksheet!P30="","",Worksheet!P30)</f>
        <v/>
      </c>
      <c r="J45" s="45" t="str">
        <f>IF(Worksheet!Q30="","",Worksheet!Q30)</f>
        <v/>
      </c>
      <c r="K45" s="76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6" t="str">
        <f>IF(Worksheet!J31="","",Worksheet!J31)</f>
        <v/>
      </c>
      <c r="D46" s="46" t="str">
        <f>IF(Worksheet!K31="","",Worksheet!K31)</f>
        <v/>
      </c>
      <c r="E46" s="46" t="str">
        <f>IF(Worksheet!L31="","",Worksheet!L31)</f>
        <v/>
      </c>
      <c r="F46" s="46" t="str">
        <f>IF(Worksheet!M31="","",Worksheet!M31)</f>
        <v/>
      </c>
      <c r="G46" s="46" t="str">
        <f>IF(Worksheet!N31="","",Worksheet!N31)</f>
        <v/>
      </c>
      <c r="H46" s="26" t="str">
        <f>IF(Worksheet!O31="","",Worksheet!O31)</f>
        <v/>
      </c>
      <c r="I46" s="46" t="str">
        <f>IF(Worksheet!P31="","",Worksheet!P31)</f>
        <v/>
      </c>
      <c r="J46" s="46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77" t="str">
        <f>IF(Worksheet!C32="", "", Worksheet!B32 &amp; IF(Worksheet!D$11="NO"," ","/P ") &amp; P47)</f>
        <v/>
      </c>
      <c r="B47" s="77" t="str">
        <f>IF(Worksheet!D32="","",Worksheet!D32)</f>
        <v/>
      </c>
      <c r="C47" s="47" t="str">
        <f>IF(Worksheet!J32="","",Worksheet!J32)</f>
        <v/>
      </c>
      <c r="D47" s="47" t="str">
        <f>IF(Worksheet!K32="","",Worksheet!K32)</f>
        <v/>
      </c>
      <c r="E47" s="47" t="str">
        <f>IF(Worksheet!L32="","",Worksheet!L32)</f>
        <v/>
      </c>
      <c r="F47" s="47" t="str">
        <f>IF(Worksheet!M32="","",Worksheet!M32)</f>
        <v/>
      </c>
      <c r="G47" s="47" t="str">
        <f>IF(Worksheet!N32="","",Worksheet!N32)</f>
        <v/>
      </c>
      <c r="H47" s="77" t="str">
        <f>IF(Worksheet!O32="","",Worksheet!O32)</f>
        <v/>
      </c>
      <c r="I47" s="47" t="str">
        <f>IF(Worksheet!P32="","",Worksheet!P32)</f>
        <v/>
      </c>
      <c r="J47" s="47" t="str">
        <f>IF(Worksheet!Q32="","",Worksheet!Q32)</f>
        <v/>
      </c>
      <c r="K47" s="77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78"/>
      <c r="J48" s="78"/>
      <c r="K48" s="19"/>
    </row>
    <row r="49" spans="1:16" ht="15.75" x14ac:dyDescent="0.25">
      <c r="A49" s="76" t="str">
        <f>IF(Worksheet!C34="", "", Worksheet!B34 &amp; IF(Worksheet!D$11="NO"," ","/P ") &amp; P49)</f>
        <v/>
      </c>
      <c r="B49" s="76" t="str">
        <f>IF(Worksheet!D34="","",Worksheet!D34)</f>
        <v/>
      </c>
      <c r="C49" s="45" t="str">
        <f>IF(Worksheet!J34="","",Worksheet!J34)</f>
        <v/>
      </c>
      <c r="D49" s="45" t="str">
        <f>IF(Worksheet!K34="","",Worksheet!K34)</f>
        <v/>
      </c>
      <c r="E49" s="45" t="str">
        <f>IF(Worksheet!L34="","",Worksheet!L34)</f>
        <v/>
      </c>
      <c r="F49" s="45" t="str">
        <f>IF(Worksheet!M34="","",Worksheet!M34)</f>
        <v/>
      </c>
      <c r="G49" s="45" t="str">
        <f>IF(Worksheet!N34="","",Worksheet!N34)</f>
        <v/>
      </c>
      <c r="H49" s="76" t="str">
        <f>IF(Worksheet!O34="","",Worksheet!O34)</f>
        <v/>
      </c>
      <c r="I49" s="45" t="str">
        <f>IF(Worksheet!P34="","",Worksheet!P34)</f>
        <v/>
      </c>
      <c r="J49" s="45" t="str">
        <f>IF(Worksheet!Q34="","",Worksheet!Q34)</f>
        <v/>
      </c>
      <c r="K49" s="76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6" t="str">
        <f>IF(Worksheet!J35="","",Worksheet!J35)</f>
        <v/>
      </c>
      <c r="D50" s="46" t="str">
        <f>IF(Worksheet!K35="","",Worksheet!K35)</f>
        <v/>
      </c>
      <c r="E50" s="46" t="str">
        <f>IF(Worksheet!L35="","",Worksheet!L35)</f>
        <v/>
      </c>
      <c r="F50" s="46" t="str">
        <f>IF(Worksheet!M35="","",Worksheet!M35)</f>
        <v/>
      </c>
      <c r="G50" s="46" t="str">
        <f>IF(Worksheet!N35="","",Worksheet!N35)</f>
        <v/>
      </c>
      <c r="H50" s="26" t="str">
        <f>IF(Worksheet!O35="","",Worksheet!O35)</f>
        <v/>
      </c>
      <c r="I50" s="46" t="str">
        <f>IF(Worksheet!P35="","",Worksheet!P35)</f>
        <v/>
      </c>
      <c r="J50" s="46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77" t="str">
        <f>IF(Worksheet!C36="", "", Worksheet!B36 &amp; IF(Worksheet!D$11="NO"," ","/P ") &amp; P51)</f>
        <v/>
      </c>
      <c r="B51" s="77" t="str">
        <f>IF(Worksheet!D36="","",Worksheet!D36)</f>
        <v/>
      </c>
      <c r="C51" s="47" t="str">
        <f>IF(Worksheet!J36="","",Worksheet!J36)</f>
        <v/>
      </c>
      <c r="D51" s="47" t="str">
        <f>IF(Worksheet!K36="","",Worksheet!K36)</f>
        <v/>
      </c>
      <c r="E51" s="47" t="str">
        <f>IF(Worksheet!L36="","",Worksheet!L36)</f>
        <v/>
      </c>
      <c r="F51" s="47" t="str">
        <f>IF(Worksheet!M36="","",Worksheet!M36)</f>
        <v/>
      </c>
      <c r="G51" s="47" t="str">
        <f>IF(Worksheet!N36="","",Worksheet!N36)</f>
        <v/>
      </c>
      <c r="H51" s="77" t="str">
        <f>IF(Worksheet!O36="","",Worksheet!O36)</f>
        <v/>
      </c>
      <c r="I51" s="47" t="str">
        <f>IF(Worksheet!P36="","",Worksheet!P36)</f>
        <v/>
      </c>
      <c r="J51" s="47" t="str">
        <f>IF(Worksheet!Q36="","",Worksheet!Q36)</f>
        <v/>
      </c>
      <c r="K51" s="77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78"/>
      <c r="J52" s="78"/>
      <c r="K52" s="19"/>
    </row>
    <row r="53" spans="1:16" ht="15.75" x14ac:dyDescent="0.25">
      <c r="A53" s="76" t="str">
        <f>IF(Worksheet!C38="", "", Worksheet!B38 &amp; IF(Worksheet!D$11="NO"," ","/P ") &amp; P53)</f>
        <v/>
      </c>
      <c r="B53" s="76" t="str">
        <f>IF(Worksheet!D38="","",Worksheet!D38)</f>
        <v/>
      </c>
      <c r="C53" s="45" t="str">
        <f>IF(Worksheet!J38="","",Worksheet!J38)</f>
        <v/>
      </c>
      <c r="D53" s="45" t="str">
        <f>IF(Worksheet!K38="","",Worksheet!K38)</f>
        <v/>
      </c>
      <c r="E53" s="45" t="str">
        <f>IF(Worksheet!L38="","",Worksheet!L38)</f>
        <v/>
      </c>
      <c r="F53" s="45" t="str">
        <f>IF(Worksheet!M38="","",Worksheet!M38)</f>
        <v/>
      </c>
      <c r="G53" s="45" t="str">
        <f>IF(Worksheet!N38="","",Worksheet!N38)</f>
        <v/>
      </c>
      <c r="H53" s="76" t="str">
        <f>IF(Worksheet!O38="","",Worksheet!O38)</f>
        <v/>
      </c>
      <c r="I53" s="45" t="str">
        <f>IF(Worksheet!P38="","",Worksheet!P38)</f>
        <v/>
      </c>
      <c r="J53" s="45" t="str">
        <f>IF(Worksheet!Q38="","",Worksheet!Q38)</f>
        <v/>
      </c>
      <c r="K53" s="76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6" t="str">
        <f>IF(Worksheet!J39="","",Worksheet!J39)</f>
        <v/>
      </c>
      <c r="D54" s="46" t="str">
        <f>IF(Worksheet!K39="","",Worksheet!K39)</f>
        <v/>
      </c>
      <c r="E54" s="46" t="str">
        <f>IF(Worksheet!L39="","",Worksheet!L39)</f>
        <v/>
      </c>
      <c r="F54" s="46" t="str">
        <f>IF(Worksheet!M39="","",Worksheet!M39)</f>
        <v/>
      </c>
      <c r="G54" s="46" t="str">
        <f>IF(Worksheet!N39="","",Worksheet!N39)</f>
        <v/>
      </c>
      <c r="H54" s="26" t="str">
        <f>IF(Worksheet!O39="","",Worksheet!O39)</f>
        <v/>
      </c>
      <c r="I54" s="46" t="str">
        <f>IF(Worksheet!P39="","",Worksheet!P39)</f>
        <v/>
      </c>
      <c r="J54" s="46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77" t="str">
        <f>IF(Worksheet!C40="", "", Worksheet!B40 &amp; IF(Worksheet!D$11="NO"," ","/P ") &amp; P55)</f>
        <v/>
      </c>
      <c r="B55" s="77" t="str">
        <f>IF(Worksheet!D40="","",Worksheet!D40)</f>
        <v/>
      </c>
      <c r="C55" s="47" t="str">
        <f>IF(Worksheet!J40="","",Worksheet!J40)</f>
        <v/>
      </c>
      <c r="D55" s="47" t="str">
        <f>IF(Worksheet!K40="","",Worksheet!K40)</f>
        <v/>
      </c>
      <c r="E55" s="47" t="str">
        <f>IF(Worksheet!L40="","",Worksheet!L40)</f>
        <v/>
      </c>
      <c r="F55" s="47" t="str">
        <f>IF(Worksheet!M40="","",Worksheet!M40)</f>
        <v/>
      </c>
      <c r="G55" s="47" t="str">
        <f>IF(Worksheet!N40="","",Worksheet!N40)</f>
        <v/>
      </c>
      <c r="H55" s="77" t="str">
        <f>IF(Worksheet!O40="","",Worksheet!O40)</f>
        <v/>
      </c>
      <c r="I55" s="47" t="str">
        <f>IF(Worksheet!P40="","",Worksheet!P40)</f>
        <v/>
      </c>
      <c r="J55" s="47" t="str">
        <f>IF(Worksheet!Q40="","",Worksheet!Q40)</f>
        <v/>
      </c>
      <c r="K55" s="77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78"/>
      <c r="J56" s="78"/>
      <c r="K56" s="19"/>
    </row>
    <row r="57" spans="1:16" ht="15.75" x14ac:dyDescent="0.25">
      <c r="A57" s="76" t="str">
        <f>IF(Worksheet!C42="", "", Worksheet!B42 &amp; IF(Worksheet!D$11="NO"," ","/P ") &amp; P57)</f>
        <v/>
      </c>
      <c r="B57" s="76" t="str">
        <f>IF(Worksheet!D42="","",Worksheet!D42)</f>
        <v/>
      </c>
      <c r="C57" s="45" t="str">
        <f>IF(Worksheet!J42="","",Worksheet!J42)</f>
        <v/>
      </c>
      <c r="D57" s="45" t="str">
        <f>IF(Worksheet!K42="","",Worksheet!K42)</f>
        <v/>
      </c>
      <c r="E57" s="45" t="str">
        <f>IF(Worksheet!L42="","",Worksheet!L42)</f>
        <v/>
      </c>
      <c r="F57" s="45" t="str">
        <f>IF(Worksheet!M42="","",Worksheet!M42)</f>
        <v/>
      </c>
      <c r="G57" s="45" t="str">
        <f>IF(Worksheet!N42="","",Worksheet!N42)</f>
        <v/>
      </c>
      <c r="H57" s="76" t="str">
        <f>IF(Worksheet!O42="","",Worksheet!O42)</f>
        <v/>
      </c>
      <c r="I57" s="45" t="str">
        <f>IF(Worksheet!P42="","",Worksheet!P42)</f>
        <v/>
      </c>
      <c r="J57" s="45" t="str">
        <f>IF(Worksheet!Q42="","",Worksheet!Q42)</f>
        <v/>
      </c>
      <c r="K57" s="76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6" t="str">
        <f>IF(Worksheet!J43="","",Worksheet!J43)</f>
        <v/>
      </c>
      <c r="D58" s="46" t="str">
        <f>IF(Worksheet!K43="","",Worksheet!K43)</f>
        <v/>
      </c>
      <c r="E58" s="46" t="str">
        <f>IF(Worksheet!L43="","",Worksheet!L43)</f>
        <v/>
      </c>
      <c r="F58" s="46" t="str">
        <f>IF(Worksheet!M43="","",Worksheet!M43)</f>
        <v/>
      </c>
      <c r="G58" s="46" t="str">
        <f>IF(Worksheet!N43="","",Worksheet!N43)</f>
        <v/>
      </c>
      <c r="H58" s="26" t="str">
        <f>IF(Worksheet!O43="","",Worksheet!O43)</f>
        <v/>
      </c>
      <c r="I58" s="46" t="str">
        <f>IF(Worksheet!P43="","",Worksheet!P43)</f>
        <v/>
      </c>
      <c r="J58" s="46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77" t="str">
        <f>IF(Worksheet!C44="", "", Worksheet!B44 &amp; IF(Worksheet!D$11="NO"," ","/P ") &amp; P59)</f>
        <v/>
      </c>
      <c r="B59" s="77" t="str">
        <f>IF(Worksheet!D44="","",Worksheet!D44)</f>
        <v/>
      </c>
      <c r="C59" s="47" t="str">
        <f>IF(Worksheet!J44="","",Worksheet!J44)</f>
        <v/>
      </c>
      <c r="D59" s="47" t="str">
        <f>IF(Worksheet!K44="","",Worksheet!K44)</f>
        <v/>
      </c>
      <c r="E59" s="47" t="str">
        <f>IF(Worksheet!L44="","",Worksheet!L44)</f>
        <v/>
      </c>
      <c r="F59" s="47" t="str">
        <f>IF(Worksheet!M44="","",Worksheet!M44)</f>
        <v/>
      </c>
      <c r="G59" s="47" t="str">
        <f>IF(Worksheet!N44="","",Worksheet!N44)</f>
        <v/>
      </c>
      <c r="H59" s="77" t="str">
        <f>IF(Worksheet!O44="","",Worksheet!O44)</f>
        <v/>
      </c>
      <c r="I59" s="47" t="str">
        <f>IF(Worksheet!P44="","",Worksheet!P44)</f>
        <v/>
      </c>
      <c r="J59" s="47" t="str">
        <f>IF(Worksheet!Q44="","",Worksheet!Q44)</f>
        <v/>
      </c>
      <c r="K59" s="77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topLeftCell="A7" workbookViewId="0">
      <selection activeCell="D11" sqref="D11"/>
    </sheetView>
  </sheetViews>
  <sheetFormatPr defaultRowHeight="15" x14ac:dyDescent="0.25"/>
  <cols>
    <col min="6" max="6" width="10.28515625" customWidth="1"/>
    <col min="8" max="8" width="14.140625" customWidth="1"/>
  </cols>
  <sheetData>
    <row r="2" spans="2:8" x14ac:dyDescent="0.25">
      <c r="B2" s="120" t="s">
        <v>149</v>
      </c>
      <c r="D2" s="120" t="s">
        <v>150</v>
      </c>
      <c r="F2" s="120" t="s">
        <v>151</v>
      </c>
      <c r="H2" s="120" t="s">
        <v>152</v>
      </c>
    </row>
    <row r="3" spans="2:8" x14ac:dyDescent="0.25">
      <c r="B3" t="s">
        <v>36</v>
      </c>
      <c r="D3" t="s">
        <v>153</v>
      </c>
      <c r="F3" t="s">
        <v>87</v>
      </c>
      <c r="H3" s="25" t="s">
        <v>85</v>
      </c>
    </row>
    <row r="4" spans="2:8" x14ac:dyDescent="0.25">
      <c r="B4" t="s">
        <v>42</v>
      </c>
      <c r="D4" t="s">
        <v>9</v>
      </c>
      <c r="F4" t="s">
        <v>154</v>
      </c>
      <c r="H4" t="s">
        <v>130</v>
      </c>
    </row>
    <row r="5" spans="2:8" x14ac:dyDescent="0.25">
      <c r="B5" t="s">
        <v>155</v>
      </c>
      <c r="H5" t="s">
        <v>132</v>
      </c>
    </row>
    <row r="6" spans="2:8" x14ac:dyDescent="0.25">
      <c r="F6" s="120" t="s">
        <v>156</v>
      </c>
      <c r="H6" t="s">
        <v>134</v>
      </c>
    </row>
    <row r="7" spans="2:8" x14ac:dyDescent="0.25">
      <c r="F7" t="s">
        <v>83</v>
      </c>
      <c r="H7" t="s">
        <v>136</v>
      </c>
    </row>
    <row r="8" spans="2:8" x14ac:dyDescent="0.25">
      <c r="F8" t="s">
        <v>154</v>
      </c>
      <c r="H8" t="s">
        <v>157</v>
      </c>
    </row>
    <row r="9" spans="2:8" x14ac:dyDescent="0.25">
      <c r="F9" t="s">
        <v>158</v>
      </c>
    </row>
    <row r="10" spans="2:8" x14ac:dyDescent="0.25">
      <c r="B10" s="120" t="s">
        <v>159</v>
      </c>
    </row>
    <row r="12" spans="2:8" x14ac:dyDescent="0.25">
      <c r="B12" t="str" cm="1">
        <f t="array" ref="B12:B24">Thresholds[Scale]</f>
        <v>HRA</v>
      </c>
      <c r="H12" s="120" t="s">
        <v>160</v>
      </c>
    </row>
    <row r="13" spans="2:8" x14ac:dyDescent="0.25">
      <c r="B13" t="str">
        <v>HRBW</v>
      </c>
      <c r="H13" t="s">
        <v>81</v>
      </c>
    </row>
    <row r="14" spans="2:8" x14ac:dyDescent="0.25">
      <c r="B14" t="str">
        <v>HRC</v>
      </c>
      <c r="H14" t="s">
        <v>145</v>
      </c>
    </row>
    <row r="15" spans="2:8" x14ac:dyDescent="0.25">
      <c r="B15" t="str">
        <v>HREW</v>
      </c>
      <c r="H15" t="s">
        <v>147</v>
      </c>
    </row>
    <row r="16" spans="2:8" x14ac:dyDescent="0.25">
      <c r="B16" t="str">
        <v>HRFW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1122</v>
      </c>
      <c r="I18" t="s">
        <v>1123</v>
      </c>
    </row>
    <row r="19" spans="2:14" ht="15.75" thickBot="1" x14ac:dyDescent="0.3">
      <c r="B19" t="str">
        <v>HR30N</v>
      </c>
      <c r="D19" s="90" t="s">
        <v>336</v>
      </c>
      <c r="E19" s="91" t="s">
        <v>337</v>
      </c>
      <c r="F19" s="90" t="s">
        <v>338</v>
      </c>
      <c r="G19" s="91" t="s">
        <v>432</v>
      </c>
      <c r="I19" s="89" t="s">
        <v>206</v>
      </c>
      <c r="J19" s="89" t="s">
        <v>815</v>
      </c>
      <c r="K19" s="89" t="s">
        <v>813</v>
      </c>
      <c r="L19" s="89" t="s">
        <v>814</v>
      </c>
      <c r="N19" s="92" t="s">
        <v>433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7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65074 (10031817)</v>
      </c>
    </row>
    <row r="266" spans="7:7" x14ac:dyDescent="0.25">
      <c r="G266" t="str">
        <v>6633/41-7684</v>
      </c>
    </row>
    <row r="267" spans="7:7" x14ac:dyDescent="0.25">
      <c r="G267" t="str">
        <v>6844/6668</v>
      </c>
    </row>
    <row r="268" spans="7:7" x14ac:dyDescent="0.25">
      <c r="G268" t="str">
        <v>7678/7690</v>
      </c>
    </row>
    <row r="269" spans="7:7" x14ac:dyDescent="0.25">
      <c r="G269" t="str">
        <v>81349 IV</v>
      </c>
    </row>
    <row r="270" spans="7:7" x14ac:dyDescent="0.25">
      <c r="G270" t="str">
        <v>81D185</v>
      </c>
    </row>
    <row r="271" spans="7:7" x14ac:dyDescent="0.25">
      <c r="G271" t="str">
        <v>9391/9392</v>
      </c>
    </row>
    <row r="272" spans="7:7" x14ac:dyDescent="0.25">
      <c r="G272" t="str">
        <v>97352503  LSM-5-053</v>
      </c>
    </row>
    <row r="273" spans="7:7" x14ac:dyDescent="0.25">
      <c r="G273" t="str">
        <v>A130701090</v>
      </c>
    </row>
    <row r="274" spans="7:7" x14ac:dyDescent="0.25">
      <c r="G274" t="str">
        <v>BBC1835</v>
      </c>
    </row>
    <row r="275" spans="7:7" x14ac:dyDescent="0.25">
      <c r="G275" t="str">
        <v>C2642</v>
      </c>
    </row>
    <row r="276" spans="7:7" x14ac:dyDescent="0.25">
      <c r="G276" t="str">
        <v>C2643</v>
      </c>
    </row>
    <row r="277" spans="7:7" x14ac:dyDescent="0.25">
      <c r="G277" t="str">
        <v>C2946</v>
      </c>
    </row>
    <row r="278" spans="7:7" x14ac:dyDescent="0.25">
      <c r="G278" t="str">
        <v>C2995</v>
      </c>
    </row>
    <row r="279" spans="7:7" x14ac:dyDescent="0.25">
      <c r="G279" t="str">
        <v>C3083</v>
      </c>
    </row>
    <row r="280" spans="7:7" x14ac:dyDescent="0.25">
      <c r="G280" t="str">
        <v>C770</v>
      </c>
    </row>
    <row r="281" spans="7:7" x14ac:dyDescent="0.25">
      <c r="G281" t="str">
        <v>CR 16390</v>
      </c>
    </row>
    <row r="282" spans="7:7" x14ac:dyDescent="0.25">
      <c r="G282" t="str">
        <v>CR 9939</v>
      </c>
    </row>
    <row r="283" spans="7:7" x14ac:dyDescent="0.25">
      <c r="G283" t="str">
        <v>CR0066</v>
      </c>
    </row>
    <row r="284" spans="7:7" x14ac:dyDescent="0.25">
      <c r="G284" t="str">
        <v>CR0182</v>
      </c>
    </row>
    <row r="285" spans="7:7" x14ac:dyDescent="0.25">
      <c r="G285" t="str">
        <v>CR0184</v>
      </c>
    </row>
    <row r="286" spans="7:7" x14ac:dyDescent="0.25">
      <c r="G286" t="str">
        <v>CR0205</v>
      </c>
    </row>
    <row r="287" spans="7:7" x14ac:dyDescent="0.25">
      <c r="G287" t="str">
        <v>CR04137</v>
      </c>
    </row>
    <row r="288" spans="7:7" x14ac:dyDescent="0.25">
      <c r="G288" t="str">
        <v>CR-08204</v>
      </c>
    </row>
    <row r="289" spans="7:7" x14ac:dyDescent="0.25">
      <c r="G289" t="str">
        <v>CR13312</v>
      </c>
    </row>
    <row r="290" spans="7:7" x14ac:dyDescent="0.25">
      <c r="G290" t="str">
        <v>CR17401</v>
      </c>
    </row>
    <row r="291" spans="7:7" x14ac:dyDescent="0.25">
      <c r="G291" t="str">
        <v>CR18439</v>
      </c>
    </row>
    <row r="292" spans="7:7" x14ac:dyDescent="0.25">
      <c r="G292" t="str">
        <v>CR21530 W-CPI-7003</v>
      </c>
    </row>
    <row r="293" spans="7:7" x14ac:dyDescent="0.25">
      <c r="G293" t="str">
        <v>CR21545 W-CPI-1600</v>
      </c>
    </row>
    <row r="294" spans="7:7" x14ac:dyDescent="0.25">
      <c r="G294" t="str">
        <v>CR24614</v>
      </c>
    </row>
    <row r="295" spans="7:7" x14ac:dyDescent="0.25">
      <c r="G295" t="str">
        <v>DC7894</v>
      </c>
    </row>
    <row r="296" spans="7:7" x14ac:dyDescent="0.25">
      <c r="G296" t="str">
        <v>DN103</v>
      </c>
    </row>
    <row r="297" spans="7:7" x14ac:dyDescent="0.25">
      <c r="G297" t="str">
        <v>DN597</v>
      </c>
    </row>
    <row r="298" spans="7:7" x14ac:dyDescent="0.25">
      <c r="G298" t="str">
        <v>FW-M-0430</v>
      </c>
    </row>
    <row r="299" spans="7:7" x14ac:dyDescent="0.25">
      <c r="G299" t="str">
        <v>FW-M-0539</v>
      </c>
    </row>
    <row r="300" spans="7:7" x14ac:dyDescent="0.25">
      <c r="G300" t="str">
        <v>HT-0264</v>
      </c>
    </row>
    <row r="301" spans="7:7" x14ac:dyDescent="0.25">
      <c r="G301" t="str">
        <v>HTC-001</v>
      </c>
    </row>
    <row r="302" spans="7:7" x14ac:dyDescent="0.25">
      <c r="G302" t="str">
        <v>J15-4-40</v>
      </c>
    </row>
    <row r="303" spans="7:7" x14ac:dyDescent="0.25">
      <c r="G303" t="str">
        <v>KMC-61</v>
      </c>
    </row>
    <row r="304" spans="7:7" x14ac:dyDescent="0.25">
      <c r="G304" t="str">
        <v>L-10042A</v>
      </c>
    </row>
    <row r="305" spans="7:7" x14ac:dyDescent="0.25">
      <c r="G305" t="str">
        <v>PH41010270037</v>
      </c>
    </row>
    <row r="306" spans="7:7" x14ac:dyDescent="0.25">
      <c r="G306" t="str">
        <v>PMI-0438</v>
      </c>
    </row>
    <row r="307" spans="7:7" x14ac:dyDescent="0.25">
      <c r="G307" t="str">
        <v>R1317</v>
      </c>
    </row>
    <row r="308" spans="7:7" x14ac:dyDescent="0.25">
      <c r="G308" t="str">
        <v>R2000P1541</v>
      </c>
    </row>
    <row r="309" spans="7:7" x14ac:dyDescent="0.25">
      <c r="G309" t="str">
        <v>R2000P9932</v>
      </c>
    </row>
    <row r="310" spans="7:7" x14ac:dyDescent="0.25">
      <c r="G310" t="str">
        <v>R2K0001</v>
      </c>
    </row>
    <row r="311" spans="7:7" x14ac:dyDescent="0.25">
      <c r="G311" t="str">
        <v>R2K-0099</v>
      </c>
    </row>
    <row r="312" spans="7:7" x14ac:dyDescent="0.25">
      <c r="G312" t="str">
        <v>R2K-0152</v>
      </c>
    </row>
    <row r="313" spans="7:7" x14ac:dyDescent="0.25">
      <c r="G313" t="str">
        <v>R500AQ3466</v>
      </c>
    </row>
    <row r="314" spans="7:7" x14ac:dyDescent="0.25">
      <c r="G314" t="str">
        <v>R500DQ8062</v>
      </c>
    </row>
    <row r="315" spans="7:7" x14ac:dyDescent="0.25">
      <c r="G315" t="str">
        <v>R574-00-0580</v>
      </c>
    </row>
    <row r="316" spans="7:7" x14ac:dyDescent="0.25">
      <c r="G316" t="str">
        <v>R574-00-1246</v>
      </c>
    </row>
    <row r="317" spans="7:7" x14ac:dyDescent="0.25">
      <c r="G317" t="str">
        <v>R574-00-1650</v>
      </c>
    </row>
    <row r="318" spans="7:7" x14ac:dyDescent="0.25">
      <c r="G318" t="str">
        <v>S909701</v>
      </c>
    </row>
    <row r="319" spans="7:7" x14ac:dyDescent="0.25">
      <c r="G319" t="str">
        <v>SEK011</v>
      </c>
    </row>
    <row r="320" spans="7:7" x14ac:dyDescent="0.25">
      <c r="G320" t="str">
        <v>SEK050</v>
      </c>
    </row>
    <row r="321" spans="7:7" x14ac:dyDescent="0.25">
      <c r="G321" t="str">
        <v>SEK060</v>
      </c>
    </row>
    <row r="322" spans="7:7" x14ac:dyDescent="0.25">
      <c r="G322" t="str">
        <v>SEK1515</v>
      </c>
    </row>
    <row r="323" spans="7:7" x14ac:dyDescent="0.25">
      <c r="G323" t="str">
        <v>SRA700</v>
      </c>
    </row>
    <row r="324" spans="7:7" x14ac:dyDescent="0.25">
      <c r="G324" t="str">
        <v>TBD2</v>
      </c>
    </row>
    <row r="325" spans="7:7" x14ac:dyDescent="0.25">
      <c r="G325" t="str">
        <v>TBD3</v>
      </c>
    </row>
    <row r="326" spans="7:7" x14ac:dyDescent="0.25">
      <c r="G326" t="str">
        <v>W2K-0059</v>
      </c>
    </row>
    <row r="327" spans="7:7" x14ac:dyDescent="0.25">
      <c r="G327" t="str">
        <v>WMI-HTST1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R14" sqref="R14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1138</v>
      </c>
      <c r="B1" t="s">
        <v>1143</v>
      </c>
      <c r="C1" t="s">
        <v>1139</v>
      </c>
      <c r="D1" t="s">
        <v>1115</v>
      </c>
      <c r="E1" t="s">
        <v>1116</v>
      </c>
      <c r="F1" t="s">
        <v>1141</v>
      </c>
      <c r="G1" t="s">
        <v>1142</v>
      </c>
      <c r="H1" t="s">
        <v>1144</v>
      </c>
      <c r="I1" t="s">
        <v>1140</v>
      </c>
      <c r="J1" t="s">
        <v>1106</v>
      </c>
    </row>
    <row r="2" spans="1:10" x14ac:dyDescent="0.25">
      <c r="A2" t="s">
        <v>162</v>
      </c>
      <c r="B2" s="31" t="s">
        <v>163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88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164</v>
      </c>
      <c r="B3" s="33" t="s">
        <v>163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88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165</v>
      </c>
      <c r="B4" s="33" t="s">
        <v>163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88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166</v>
      </c>
      <c r="B5" s="33" t="s">
        <v>163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89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167</v>
      </c>
      <c r="B6" s="33" t="s">
        <v>163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89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168</v>
      </c>
      <c r="B7" s="33" t="s">
        <v>163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89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169</v>
      </c>
      <c r="B8" s="33" t="s">
        <v>163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170</v>
      </c>
      <c r="B9" s="33" t="s">
        <v>163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171</v>
      </c>
      <c r="B10" s="33" t="s">
        <v>163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172</v>
      </c>
      <c r="B11" s="33" t="s">
        <v>163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91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173</v>
      </c>
      <c r="B12" s="33" t="s">
        <v>163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91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174</v>
      </c>
      <c r="B13" s="33" t="s">
        <v>163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91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175</v>
      </c>
      <c r="B14" s="33" t="s">
        <v>163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92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176</v>
      </c>
      <c r="B15" s="33" t="s">
        <v>163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92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178</v>
      </c>
      <c r="B16" s="33" t="s">
        <v>163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92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179</v>
      </c>
      <c r="B17" s="33" t="s">
        <v>163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93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180</v>
      </c>
      <c r="B18" s="33" t="s">
        <v>163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93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181</v>
      </c>
      <c r="B19" s="33" t="s">
        <v>163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94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182</v>
      </c>
      <c r="B20" s="33" t="s">
        <v>163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94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183</v>
      </c>
      <c r="B21" s="33" t="s">
        <v>163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94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184</v>
      </c>
      <c r="B22" s="33" t="s">
        <v>163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95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185</v>
      </c>
      <c r="B23" s="33" t="s">
        <v>163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95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186</v>
      </c>
      <c r="B24" s="33" t="s">
        <v>163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95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187</v>
      </c>
      <c r="B25" s="33" t="s">
        <v>163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96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188</v>
      </c>
      <c r="B26" s="33" t="s">
        <v>163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96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189</v>
      </c>
      <c r="B27" s="33" t="s">
        <v>163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96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190</v>
      </c>
      <c r="B28" s="33" t="s">
        <v>163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97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191</v>
      </c>
      <c r="B29" s="33" t="s">
        <v>163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97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193</v>
      </c>
      <c r="B30" s="33" t="s">
        <v>163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97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194</v>
      </c>
      <c r="B31" s="33" t="s">
        <v>163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98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195</v>
      </c>
      <c r="B32" s="33" t="s">
        <v>163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98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196</v>
      </c>
      <c r="B33" s="33" t="s">
        <v>163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98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197</v>
      </c>
      <c r="B34" s="33" t="s">
        <v>163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99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198</v>
      </c>
      <c r="B35" s="33" t="s">
        <v>163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99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199</v>
      </c>
      <c r="B36" s="33" t="s">
        <v>163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99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1137</v>
      </c>
      <c r="B37" s="33" t="s">
        <v>163</v>
      </c>
      <c r="C37">
        <v>0.1</v>
      </c>
      <c r="E37">
        <v>0</v>
      </c>
      <c r="G37">
        <v>0</v>
      </c>
      <c r="H37">
        <v>1</v>
      </c>
      <c r="I37" t="s">
        <v>1099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1136</v>
      </c>
      <c r="B38" s="34" t="s">
        <v>163</v>
      </c>
      <c r="C38" s="35">
        <v>0.1</v>
      </c>
      <c r="D38" s="35"/>
      <c r="E38" s="35">
        <v>0</v>
      </c>
      <c r="F38" s="35"/>
      <c r="G38" s="35">
        <v>0</v>
      </c>
      <c r="H38" s="35">
        <v>1</v>
      </c>
      <c r="I38" s="35" t="s">
        <v>1099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8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9"/>
  <sheetViews>
    <sheetView workbookViewId="0">
      <selection activeCell="F4" sqref="F4"/>
    </sheetView>
  </sheetViews>
  <sheetFormatPr defaultColWidth="9.140625" defaultRowHeight="15" x14ac:dyDescent="0.25"/>
  <cols>
    <col min="1" max="1" width="9.140625" style="27"/>
    <col min="2" max="2" width="18" style="27" customWidth="1"/>
    <col min="3" max="3" width="26.85546875" style="27" customWidth="1"/>
    <col min="4" max="5" width="9.140625" style="27"/>
    <col min="6" max="6" width="6.42578125" style="27" customWidth="1"/>
    <col min="7" max="7" width="9.140625" style="27" hidden="1" customWidth="1"/>
    <col min="8" max="8" width="28.5703125" style="27" customWidth="1"/>
    <col min="9" max="16384" width="9.140625" style="27"/>
  </cols>
  <sheetData>
    <row r="1" spans="1:3" x14ac:dyDescent="0.25">
      <c r="A1" s="27" t="str">
        <f>IF(Worksheet!AE4,"A2LA","Blank")</f>
        <v>Blank</v>
      </c>
    </row>
    <row r="2" spans="1:3" ht="2.25" customHeight="1" x14ac:dyDescent="0.25"/>
    <row r="3" spans="1:3" ht="10.5" customHeight="1" x14ac:dyDescent="0.25"/>
    <row r="4" spans="1:3" ht="87.75" customHeight="1" x14ac:dyDescent="0.25"/>
    <row r="5" spans="1:3" ht="41.25" customHeight="1" x14ac:dyDescent="0.25">
      <c r="C5" s="27" t="b">
        <f>Worksheet!AE4</f>
        <v>0</v>
      </c>
    </row>
    <row r="6" spans="1:3" ht="16.5" customHeight="1" x14ac:dyDescent="0.25"/>
    <row r="8" spans="1:3" ht="16.5" customHeight="1" x14ac:dyDescent="0.25"/>
    <row r="9" spans="1:3" x14ac:dyDescent="0.25">
      <c r="C9" s="29"/>
    </row>
  </sheetData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B16"/>
  <sheetViews>
    <sheetView topLeftCell="D1" workbookViewId="0">
      <selection activeCell="Z20" sqref="Z20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3.85546875" customWidth="1"/>
    <col min="22" max="22" width="8.42578125" bestFit="1" customWidth="1"/>
    <col min="23" max="23" width="7.42578125" bestFit="1" customWidth="1"/>
    <col min="24" max="24" width="7.5703125" bestFit="1" customWidth="1"/>
    <col min="25" max="25" width="3.85546875" customWidth="1"/>
    <col min="26" max="26" width="8.42578125" bestFit="1" customWidth="1"/>
    <col min="27" max="27" width="12.140625" bestFit="1" customWidth="1"/>
    <col min="28" max="28" width="7.5703125" bestFit="1" customWidth="1"/>
  </cols>
  <sheetData>
    <row r="1" spans="1:28" x14ac:dyDescent="0.25">
      <c r="G1" s="17"/>
      <c r="I1" s="17"/>
      <c r="J1" s="17"/>
      <c r="K1" s="17"/>
      <c r="L1" s="17"/>
      <c r="N1" s="17"/>
      <c r="O1" s="17"/>
      <c r="P1" s="17"/>
      <c r="R1" s="156" t="s">
        <v>1120</v>
      </c>
      <c r="S1" s="156"/>
      <c r="T1" s="156"/>
      <c r="U1" s="156"/>
      <c r="V1" s="156"/>
      <c r="W1" s="156"/>
      <c r="X1" s="156"/>
      <c r="Y1" s="156"/>
      <c r="Z1" s="156"/>
      <c r="AA1" s="156"/>
      <c r="AB1" s="156"/>
    </row>
    <row r="2" spans="1:28" ht="15.75" thickBot="1" x14ac:dyDescent="0.3">
      <c r="A2" s="17" t="s">
        <v>1119</v>
      </c>
      <c r="B2" s="90" t="s">
        <v>161</v>
      </c>
      <c r="C2" s="90" t="s">
        <v>177</v>
      </c>
      <c r="D2" s="92" t="s">
        <v>192</v>
      </c>
      <c r="H2" s="17" t="s">
        <v>62</v>
      </c>
      <c r="M2" s="17" t="s">
        <v>79</v>
      </c>
      <c r="R2" s="156" t="s">
        <v>1109</v>
      </c>
      <c r="S2" s="156"/>
      <c r="T2" s="156"/>
      <c r="U2" s="121"/>
      <c r="V2" s="156" t="s">
        <v>1110</v>
      </c>
      <c r="W2" s="156"/>
      <c r="X2" s="156"/>
      <c r="Y2" s="121"/>
      <c r="Z2" s="156" t="s">
        <v>1111</v>
      </c>
      <c r="AA2" s="156"/>
      <c r="AB2" s="156"/>
    </row>
    <row r="3" spans="1:28" ht="15.75" thickTop="1" x14ac:dyDescent="0.25">
      <c r="A3" t="s">
        <v>64</v>
      </c>
      <c r="B3" t="s">
        <v>1103</v>
      </c>
      <c r="C3" t="s">
        <v>1104</v>
      </c>
      <c r="D3" t="s">
        <v>1105</v>
      </c>
      <c r="E3" t="s">
        <v>1101</v>
      </c>
      <c r="F3" t="s">
        <v>1102</v>
      </c>
      <c r="H3" t="s">
        <v>64</v>
      </c>
      <c r="I3" t="s">
        <v>161</v>
      </c>
      <c r="J3" t="s">
        <v>177</v>
      </c>
      <c r="K3" t="s">
        <v>192</v>
      </c>
      <c r="M3" t="s">
        <v>200</v>
      </c>
      <c r="N3" t="s">
        <v>161</v>
      </c>
      <c r="O3" t="s">
        <v>177</v>
      </c>
      <c r="P3" t="s">
        <v>192</v>
      </c>
      <c r="R3" t="s">
        <v>64</v>
      </c>
      <c r="S3" t="s">
        <v>1115</v>
      </c>
      <c r="T3" t="s">
        <v>1116</v>
      </c>
      <c r="V3" t="s">
        <v>64</v>
      </c>
      <c r="W3" t="s">
        <v>1115</v>
      </c>
      <c r="X3" t="s">
        <v>1116</v>
      </c>
      <c r="Z3" t="s">
        <v>64</v>
      </c>
      <c r="AA3" t="s">
        <v>1115</v>
      </c>
      <c r="AB3" t="s">
        <v>1116</v>
      </c>
    </row>
    <row r="4" spans="1:28" x14ac:dyDescent="0.25">
      <c r="A4" t="s">
        <v>88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88</v>
      </c>
      <c r="I4">
        <v>1</v>
      </c>
      <c r="J4">
        <v>1</v>
      </c>
      <c r="K4">
        <v>0.5</v>
      </c>
      <c r="M4" t="s">
        <v>88</v>
      </c>
      <c r="N4">
        <v>2</v>
      </c>
      <c r="O4">
        <v>1.5</v>
      </c>
      <c r="P4">
        <v>1</v>
      </c>
      <c r="R4" t="s">
        <v>88</v>
      </c>
      <c r="S4">
        <v>0.31</v>
      </c>
      <c r="T4">
        <v>0</v>
      </c>
      <c r="V4" s="157" t="s">
        <v>88</v>
      </c>
      <c r="W4">
        <v>0.32</v>
      </c>
      <c r="X4">
        <v>0</v>
      </c>
      <c r="Z4" s="157" t="s">
        <v>88</v>
      </c>
      <c r="AA4">
        <v>0.2</v>
      </c>
      <c r="AB4">
        <v>0</v>
      </c>
    </row>
    <row r="5" spans="1:28" x14ac:dyDescent="0.25">
      <c r="A5" t="s">
        <v>89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89</v>
      </c>
      <c r="I5">
        <v>2.5</v>
      </c>
      <c r="J5">
        <v>2.5</v>
      </c>
      <c r="K5">
        <v>1</v>
      </c>
      <c r="M5" t="s">
        <v>89</v>
      </c>
      <c r="N5">
        <v>2</v>
      </c>
      <c r="O5">
        <v>1.5</v>
      </c>
      <c r="P5">
        <v>1.5</v>
      </c>
      <c r="R5" t="s">
        <v>89</v>
      </c>
      <c r="S5">
        <v>0.36</v>
      </c>
      <c r="T5">
        <v>0</v>
      </c>
      <c r="V5" s="157" t="s">
        <v>89</v>
      </c>
      <c r="W5">
        <v>0.26</v>
      </c>
      <c r="X5">
        <v>0</v>
      </c>
      <c r="Z5" s="157" t="s">
        <v>89</v>
      </c>
      <c r="AA5">
        <v>0.39</v>
      </c>
      <c r="AB5">
        <v>0</v>
      </c>
    </row>
    <row r="6" spans="1:28" x14ac:dyDescent="0.25">
      <c r="A6" t="s">
        <v>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90</v>
      </c>
      <c r="I6">
        <v>1</v>
      </c>
      <c r="J6">
        <v>1</v>
      </c>
      <c r="K6">
        <v>0.5</v>
      </c>
      <c r="M6" t="s">
        <v>90</v>
      </c>
      <c r="N6">
        <v>2</v>
      </c>
      <c r="O6">
        <v>1.5</v>
      </c>
      <c r="P6">
        <v>1</v>
      </c>
      <c r="R6" t="s">
        <v>90</v>
      </c>
      <c r="S6">
        <v>0.39</v>
      </c>
      <c r="T6">
        <v>0</v>
      </c>
      <c r="V6" s="157" t="s">
        <v>90</v>
      </c>
      <c r="W6">
        <v>0.34</v>
      </c>
      <c r="X6">
        <v>0</v>
      </c>
      <c r="Z6" s="157" t="s">
        <v>90</v>
      </c>
      <c r="AA6">
        <v>0.32</v>
      </c>
      <c r="AB6">
        <v>0</v>
      </c>
    </row>
    <row r="7" spans="1:28" x14ac:dyDescent="0.25">
      <c r="A7" t="s">
        <v>91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91</v>
      </c>
      <c r="I7">
        <v>1</v>
      </c>
      <c r="J7">
        <v>1</v>
      </c>
      <c r="K7">
        <v>1</v>
      </c>
      <c r="M7" t="s">
        <v>91</v>
      </c>
      <c r="N7">
        <v>1.5</v>
      </c>
      <c r="O7">
        <v>1.5</v>
      </c>
      <c r="P7">
        <v>1</v>
      </c>
      <c r="R7" t="s">
        <v>91</v>
      </c>
      <c r="S7">
        <v>0.39</v>
      </c>
      <c r="T7">
        <v>0</v>
      </c>
      <c r="V7" s="157" t="s">
        <v>91</v>
      </c>
      <c r="W7">
        <v>0.49</v>
      </c>
      <c r="X7">
        <v>0</v>
      </c>
      <c r="Z7" s="157" t="s">
        <v>91</v>
      </c>
      <c r="AA7">
        <v>0.49</v>
      </c>
      <c r="AB7">
        <v>0</v>
      </c>
    </row>
    <row r="8" spans="1:28" x14ac:dyDescent="0.25">
      <c r="A8" t="s">
        <v>92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92</v>
      </c>
      <c r="I8">
        <v>1</v>
      </c>
      <c r="J8">
        <v>1</v>
      </c>
      <c r="K8">
        <v>1</v>
      </c>
      <c r="M8" t="s">
        <v>92</v>
      </c>
      <c r="N8">
        <v>1.5</v>
      </c>
      <c r="O8">
        <v>1.5</v>
      </c>
      <c r="P8">
        <v>1</v>
      </c>
      <c r="R8" t="s">
        <v>92</v>
      </c>
      <c r="S8">
        <v>0.28000000000000003</v>
      </c>
      <c r="T8">
        <v>0</v>
      </c>
      <c r="V8" s="157" t="s">
        <v>92</v>
      </c>
      <c r="W8">
        <v>0.47</v>
      </c>
      <c r="X8">
        <v>0</v>
      </c>
      <c r="Z8" s="157" t="s">
        <v>92</v>
      </c>
      <c r="AA8">
        <v>0.45</v>
      </c>
      <c r="AB8">
        <v>0</v>
      </c>
    </row>
    <row r="9" spans="1:28" x14ac:dyDescent="0.25">
      <c r="A9" t="s">
        <v>93</v>
      </c>
      <c r="B9" t="str">
        <f>"&lt; "&amp;Thresholds[[#This Row],[Threshold1]]</f>
        <v>&lt; 96</v>
      </c>
      <c r="C9" t="s">
        <v>1100</v>
      </c>
      <c r="D9" t="str">
        <f>"≥ "&amp;Thresholds[[#This Row],[Threshold2]]</f>
        <v>≥ 96</v>
      </c>
      <c r="E9">
        <v>96</v>
      </c>
      <c r="F9">
        <v>96</v>
      </c>
      <c r="H9" t="s">
        <v>93</v>
      </c>
      <c r="I9">
        <v>1</v>
      </c>
      <c r="J9" t="e">
        <v>#N/A</v>
      </c>
      <c r="K9">
        <v>1</v>
      </c>
      <c r="M9" t="s">
        <v>93</v>
      </c>
      <c r="N9">
        <v>2</v>
      </c>
      <c r="O9" t="e">
        <v>#N/A</v>
      </c>
      <c r="P9">
        <v>1.5</v>
      </c>
      <c r="R9" t="s">
        <v>93</v>
      </c>
      <c r="S9">
        <v>0.45</v>
      </c>
      <c r="T9">
        <v>0</v>
      </c>
      <c r="V9" s="157" t="s">
        <v>94</v>
      </c>
      <c r="W9">
        <v>0.42</v>
      </c>
      <c r="X9">
        <v>0</v>
      </c>
      <c r="Z9" s="157" t="s">
        <v>93</v>
      </c>
      <c r="AA9">
        <v>0.36</v>
      </c>
      <c r="AB9">
        <v>0</v>
      </c>
    </row>
    <row r="10" spans="1:28" x14ac:dyDescent="0.25">
      <c r="A10" t="s">
        <v>94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94</v>
      </c>
      <c r="I10">
        <v>1</v>
      </c>
      <c r="J10">
        <v>1</v>
      </c>
      <c r="K10">
        <v>0.7</v>
      </c>
      <c r="M10" t="s">
        <v>94</v>
      </c>
      <c r="N10">
        <v>2</v>
      </c>
      <c r="O10">
        <v>1.5</v>
      </c>
      <c r="P10">
        <v>1</v>
      </c>
      <c r="R10" t="s">
        <v>94</v>
      </c>
      <c r="S10">
        <v>0.42</v>
      </c>
      <c r="T10">
        <v>0</v>
      </c>
      <c r="V10" s="157" t="s">
        <v>95</v>
      </c>
      <c r="W10">
        <v>0.47</v>
      </c>
      <c r="X10">
        <v>0</v>
      </c>
      <c r="Z10" s="157" t="s">
        <v>94</v>
      </c>
      <c r="AA10">
        <v>0.51</v>
      </c>
      <c r="AB10">
        <v>0</v>
      </c>
    </row>
    <row r="11" spans="1:28" x14ac:dyDescent="0.25">
      <c r="A11" t="s">
        <v>95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95</v>
      </c>
      <c r="I11">
        <v>1</v>
      </c>
      <c r="J11">
        <v>1</v>
      </c>
      <c r="K11">
        <v>0.7</v>
      </c>
      <c r="M11" t="s">
        <v>95</v>
      </c>
      <c r="N11">
        <v>2</v>
      </c>
      <c r="O11">
        <v>1.5</v>
      </c>
      <c r="P11">
        <v>1</v>
      </c>
      <c r="R11" t="s">
        <v>95</v>
      </c>
      <c r="S11">
        <v>0.3</v>
      </c>
      <c r="T11">
        <v>0</v>
      </c>
      <c r="V11" s="157" t="s">
        <v>96</v>
      </c>
      <c r="W11">
        <v>0.25</v>
      </c>
      <c r="X11">
        <v>0</v>
      </c>
      <c r="Z11" s="157" t="s">
        <v>95</v>
      </c>
      <c r="AA11">
        <v>0.54</v>
      </c>
      <c r="AB11">
        <v>0</v>
      </c>
    </row>
    <row r="12" spans="1:28" x14ac:dyDescent="0.25">
      <c r="A12" t="s">
        <v>96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96</v>
      </c>
      <c r="I12">
        <v>1</v>
      </c>
      <c r="J12">
        <v>1</v>
      </c>
      <c r="K12">
        <v>0.7</v>
      </c>
      <c r="M12" t="s">
        <v>96</v>
      </c>
      <c r="N12">
        <v>2</v>
      </c>
      <c r="O12">
        <v>1.5</v>
      </c>
      <c r="P12">
        <v>1</v>
      </c>
      <c r="R12" t="s">
        <v>96</v>
      </c>
      <c r="S12">
        <v>0.5</v>
      </c>
      <c r="T12">
        <v>0</v>
      </c>
      <c r="V12" s="157" t="s">
        <v>97</v>
      </c>
      <c r="W12">
        <v>0.39</v>
      </c>
      <c r="X12">
        <v>0</v>
      </c>
      <c r="Z12" s="157" t="s">
        <v>96</v>
      </c>
      <c r="AA12">
        <v>0.2</v>
      </c>
      <c r="AB12">
        <v>0</v>
      </c>
    </row>
    <row r="13" spans="1:28" x14ac:dyDescent="0.25">
      <c r="A13" t="s">
        <v>97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97</v>
      </c>
      <c r="I13">
        <v>1.5</v>
      </c>
      <c r="J13">
        <v>1</v>
      </c>
      <c r="K13">
        <v>1</v>
      </c>
      <c r="M13" t="s">
        <v>97</v>
      </c>
      <c r="N13">
        <v>2</v>
      </c>
      <c r="O13">
        <v>1.5</v>
      </c>
      <c r="P13">
        <v>1.5</v>
      </c>
      <c r="R13" t="s">
        <v>97</v>
      </c>
      <c r="S13">
        <v>0.45</v>
      </c>
      <c r="T13">
        <v>0</v>
      </c>
      <c r="V13" s="157" t="s">
        <v>98</v>
      </c>
      <c r="W13">
        <v>0.64</v>
      </c>
      <c r="X13">
        <v>0</v>
      </c>
      <c r="Z13" s="157" t="s">
        <v>97</v>
      </c>
      <c r="AA13">
        <v>0.31158530446307792</v>
      </c>
      <c r="AB13">
        <v>0</v>
      </c>
    </row>
    <row r="14" spans="1:28" x14ac:dyDescent="0.25">
      <c r="A14" t="s">
        <v>98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98</v>
      </c>
      <c r="I14">
        <v>1.5</v>
      </c>
      <c r="J14">
        <v>1</v>
      </c>
      <c r="K14">
        <v>1</v>
      </c>
      <c r="M14" t="s">
        <v>98</v>
      </c>
      <c r="N14">
        <v>2</v>
      </c>
      <c r="O14">
        <v>1.5</v>
      </c>
      <c r="P14">
        <v>1.5</v>
      </c>
      <c r="R14" t="s">
        <v>98</v>
      </c>
      <c r="S14">
        <v>0.57999999999999996</v>
      </c>
      <c r="T14">
        <v>0</v>
      </c>
      <c r="V14" s="157" t="s">
        <v>99</v>
      </c>
      <c r="W14">
        <v>0.41</v>
      </c>
      <c r="X14">
        <v>0</v>
      </c>
      <c r="Z14" s="157" t="s">
        <v>98</v>
      </c>
      <c r="AA14">
        <v>0.22</v>
      </c>
      <c r="AB14">
        <v>0</v>
      </c>
    </row>
    <row r="15" spans="1:28" x14ac:dyDescent="0.25">
      <c r="A15" t="s">
        <v>99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99</v>
      </c>
      <c r="I15">
        <v>1.5</v>
      </c>
      <c r="J15">
        <v>1</v>
      </c>
      <c r="K15">
        <v>1</v>
      </c>
      <c r="M15" t="s">
        <v>99</v>
      </c>
      <c r="N15">
        <v>2</v>
      </c>
      <c r="O15">
        <v>1.5</v>
      </c>
      <c r="P15">
        <v>1.5</v>
      </c>
      <c r="R15" t="s">
        <v>99</v>
      </c>
      <c r="S15">
        <v>0.7</v>
      </c>
      <c r="T15">
        <v>0</v>
      </c>
      <c r="V15" s="157" t="s">
        <v>1099</v>
      </c>
      <c r="X15">
        <v>0</v>
      </c>
      <c r="Z15" s="157" t="s">
        <v>99</v>
      </c>
      <c r="AA15">
        <v>0.39</v>
      </c>
      <c r="AB15">
        <v>0</v>
      </c>
    </row>
    <row r="16" spans="1:28" x14ac:dyDescent="0.25">
      <c r="A16" t="s">
        <v>1099</v>
      </c>
      <c r="B16" t="s">
        <v>1100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1099</v>
      </c>
      <c r="I16" t="e">
        <v>#N/A</v>
      </c>
      <c r="J16">
        <v>1</v>
      </c>
      <c r="K16">
        <v>1</v>
      </c>
      <c r="M16" t="s">
        <v>1099</v>
      </c>
      <c r="N16" t="e">
        <f>NA()</f>
        <v>#N/A</v>
      </c>
      <c r="O16">
        <v>2</v>
      </c>
      <c r="P16">
        <v>2</v>
      </c>
      <c r="Z16" s="157" t="s">
        <v>1099</v>
      </c>
      <c r="AB16">
        <v>0</v>
      </c>
    </row>
  </sheetData>
  <mergeCells count="4">
    <mergeCell ref="R1:AB1"/>
    <mergeCell ref="R2:T2"/>
    <mergeCell ref="V2:X2"/>
    <mergeCell ref="Z2:AB2"/>
  </mergeCells>
  <phoneticPr fontId="31" type="noConversion"/>
  <conditionalFormatting sqref="B4:D16">
    <cfRule type="cellIs" dxfId="7" priority="7" operator="equal">
      <formula>"no test"</formula>
    </cfRule>
  </conditionalFormatting>
  <conditionalFormatting sqref="I4:K16">
    <cfRule type="cellIs" dxfId="6" priority="6" operator="equal">
      <formula>""</formula>
    </cfRule>
  </conditionalFormatting>
  <conditionalFormatting sqref="N4:P16">
    <cfRule type="cellIs" dxfId="5" priority="5" operator="equal">
      <formula>""</formula>
    </cfRule>
  </conditionalFormatting>
  <conditionalFormatting sqref="I4:K16 N4:P16">
    <cfRule type="containsErrors" dxfId="4" priority="8">
      <formula>ISERROR(I4)</formula>
    </cfRule>
  </conditionalFormatting>
  <conditionalFormatting sqref="Z4:AB16 V4:X15 R4:T15">
    <cfRule type="containsBlanks" dxfId="3" priority="9">
      <formula>LEN(TRIM(R4))=0</formula>
    </cfRule>
  </conditionalFormatting>
  <conditionalFormatting sqref="O9">
    <cfRule type="cellIs" dxfId="2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N6" sqref="N6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206</v>
      </c>
      <c r="B1" t="s">
        <v>812</v>
      </c>
      <c r="C1" t="s">
        <v>811</v>
      </c>
      <c r="D1" t="s">
        <v>207</v>
      </c>
      <c r="E1" t="s">
        <v>810</v>
      </c>
      <c r="F1" t="s">
        <v>436</v>
      </c>
      <c r="G1" t="s">
        <v>208</v>
      </c>
    </row>
    <row r="2" spans="1:7" x14ac:dyDescent="0.25">
      <c r="A2" t="s">
        <v>248</v>
      </c>
      <c r="B2" t="s">
        <v>798</v>
      </c>
      <c r="C2" t="s">
        <v>997</v>
      </c>
      <c r="D2" t="s">
        <v>797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249</v>
      </c>
      <c r="B3" t="s">
        <v>788</v>
      </c>
      <c r="C3" t="s">
        <v>998</v>
      </c>
      <c r="D3" t="s">
        <v>786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249</v>
      </c>
      <c r="B4" t="s">
        <v>787</v>
      </c>
      <c r="C4" t="s">
        <v>998</v>
      </c>
      <c r="D4" t="s">
        <v>786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211</v>
      </c>
      <c r="B5" t="s">
        <v>212</v>
      </c>
      <c r="C5" t="s">
        <v>999</v>
      </c>
      <c r="D5" t="s">
        <v>213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215</v>
      </c>
      <c r="B6" t="s">
        <v>216</v>
      </c>
      <c r="C6" t="s">
        <v>1000</v>
      </c>
      <c r="D6" t="s">
        <v>217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221</v>
      </c>
      <c r="B7" t="s">
        <v>763</v>
      </c>
      <c r="C7" t="s">
        <v>1001</v>
      </c>
      <c r="D7" t="s">
        <v>762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253</v>
      </c>
      <c r="B8" t="s">
        <v>758</v>
      </c>
      <c r="C8" t="s">
        <v>1001</v>
      </c>
      <c r="D8" t="s">
        <v>220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253</v>
      </c>
      <c r="B9" t="s">
        <v>758</v>
      </c>
      <c r="C9" t="s">
        <v>1001</v>
      </c>
      <c r="D9" t="s">
        <v>757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218</v>
      </c>
      <c r="B10" t="s">
        <v>219</v>
      </c>
      <c r="C10" t="s">
        <v>1001</v>
      </c>
      <c r="D10" t="s">
        <v>220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218</v>
      </c>
      <c r="B11" t="s">
        <v>753</v>
      </c>
      <c r="C11" t="s">
        <v>1002</v>
      </c>
      <c r="D11" t="s">
        <v>220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218</v>
      </c>
      <c r="B12" t="s">
        <v>753</v>
      </c>
      <c r="C12" t="s">
        <v>1002</v>
      </c>
      <c r="D12" t="s">
        <v>994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214</v>
      </c>
      <c r="B13" t="s">
        <v>742</v>
      </c>
      <c r="C13" t="s">
        <v>1003</v>
      </c>
      <c r="D13" t="s">
        <v>741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266</v>
      </c>
      <c r="B14" t="s">
        <v>728</v>
      </c>
      <c r="C14" t="s">
        <v>1004</v>
      </c>
      <c r="D14" t="s">
        <v>727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226</v>
      </c>
      <c r="B15" t="s">
        <v>227</v>
      </c>
      <c r="C15" t="s">
        <v>1005</v>
      </c>
      <c r="D15" t="s">
        <v>228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222</v>
      </c>
      <c r="C16" t="s">
        <v>1006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223</v>
      </c>
      <c r="B17" t="s">
        <v>224</v>
      </c>
      <c r="C17" t="s">
        <v>1007</v>
      </c>
      <c r="D17" t="s">
        <v>225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223</v>
      </c>
      <c r="B18" t="s">
        <v>693</v>
      </c>
      <c r="C18" t="s">
        <v>1008</v>
      </c>
      <c r="D18" t="s">
        <v>225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235</v>
      </c>
      <c r="B19" t="s">
        <v>691</v>
      </c>
      <c r="C19" t="s">
        <v>1009</v>
      </c>
      <c r="D19" t="s">
        <v>237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235</v>
      </c>
      <c r="B20" t="s">
        <v>236</v>
      </c>
      <c r="C20" t="s">
        <v>1010</v>
      </c>
      <c r="D20" t="s">
        <v>237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238</v>
      </c>
      <c r="B21" t="s">
        <v>690</v>
      </c>
      <c r="C21" t="s">
        <v>1011</v>
      </c>
      <c r="D21" t="s">
        <v>689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239</v>
      </c>
      <c r="B22" t="s">
        <v>240</v>
      </c>
      <c r="C22" t="s">
        <v>1012</v>
      </c>
      <c r="D22" t="s">
        <v>682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239</v>
      </c>
      <c r="B23" t="s">
        <v>240</v>
      </c>
      <c r="C23" t="s">
        <v>1012</v>
      </c>
      <c r="D23" t="s">
        <v>241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245</v>
      </c>
      <c r="B24" t="s">
        <v>246</v>
      </c>
      <c r="C24" t="s">
        <v>1013</v>
      </c>
      <c r="D24" t="s">
        <v>247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245</v>
      </c>
      <c r="B25" t="s">
        <v>679</v>
      </c>
      <c r="C25" t="s">
        <v>1013</v>
      </c>
      <c r="D25" t="s">
        <v>247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245</v>
      </c>
      <c r="B26" t="s">
        <v>679</v>
      </c>
      <c r="C26" t="s">
        <v>1013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242</v>
      </c>
      <c r="B27" t="s">
        <v>243</v>
      </c>
      <c r="C27" t="s">
        <v>1014</v>
      </c>
      <c r="D27" t="s">
        <v>244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242</v>
      </c>
      <c r="B28" t="s">
        <v>679</v>
      </c>
      <c r="C28" t="s">
        <v>1013</v>
      </c>
      <c r="D28" t="s">
        <v>247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232</v>
      </c>
      <c r="B29" t="s">
        <v>233</v>
      </c>
      <c r="C29" t="s">
        <v>1015</v>
      </c>
      <c r="D29" t="s">
        <v>234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261</v>
      </c>
      <c r="C30" t="s">
        <v>1006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257</v>
      </c>
      <c r="B31" t="s">
        <v>258</v>
      </c>
      <c r="C31" t="s">
        <v>1016</v>
      </c>
      <c r="D31" t="s">
        <v>259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260</v>
      </c>
      <c r="B32" t="s">
        <v>652</v>
      </c>
      <c r="C32" t="s">
        <v>1017</v>
      </c>
      <c r="D32" t="s">
        <v>650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260</v>
      </c>
      <c r="B33" t="s">
        <v>651</v>
      </c>
      <c r="C33" t="s">
        <v>1017</v>
      </c>
      <c r="D33" t="s">
        <v>650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331</v>
      </c>
      <c r="C34" t="s">
        <v>1006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333</v>
      </c>
      <c r="B35" t="s">
        <v>334</v>
      </c>
      <c r="C35" t="s">
        <v>1018</v>
      </c>
      <c r="D35" t="s">
        <v>335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250</v>
      </c>
      <c r="B36" t="s">
        <v>251</v>
      </c>
      <c r="C36" t="s">
        <v>1019</v>
      </c>
      <c r="D36" t="s">
        <v>252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269</v>
      </c>
      <c r="B37" t="s">
        <v>270</v>
      </c>
      <c r="C37" t="s">
        <v>1020</v>
      </c>
      <c r="D37" t="s">
        <v>271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269</v>
      </c>
      <c r="B38" t="s">
        <v>649</v>
      </c>
      <c r="C38" t="s">
        <v>1020</v>
      </c>
      <c r="D38" t="s">
        <v>271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269</v>
      </c>
      <c r="B39" t="s">
        <v>649</v>
      </c>
      <c r="C39" t="s">
        <v>1020</v>
      </c>
      <c r="D39" t="s">
        <v>648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268</v>
      </c>
      <c r="B40" t="s">
        <v>638</v>
      </c>
      <c r="C40" t="s">
        <v>1021</v>
      </c>
      <c r="D40" t="s">
        <v>636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268</v>
      </c>
      <c r="B41" t="s">
        <v>637</v>
      </c>
      <c r="C41" t="s">
        <v>1022</v>
      </c>
      <c r="D41" t="s">
        <v>636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265</v>
      </c>
      <c r="C42" t="s">
        <v>1006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262</v>
      </c>
      <c r="B43" t="s">
        <v>263</v>
      </c>
      <c r="C43" t="s">
        <v>1001</v>
      </c>
      <c r="D43" t="s">
        <v>264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262</v>
      </c>
      <c r="B44" t="s">
        <v>263</v>
      </c>
      <c r="C44" t="s">
        <v>1001</v>
      </c>
      <c r="D44" t="s">
        <v>625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281</v>
      </c>
      <c r="B45" t="s">
        <v>624</v>
      </c>
      <c r="C45" t="s">
        <v>1023</v>
      </c>
      <c r="D45" t="s">
        <v>622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281</v>
      </c>
      <c r="B46" t="s">
        <v>623</v>
      </c>
      <c r="C46" t="s">
        <v>1023</v>
      </c>
      <c r="D46" t="s">
        <v>622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281</v>
      </c>
      <c r="C47" t="s">
        <v>1006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278</v>
      </c>
      <c r="B48" t="s">
        <v>279</v>
      </c>
      <c r="C48" t="s">
        <v>1024</v>
      </c>
      <c r="D48" t="s">
        <v>280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267</v>
      </c>
      <c r="B49" t="s">
        <v>615</v>
      </c>
      <c r="C49" t="s">
        <v>1025</v>
      </c>
      <c r="D49" t="s">
        <v>614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267</v>
      </c>
      <c r="C50" t="s">
        <v>1006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275</v>
      </c>
      <c r="B51" t="s">
        <v>276</v>
      </c>
      <c r="C51" t="s">
        <v>1026</v>
      </c>
      <c r="D51" t="s">
        <v>611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275</v>
      </c>
      <c r="B52" t="s">
        <v>276</v>
      </c>
      <c r="C52" t="s">
        <v>1026</v>
      </c>
      <c r="D52" t="s">
        <v>277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272</v>
      </c>
      <c r="B53" t="s">
        <v>273</v>
      </c>
      <c r="C53" t="s">
        <v>1027</v>
      </c>
      <c r="D53" t="s">
        <v>274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285</v>
      </c>
      <c r="B54" t="s">
        <v>594</v>
      </c>
      <c r="C54" t="s">
        <v>1028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285</v>
      </c>
      <c r="B55" t="s">
        <v>593</v>
      </c>
      <c r="C55" t="s">
        <v>1029</v>
      </c>
      <c r="D55" t="s">
        <v>592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285</v>
      </c>
      <c r="C56" t="s">
        <v>1006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283</v>
      </c>
      <c r="B57" t="s">
        <v>570</v>
      </c>
      <c r="C57" t="s">
        <v>1030</v>
      </c>
      <c r="D57" t="s">
        <v>567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283</v>
      </c>
      <c r="B58" t="s">
        <v>569</v>
      </c>
      <c r="C58" t="s">
        <v>1001</v>
      </c>
      <c r="D58" t="s">
        <v>567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284</v>
      </c>
      <c r="B59" t="s">
        <v>568</v>
      </c>
      <c r="C59" t="s">
        <v>1030</v>
      </c>
      <c r="D59" t="s">
        <v>567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209</v>
      </c>
      <c r="B60" t="s">
        <v>210</v>
      </c>
      <c r="C60" t="s">
        <v>1027</v>
      </c>
      <c r="D60" t="s">
        <v>816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282</v>
      </c>
      <c r="B61" t="s">
        <v>560</v>
      </c>
      <c r="C61" t="s">
        <v>1031</v>
      </c>
      <c r="D61" t="s">
        <v>558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282</v>
      </c>
      <c r="B62" t="s">
        <v>559</v>
      </c>
      <c r="C62" t="s">
        <v>1031</v>
      </c>
      <c r="D62" t="s">
        <v>558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332</v>
      </c>
      <c r="B63" t="s">
        <v>546</v>
      </c>
      <c r="C63" t="s">
        <v>997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301</v>
      </c>
      <c r="C64" t="s">
        <v>1006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292</v>
      </c>
      <c r="B65" t="s">
        <v>481</v>
      </c>
      <c r="C65" t="s">
        <v>1032</v>
      </c>
      <c r="D65" t="s">
        <v>294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292</v>
      </c>
      <c r="B66" t="s">
        <v>293</v>
      </c>
      <c r="C66" t="s">
        <v>1020</v>
      </c>
      <c r="D66" t="s">
        <v>294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292</v>
      </c>
      <c r="B67" t="s">
        <v>545</v>
      </c>
      <c r="C67" t="s">
        <v>1025</v>
      </c>
      <c r="D67" t="s">
        <v>294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298</v>
      </c>
      <c r="B68" t="s">
        <v>299</v>
      </c>
      <c r="C68" t="s">
        <v>1001</v>
      </c>
      <c r="D68" t="s">
        <v>300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295</v>
      </c>
      <c r="B69" t="s">
        <v>296</v>
      </c>
      <c r="C69" t="s">
        <v>1033</v>
      </c>
      <c r="D69" t="s">
        <v>297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295</v>
      </c>
      <c r="B70" t="s">
        <v>296</v>
      </c>
      <c r="C70" t="s">
        <v>1033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286</v>
      </c>
      <c r="B71" t="s">
        <v>540</v>
      </c>
      <c r="C71" t="s">
        <v>1030</v>
      </c>
      <c r="D71" t="s">
        <v>539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287</v>
      </c>
      <c r="B72" t="s">
        <v>288</v>
      </c>
      <c r="C72" t="s">
        <v>1005</v>
      </c>
      <c r="D72" t="s">
        <v>289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291</v>
      </c>
      <c r="B73" t="s">
        <v>538</v>
      </c>
      <c r="C73" t="s">
        <v>1034</v>
      </c>
      <c r="D73" t="s">
        <v>537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290</v>
      </c>
      <c r="B74" t="s">
        <v>533</v>
      </c>
      <c r="C74" t="s">
        <v>1004</v>
      </c>
      <c r="D74" t="s">
        <v>532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254</v>
      </c>
      <c r="B75" t="s">
        <v>255</v>
      </c>
      <c r="C75" t="s">
        <v>1025</v>
      </c>
      <c r="D75" t="s">
        <v>256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254</v>
      </c>
      <c r="B76" t="s">
        <v>453</v>
      </c>
      <c r="C76" t="s">
        <v>1025</v>
      </c>
      <c r="D76" t="s">
        <v>256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254</v>
      </c>
      <c r="B77" t="s">
        <v>531</v>
      </c>
      <c r="C77" t="s">
        <v>1004</v>
      </c>
      <c r="D77" t="s">
        <v>530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303</v>
      </c>
      <c r="B78" t="s">
        <v>304</v>
      </c>
      <c r="C78" t="s">
        <v>1035</v>
      </c>
      <c r="D78" t="s">
        <v>305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302</v>
      </c>
      <c r="B79" t="s">
        <v>512</v>
      </c>
      <c r="C79" t="s">
        <v>1001</v>
      </c>
      <c r="D79" t="s">
        <v>511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314</v>
      </c>
      <c r="C80" t="s">
        <v>1006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310</v>
      </c>
      <c r="B81" t="s">
        <v>311</v>
      </c>
      <c r="C81" t="s">
        <v>1036</v>
      </c>
      <c r="D81" t="s">
        <v>312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306</v>
      </c>
      <c r="B82" t="s">
        <v>478</v>
      </c>
      <c r="C82" t="s">
        <v>1037</v>
      </c>
      <c r="D82" t="s">
        <v>476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306</v>
      </c>
      <c r="B83" t="s">
        <v>477</v>
      </c>
      <c r="C83" t="s">
        <v>1012</v>
      </c>
      <c r="D83" t="s">
        <v>476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313</v>
      </c>
      <c r="B84" t="s">
        <v>475</v>
      </c>
      <c r="C84" t="s">
        <v>1038</v>
      </c>
      <c r="D84" t="s">
        <v>474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313</v>
      </c>
      <c r="B85" t="s">
        <v>473</v>
      </c>
      <c r="C85" t="s">
        <v>1039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313</v>
      </c>
      <c r="B86" t="s">
        <v>472</v>
      </c>
      <c r="C86" t="s">
        <v>1040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313</v>
      </c>
      <c r="B87" t="s">
        <v>471</v>
      </c>
      <c r="C87" t="s">
        <v>1038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313</v>
      </c>
      <c r="B88" t="s">
        <v>470</v>
      </c>
      <c r="C88" t="s">
        <v>1041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313</v>
      </c>
      <c r="B89" t="s">
        <v>469</v>
      </c>
      <c r="C89" t="s">
        <v>1004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307</v>
      </c>
      <c r="B90" t="s">
        <v>308</v>
      </c>
      <c r="C90" t="s">
        <v>1042</v>
      </c>
      <c r="D90" t="s">
        <v>468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307</v>
      </c>
      <c r="B91" t="s">
        <v>308</v>
      </c>
      <c r="C91" t="s">
        <v>1042</v>
      </c>
      <c r="D91" t="s">
        <v>309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326</v>
      </c>
      <c r="B92" t="s">
        <v>467</v>
      </c>
      <c r="C92" t="s">
        <v>1043</v>
      </c>
      <c r="D92" t="s">
        <v>465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326</v>
      </c>
      <c r="B93" t="s">
        <v>466</v>
      </c>
      <c r="C93" t="s">
        <v>1044</v>
      </c>
      <c r="D93" t="s">
        <v>465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229</v>
      </c>
      <c r="B94" t="s">
        <v>230</v>
      </c>
      <c r="C94" t="s">
        <v>1045</v>
      </c>
      <c r="D94" t="s">
        <v>231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327</v>
      </c>
      <c r="B95" t="s">
        <v>328</v>
      </c>
      <c r="C95" t="s">
        <v>1030</v>
      </c>
      <c r="D95" t="s">
        <v>329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323</v>
      </c>
      <c r="B96" t="s">
        <v>324</v>
      </c>
      <c r="C96" t="s">
        <v>1046</v>
      </c>
      <c r="D96" t="s">
        <v>325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315</v>
      </c>
      <c r="B97" t="s">
        <v>316</v>
      </c>
      <c r="C97" t="s">
        <v>1035</v>
      </c>
      <c r="D97" t="s">
        <v>317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318</v>
      </c>
      <c r="B98" t="s">
        <v>319</v>
      </c>
      <c r="C98" t="s">
        <v>1005</v>
      </c>
      <c r="D98" t="s">
        <v>320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322</v>
      </c>
      <c r="B99" t="s">
        <v>454</v>
      </c>
      <c r="C99" t="s">
        <v>1004</v>
      </c>
      <c r="D99" t="s">
        <v>452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322</v>
      </c>
      <c r="B100" t="s">
        <v>453</v>
      </c>
      <c r="C100" t="s">
        <v>1047</v>
      </c>
      <c r="D100" t="s">
        <v>452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321</v>
      </c>
      <c r="B101" t="s">
        <v>451</v>
      </c>
      <c r="C101" t="s">
        <v>1005</v>
      </c>
      <c r="D101" t="s">
        <v>450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330</v>
      </c>
      <c r="C102" t="s">
        <v>1006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809</v>
      </c>
      <c r="B103" t="s">
        <v>808</v>
      </c>
      <c r="C103" t="s">
        <v>1001</v>
      </c>
      <c r="D103" t="s">
        <v>807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804</v>
      </c>
      <c r="B104" t="s">
        <v>806</v>
      </c>
      <c r="C104" t="s">
        <v>1012</v>
      </c>
      <c r="D104" t="s">
        <v>805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804</v>
      </c>
      <c r="B105" t="s">
        <v>803</v>
      </c>
      <c r="C105" t="s">
        <v>1048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801</v>
      </c>
      <c r="B106" t="s">
        <v>802</v>
      </c>
      <c r="C106" t="s">
        <v>1001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801</v>
      </c>
      <c r="B107" t="s">
        <v>800</v>
      </c>
      <c r="C107" t="s">
        <v>1001</v>
      </c>
      <c r="D107" t="s">
        <v>799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796</v>
      </c>
      <c r="B108" t="s">
        <v>795</v>
      </c>
      <c r="C108" t="s">
        <v>1049</v>
      </c>
      <c r="D108" t="s">
        <v>794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793</v>
      </c>
      <c r="B109" t="s">
        <v>792</v>
      </c>
      <c r="C109" t="s">
        <v>1001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791</v>
      </c>
      <c r="B110" t="s">
        <v>790</v>
      </c>
      <c r="C110" t="s">
        <v>1026</v>
      </c>
      <c r="D110" t="s">
        <v>789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785</v>
      </c>
      <c r="B111" t="s">
        <v>784</v>
      </c>
      <c r="C111" t="s">
        <v>1001</v>
      </c>
      <c r="D111" t="s">
        <v>783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780</v>
      </c>
      <c r="B112" t="s">
        <v>782</v>
      </c>
      <c r="C112" t="s">
        <v>1026</v>
      </c>
      <c r="D112" t="s">
        <v>781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780</v>
      </c>
      <c r="B113" t="s">
        <v>779</v>
      </c>
      <c r="C113" t="s">
        <v>1050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778</v>
      </c>
      <c r="B114" t="s">
        <v>777</v>
      </c>
      <c r="C114" t="s">
        <v>1051</v>
      </c>
      <c r="D114" t="s">
        <v>776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775</v>
      </c>
      <c r="B115" t="s">
        <v>774</v>
      </c>
      <c r="C115" t="s">
        <v>1052</v>
      </c>
      <c r="D115" t="s">
        <v>773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772</v>
      </c>
      <c r="B116" t="s">
        <v>771</v>
      </c>
      <c r="C116" t="s">
        <v>1053</v>
      </c>
      <c r="D116" t="s">
        <v>770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772</v>
      </c>
      <c r="B117" t="s">
        <v>771</v>
      </c>
      <c r="C117" t="s">
        <v>1054</v>
      </c>
      <c r="D117" t="s">
        <v>770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769</v>
      </c>
      <c r="B118" t="s">
        <v>768</v>
      </c>
      <c r="C118" t="s">
        <v>1004</v>
      </c>
      <c r="D118" t="s">
        <v>767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766</v>
      </c>
      <c r="B119" t="s">
        <v>212</v>
      </c>
      <c r="C119" t="s">
        <v>999</v>
      </c>
      <c r="D119" t="s">
        <v>213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766</v>
      </c>
      <c r="B120" t="s">
        <v>765</v>
      </c>
      <c r="C120" t="s">
        <v>1055</v>
      </c>
      <c r="D120" t="s">
        <v>764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761</v>
      </c>
      <c r="B121" t="s">
        <v>760</v>
      </c>
      <c r="C121" t="s">
        <v>1004</v>
      </c>
      <c r="D121" t="s">
        <v>759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756</v>
      </c>
      <c r="B122" t="s">
        <v>755</v>
      </c>
      <c r="C122" t="s">
        <v>1056</v>
      </c>
      <c r="D122" t="s">
        <v>749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756</v>
      </c>
      <c r="B123" t="s">
        <v>755</v>
      </c>
      <c r="C123" t="s">
        <v>1056</v>
      </c>
      <c r="D123" t="s">
        <v>754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751</v>
      </c>
      <c r="B124" t="s">
        <v>750</v>
      </c>
      <c r="C124" t="s">
        <v>1057</v>
      </c>
      <c r="D124" t="s">
        <v>752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751</v>
      </c>
      <c r="B125" t="s">
        <v>750</v>
      </c>
      <c r="C125" t="s">
        <v>1057</v>
      </c>
      <c r="D125" t="s">
        <v>749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748</v>
      </c>
      <c r="B126" t="s">
        <v>747</v>
      </c>
      <c r="C126" t="s">
        <v>997</v>
      </c>
      <c r="D126" t="s">
        <v>746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745</v>
      </c>
      <c r="B127" t="s">
        <v>744</v>
      </c>
      <c r="C127" t="s">
        <v>1030</v>
      </c>
      <c r="D127" t="s">
        <v>743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740</v>
      </c>
      <c r="B128" t="s">
        <v>739</v>
      </c>
      <c r="C128" t="s">
        <v>1058</v>
      </c>
      <c r="D128" t="s">
        <v>738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737</v>
      </c>
      <c r="B129" t="s">
        <v>736</v>
      </c>
      <c r="C129" t="s">
        <v>1001</v>
      </c>
      <c r="D129" t="s">
        <v>735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734</v>
      </c>
      <c r="B130" t="s">
        <v>733</v>
      </c>
      <c r="C130" t="s">
        <v>1025</v>
      </c>
      <c r="D130" t="s">
        <v>732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731</v>
      </c>
      <c r="B131" t="s">
        <v>730</v>
      </c>
      <c r="C131" t="s">
        <v>1026</v>
      </c>
      <c r="D131" t="s">
        <v>729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725</v>
      </c>
      <c r="B132" t="s">
        <v>726</v>
      </c>
      <c r="C132" t="s">
        <v>1040</v>
      </c>
      <c r="D132" t="s">
        <v>723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725</v>
      </c>
      <c r="B133" t="s">
        <v>724</v>
      </c>
      <c r="C133" t="s">
        <v>1004</v>
      </c>
      <c r="D133" t="s">
        <v>723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721</v>
      </c>
      <c r="B134" t="s">
        <v>722</v>
      </c>
      <c r="C134" t="s">
        <v>1059</v>
      </c>
      <c r="D134" t="s">
        <v>719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721</v>
      </c>
      <c r="B135" t="s">
        <v>720</v>
      </c>
      <c r="C135" t="s">
        <v>1059</v>
      </c>
      <c r="D135" t="s">
        <v>719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717</v>
      </c>
      <c r="B136" t="s">
        <v>718</v>
      </c>
      <c r="C136" t="s">
        <v>1060</v>
      </c>
      <c r="D136" t="s">
        <v>715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717</v>
      </c>
      <c r="B137" t="s">
        <v>716</v>
      </c>
      <c r="C137" t="s">
        <v>1060</v>
      </c>
      <c r="D137" t="s">
        <v>715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713</v>
      </c>
      <c r="B138" t="s">
        <v>714</v>
      </c>
      <c r="C138" t="s">
        <v>1061</v>
      </c>
      <c r="D138" t="s">
        <v>711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713</v>
      </c>
      <c r="B139" t="s">
        <v>712</v>
      </c>
      <c r="C139" t="s">
        <v>1061</v>
      </c>
      <c r="D139" t="s">
        <v>711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710</v>
      </c>
      <c r="B140" t="s">
        <v>709</v>
      </c>
      <c r="C140" t="s">
        <v>1005</v>
      </c>
      <c r="D140" t="s">
        <v>708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707</v>
      </c>
      <c r="B141" t="s">
        <v>706</v>
      </c>
      <c r="C141" t="s">
        <v>1062</v>
      </c>
      <c r="D141" t="s">
        <v>993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703</v>
      </c>
      <c r="B142" t="s">
        <v>705</v>
      </c>
      <c r="C142" t="s">
        <v>1038</v>
      </c>
      <c r="D142" t="s">
        <v>704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703</v>
      </c>
      <c r="B143" t="s">
        <v>702</v>
      </c>
      <c r="C143" t="s">
        <v>1063</v>
      </c>
      <c r="D143" t="s">
        <v>704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703</v>
      </c>
      <c r="B144" t="s">
        <v>702</v>
      </c>
      <c r="C144" t="s">
        <v>1063</v>
      </c>
      <c r="D144" t="s">
        <v>701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700</v>
      </c>
      <c r="B145" t="s">
        <v>699</v>
      </c>
      <c r="C145" t="s">
        <v>1064</v>
      </c>
      <c r="D145" t="s">
        <v>698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697</v>
      </c>
      <c r="B146" t="s">
        <v>696</v>
      </c>
      <c r="C146" t="s">
        <v>1001</v>
      </c>
      <c r="D146" t="s">
        <v>695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694</v>
      </c>
      <c r="B147" t="s">
        <v>693</v>
      </c>
      <c r="C147" t="s">
        <v>1008</v>
      </c>
      <c r="D147" t="s">
        <v>225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694</v>
      </c>
      <c r="B148" t="s">
        <v>693</v>
      </c>
      <c r="C148" t="s">
        <v>1008</v>
      </c>
      <c r="D148" t="s">
        <v>692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688</v>
      </c>
      <c r="B149" t="s">
        <v>687</v>
      </c>
      <c r="C149" t="s">
        <v>1004</v>
      </c>
      <c r="D149" t="s">
        <v>686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685</v>
      </c>
      <c r="B150" t="s">
        <v>684</v>
      </c>
      <c r="C150" t="s">
        <v>1001</v>
      </c>
      <c r="D150" t="s">
        <v>683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681</v>
      </c>
      <c r="B151" t="s">
        <v>679</v>
      </c>
      <c r="C151" t="s">
        <v>1013</v>
      </c>
      <c r="D151" t="s">
        <v>247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681</v>
      </c>
      <c r="B152" t="s">
        <v>680</v>
      </c>
      <c r="C152" t="s">
        <v>1065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678</v>
      </c>
      <c r="B153" t="s">
        <v>677</v>
      </c>
      <c r="C153" t="s">
        <v>1004</v>
      </c>
      <c r="D153" t="s">
        <v>676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675</v>
      </c>
      <c r="B154" t="s">
        <v>674</v>
      </c>
      <c r="C154" t="s">
        <v>1066</v>
      </c>
      <c r="D154" t="s">
        <v>673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670</v>
      </c>
      <c r="B155" t="s">
        <v>669</v>
      </c>
      <c r="C155" t="s">
        <v>1067</v>
      </c>
      <c r="D155" t="s">
        <v>671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670</v>
      </c>
      <c r="B156" t="s">
        <v>672</v>
      </c>
      <c r="C156" t="s">
        <v>1008</v>
      </c>
      <c r="D156" t="s">
        <v>671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670</v>
      </c>
      <c r="B157" t="s">
        <v>669</v>
      </c>
      <c r="C157" t="s">
        <v>1067</v>
      </c>
      <c r="D157" t="s">
        <v>668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667</v>
      </c>
      <c r="B158" t="s">
        <v>666</v>
      </c>
      <c r="C158" t="s">
        <v>1068</v>
      </c>
      <c r="D158" t="s">
        <v>665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663</v>
      </c>
      <c r="B159" t="s">
        <v>662</v>
      </c>
      <c r="C159" t="s">
        <v>1069</v>
      </c>
      <c r="D159" t="s">
        <v>664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663</v>
      </c>
      <c r="B160" t="s">
        <v>662</v>
      </c>
      <c r="C160" t="s">
        <v>1069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661</v>
      </c>
      <c r="B161" t="s">
        <v>660</v>
      </c>
      <c r="C161" t="s">
        <v>1070</v>
      </c>
      <c r="D161" t="s">
        <v>659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658</v>
      </c>
      <c r="B162" t="s">
        <v>657</v>
      </c>
      <c r="C162" t="s">
        <v>1071</v>
      </c>
      <c r="D162" t="s">
        <v>656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655</v>
      </c>
      <c r="B163" t="s">
        <v>654</v>
      </c>
      <c r="C163" t="s">
        <v>1004</v>
      </c>
      <c r="D163" t="s">
        <v>653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647</v>
      </c>
      <c r="B164" t="s">
        <v>646</v>
      </c>
      <c r="C164" t="s">
        <v>1030</v>
      </c>
      <c r="D164" t="s">
        <v>645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644</v>
      </c>
      <c r="B165" t="s">
        <v>643</v>
      </c>
      <c r="C165" t="s">
        <v>1072</v>
      </c>
      <c r="D165" t="s">
        <v>642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641</v>
      </c>
      <c r="B166" t="s">
        <v>640</v>
      </c>
      <c r="C166" t="s">
        <v>1073</v>
      </c>
      <c r="D166" t="s">
        <v>639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634</v>
      </c>
      <c r="B167" t="s">
        <v>635</v>
      </c>
      <c r="C167" t="s">
        <v>1074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634</v>
      </c>
      <c r="B168" t="s">
        <v>633</v>
      </c>
      <c r="C168" t="s">
        <v>1074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632</v>
      </c>
      <c r="B169" t="s">
        <v>631</v>
      </c>
      <c r="C169" t="s">
        <v>1005</v>
      </c>
      <c r="D169" t="s">
        <v>630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627</v>
      </c>
      <c r="B170" t="s">
        <v>629</v>
      </c>
      <c r="C170" t="s">
        <v>1025</v>
      </c>
      <c r="D170" t="s">
        <v>628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627</v>
      </c>
      <c r="B171" t="s">
        <v>626</v>
      </c>
      <c r="C171" t="s">
        <v>1075</v>
      </c>
      <c r="D171" t="s">
        <v>628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627</v>
      </c>
      <c r="B172" t="s">
        <v>626</v>
      </c>
      <c r="C172" t="s">
        <v>1075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621</v>
      </c>
      <c r="B173" t="s">
        <v>620</v>
      </c>
      <c r="C173" t="s">
        <v>1004</v>
      </c>
      <c r="D173" t="s">
        <v>619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618</v>
      </c>
      <c r="B174" t="s">
        <v>617</v>
      </c>
      <c r="C174" t="s">
        <v>1030</v>
      </c>
      <c r="D174" t="s">
        <v>616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613</v>
      </c>
      <c r="B175" t="s">
        <v>276</v>
      </c>
      <c r="C175" t="s">
        <v>1026</v>
      </c>
      <c r="D175" t="s">
        <v>277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613</v>
      </c>
      <c r="B176" t="s">
        <v>612</v>
      </c>
      <c r="C176" t="s">
        <v>1001</v>
      </c>
      <c r="D176" t="s">
        <v>277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609</v>
      </c>
      <c r="B177" t="s">
        <v>610</v>
      </c>
      <c r="C177" t="s">
        <v>1076</v>
      </c>
      <c r="D177" t="s">
        <v>607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609</v>
      </c>
      <c r="B178" t="s">
        <v>608</v>
      </c>
      <c r="C178" t="s">
        <v>1076</v>
      </c>
      <c r="D178" t="s">
        <v>607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606</v>
      </c>
      <c r="B179" t="s">
        <v>605</v>
      </c>
      <c r="C179" t="s">
        <v>1077</v>
      </c>
      <c r="D179" t="s">
        <v>604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603</v>
      </c>
      <c r="B180" t="s">
        <v>602</v>
      </c>
      <c r="C180" t="s">
        <v>1078</v>
      </c>
      <c r="D180" t="s">
        <v>995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601</v>
      </c>
      <c r="B181" t="s">
        <v>600</v>
      </c>
      <c r="C181" t="s">
        <v>1004</v>
      </c>
      <c r="D181" t="s">
        <v>599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597</v>
      </c>
      <c r="B182" t="s">
        <v>598</v>
      </c>
      <c r="C182" t="s">
        <v>1079</v>
      </c>
      <c r="D182" t="s">
        <v>595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597</v>
      </c>
      <c r="B183" t="s">
        <v>596</v>
      </c>
      <c r="C183" t="s">
        <v>1079</v>
      </c>
      <c r="D183" t="s">
        <v>595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590</v>
      </c>
      <c r="B184" t="s">
        <v>589</v>
      </c>
      <c r="C184" t="s">
        <v>1080</v>
      </c>
      <c r="D184" t="s">
        <v>591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590</v>
      </c>
      <c r="B185" t="s">
        <v>589</v>
      </c>
      <c r="C185" t="s">
        <v>1080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587</v>
      </c>
      <c r="B186" t="s">
        <v>588</v>
      </c>
      <c r="C186" t="s">
        <v>1081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587</v>
      </c>
      <c r="B187" t="s">
        <v>586</v>
      </c>
      <c r="C187" t="s">
        <v>1082</v>
      </c>
      <c r="D187" t="s">
        <v>585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584</v>
      </c>
      <c r="B188" t="s">
        <v>583</v>
      </c>
      <c r="C188" t="s">
        <v>1025</v>
      </c>
      <c r="D188" t="s">
        <v>582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579</v>
      </c>
      <c r="B189" t="s">
        <v>580</v>
      </c>
      <c r="C189" t="s">
        <v>1001</v>
      </c>
      <c r="D189" t="s">
        <v>581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579</v>
      </c>
      <c r="B190" t="s">
        <v>580</v>
      </c>
      <c r="C190" t="s">
        <v>1083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579</v>
      </c>
      <c r="B191" t="s">
        <v>570</v>
      </c>
      <c r="C191" t="s">
        <v>1083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578</v>
      </c>
      <c r="B192" t="s">
        <v>570</v>
      </c>
      <c r="C192" t="s">
        <v>1030</v>
      </c>
      <c r="D192" t="s">
        <v>567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576</v>
      </c>
      <c r="B193" t="s">
        <v>577</v>
      </c>
      <c r="C193" t="s">
        <v>1084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576</v>
      </c>
      <c r="B194" t="s">
        <v>575</v>
      </c>
      <c r="C194" t="s">
        <v>1084</v>
      </c>
      <c r="D194" t="s">
        <v>574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573</v>
      </c>
      <c r="B195" t="s">
        <v>572</v>
      </c>
      <c r="C195" t="s">
        <v>1004</v>
      </c>
      <c r="D195" t="s">
        <v>571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566</v>
      </c>
      <c r="B196" t="s">
        <v>565</v>
      </c>
      <c r="C196" t="s">
        <v>1085</v>
      </c>
      <c r="D196" t="s">
        <v>564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563</v>
      </c>
      <c r="B197" t="s">
        <v>562</v>
      </c>
      <c r="C197" t="s">
        <v>1086</v>
      </c>
      <c r="D197" t="s">
        <v>561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557</v>
      </c>
      <c r="B198" t="s">
        <v>556</v>
      </c>
      <c r="C198" t="s">
        <v>1001</v>
      </c>
      <c r="D198" t="s">
        <v>555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554</v>
      </c>
      <c r="B199" t="s">
        <v>553</v>
      </c>
      <c r="C199" t="s">
        <v>1087</v>
      </c>
      <c r="D199" t="s">
        <v>552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548</v>
      </c>
      <c r="B200" t="s">
        <v>551</v>
      </c>
      <c r="C200" t="s">
        <v>1088</v>
      </c>
      <c r="D200" t="s">
        <v>550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548</v>
      </c>
      <c r="B201" t="s">
        <v>549</v>
      </c>
      <c r="C201" t="s">
        <v>1047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548</v>
      </c>
      <c r="B202" t="s">
        <v>547</v>
      </c>
      <c r="C202" t="s">
        <v>1047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543</v>
      </c>
      <c r="B203" t="s">
        <v>544</v>
      </c>
      <c r="C203" t="s">
        <v>1012</v>
      </c>
      <c r="D203" t="s">
        <v>541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543</v>
      </c>
      <c r="B204" t="s">
        <v>542</v>
      </c>
      <c r="C204" t="s">
        <v>1012</v>
      </c>
      <c r="D204" t="s">
        <v>541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536</v>
      </c>
      <c r="B205" t="s">
        <v>535</v>
      </c>
      <c r="C205" t="s">
        <v>1089</v>
      </c>
      <c r="D205" t="s">
        <v>534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528</v>
      </c>
      <c r="B206" t="s">
        <v>529</v>
      </c>
      <c r="C206" t="s">
        <v>1090</v>
      </c>
      <c r="D206" t="s">
        <v>526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528</v>
      </c>
      <c r="B207" t="s">
        <v>527</v>
      </c>
      <c r="C207" t="s">
        <v>1090</v>
      </c>
      <c r="D207" t="s">
        <v>526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525</v>
      </c>
      <c r="B208" t="s">
        <v>524</v>
      </c>
      <c r="C208" t="s">
        <v>1001</v>
      </c>
      <c r="D208" t="s">
        <v>523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521</v>
      </c>
      <c r="B209" t="s">
        <v>522</v>
      </c>
      <c r="C209" t="s">
        <v>1091</v>
      </c>
      <c r="D209" t="s">
        <v>519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521</v>
      </c>
      <c r="B210" t="s">
        <v>520</v>
      </c>
      <c r="C210" t="s">
        <v>1005</v>
      </c>
      <c r="D210" t="s">
        <v>519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521</v>
      </c>
      <c r="B211" t="s">
        <v>520</v>
      </c>
      <c r="C211" t="s">
        <v>1091</v>
      </c>
      <c r="D211" t="s">
        <v>519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518</v>
      </c>
      <c r="B212" t="s">
        <v>517</v>
      </c>
      <c r="C212" t="s">
        <v>1004</v>
      </c>
      <c r="D212" t="s">
        <v>516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515</v>
      </c>
      <c r="B213" t="s">
        <v>514</v>
      </c>
      <c r="C213" t="s">
        <v>1030</v>
      </c>
      <c r="D213" t="s">
        <v>513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509</v>
      </c>
      <c r="B214" t="s">
        <v>510</v>
      </c>
      <c r="C214" t="s">
        <v>1061</v>
      </c>
      <c r="D214" t="s">
        <v>507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509</v>
      </c>
      <c r="B215" t="s">
        <v>508</v>
      </c>
      <c r="C215" t="s">
        <v>1061</v>
      </c>
      <c r="D215" t="s">
        <v>507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506</v>
      </c>
      <c r="B216" t="s">
        <v>505</v>
      </c>
      <c r="C216" t="s">
        <v>1092</v>
      </c>
      <c r="D216" t="s">
        <v>504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503</v>
      </c>
      <c r="B217" t="s">
        <v>502</v>
      </c>
      <c r="C217" t="s">
        <v>998</v>
      </c>
      <c r="D217" t="s">
        <v>501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499</v>
      </c>
      <c r="B218" t="s">
        <v>498</v>
      </c>
      <c r="C218" t="s">
        <v>1038</v>
      </c>
      <c r="D218" t="s">
        <v>500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499</v>
      </c>
      <c r="B219" t="s">
        <v>498</v>
      </c>
      <c r="C219" t="s">
        <v>1038</v>
      </c>
      <c r="D219" t="s">
        <v>497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496</v>
      </c>
      <c r="B220" t="s">
        <v>495</v>
      </c>
      <c r="C220" t="s">
        <v>1093</v>
      </c>
      <c r="D220" t="s">
        <v>494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493</v>
      </c>
      <c r="B221" t="s">
        <v>492</v>
      </c>
      <c r="C221" t="s">
        <v>1036</v>
      </c>
      <c r="D221" t="s">
        <v>491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489</v>
      </c>
      <c r="B222" t="s">
        <v>490</v>
      </c>
      <c r="C222" t="s">
        <v>1038</v>
      </c>
      <c r="D222" t="s">
        <v>487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489</v>
      </c>
      <c r="B223" t="s">
        <v>488</v>
      </c>
      <c r="C223" t="s">
        <v>1038</v>
      </c>
      <c r="D223" t="s">
        <v>487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484</v>
      </c>
      <c r="B224" t="s">
        <v>486</v>
      </c>
      <c r="C224" t="s">
        <v>1094</v>
      </c>
      <c r="D224" t="s">
        <v>485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484</v>
      </c>
      <c r="B225" t="s">
        <v>483</v>
      </c>
      <c r="C225" t="s">
        <v>1095</v>
      </c>
      <c r="D225" t="s">
        <v>482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480</v>
      </c>
      <c r="B226" t="s">
        <v>481</v>
      </c>
      <c r="C226" t="s">
        <v>1032</v>
      </c>
      <c r="D226" t="s">
        <v>476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480</v>
      </c>
      <c r="B227" t="s">
        <v>479</v>
      </c>
      <c r="C227" t="s">
        <v>1047</v>
      </c>
      <c r="D227" t="s">
        <v>476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464</v>
      </c>
      <c r="B228" t="s">
        <v>463</v>
      </c>
      <c r="C228" t="s">
        <v>1096</v>
      </c>
      <c r="D228" t="s">
        <v>462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461</v>
      </c>
      <c r="B229" t="s">
        <v>460</v>
      </c>
      <c r="C229" t="s">
        <v>1001</v>
      </c>
      <c r="D229" t="s">
        <v>459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457</v>
      </c>
      <c r="B230" t="s">
        <v>456</v>
      </c>
      <c r="C230" t="s">
        <v>1025</v>
      </c>
      <c r="D230" t="s">
        <v>458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457</v>
      </c>
      <c r="B231" t="s">
        <v>456</v>
      </c>
      <c r="C231" t="s">
        <v>1025</v>
      </c>
      <c r="D231" t="s">
        <v>455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449</v>
      </c>
      <c r="B232" t="s">
        <v>448</v>
      </c>
      <c r="C232" t="s">
        <v>1097</v>
      </c>
      <c r="D232" t="s">
        <v>447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7"/>
  <sheetViews>
    <sheetView workbookViewId="0">
      <selection activeCell="B16" sqref="B16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201</v>
      </c>
      <c r="B1" t="s">
        <v>202</v>
      </c>
      <c r="C1" t="s">
        <v>203</v>
      </c>
      <c r="D1" t="s">
        <v>1132</v>
      </c>
    </row>
    <row r="2" spans="1:4" x14ac:dyDescent="0.25">
      <c r="A2" s="30">
        <v>42956</v>
      </c>
      <c r="B2" t="s">
        <v>204</v>
      </c>
      <c r="C2" t="s">
        <v>205</v>
      </c>
    </row>
    <row r="3" spans="1:4" x14ac:dyDescent="0.25">
      <c r="A3" s="30">
        <v>42965</v>
      </c>
      <c r="B3" t="s">
        <v>204</v>
      </c>
      <c r="C3" t="s">
        <v>205</v>
      </c>
    </row>
    <row r="4" spans="1:4" x14ac:dyDescent="0.25">
      <c r="A4" s="30">
        <v>42989</v>
      </c>
      <c r="B4" t="s">
        <v>204</v>
      </c>
      <c r="C4" t="s">
        <v>205</v>
      </c>
    </row>
    <row r="5" spans="1:4" x14ac:dyDescent="0.25">
      <c r="A5" s="30">
        <v>42993</v>
      </c>
      <c r="B5" t="s">
        <v>204</v>
      </c>
      <c r="C5" t="s">
        <v>205</v>
      </c>
    </row>
    <row r="6" spans="1:4" x14ac:dyDescent="0.25">
      <c r="A6" s="30">
        <v>42996</v>
      </c>
      <c r="B6" t="s">
        <v>204</v>
      </c>
      <c r="C6" t="s">
        <v>205</v>
      </c>
    </row>
    <row r="7" spans="1:4" x14ac:dyDescent="0.25">
      <c r="A7" s="30">
        <v>42999</v>
      </c>
      <c r="B7" t="s">
        <v>204</v>
      </c>
      <c r="C7" t="s">
        <v>205</v>
      </c>
    </row>
    <row r="8" spans="1:4" x14ac:dyDescent="0.25">
      <c r="A8" s="30">
        <v>43007</v>
      </c>
      <c r="B8" t="s">
        <v>204</v>
      </c>
      <c r="C8" t="s">
        <v>205</v>
      </c>
    </row>
    <row r="9" spans="1:4" x14ac:dyDescent="0.25">
      <c r="A9" s="30">
        <v>43644</v>
      </c>
      <c r="B9" t="s">
        <v>204</v>
      </c>
      <c r="C9" t="s">
        <v>205</v>
      </c>
    </row>
    <row r="10" spans="1:4" x14ac:dyDescent="0.25">
      <c r="A10" s="30">
        <v>44208</v>
      </c>
      <c r="B10" t="s">
        <v>204</v>
      </c>
      <c r="C10" t="s">
        <v>205</v>
      </c>
      <c r="D10" t="s">
        <v>1131</v>
      </c>
    </row>
    <row r="11" spans="1:4" x14ac:dyDescent="0.25">
      <c r="A11" s="30">
        <v>45509</v>
      </c>
      <c r="B11" t="s">
        <v>431</v>
      </c>
      <c r="C11" t="s">
        <v>430</v>
      </c>
      <c r="D11" t="s">
        <v>1130</v>
      </c>
    </row>
    <row r="12" spans="1:4" x14ac:dyDescent="0.25">
      <c r="A12" s="30">
        <v>45519</v>
      </c>
      <c r="B12" t="s">
        <v>446</v>
      </c>
      <c r="C12" t="s">
        <v>430</v>
      </c>
      <c r="D12" t="s">
        <v>1129</v>
      </c>
    </row>
    <row r="13" spans="1:4" x14ac:dyDescent="0.25">
      <c r="A13" s="30">
        <v>45531</v>
      </c>
      <c r="B13" t="s">
        <v>996</v>
      </c>
      <c r="C13" t="s">
        <v>430</v>
      </c>
      <c r="D13" t="s">
        <v>1128</v>
      </c>
    </row>
    <row r="14" spans="1:4" x14ac:dyDescent="0.25">
      <c r="A14" s="30">
        <v>45540</v>
      </c>
      <c r="B14" t="s">
        <v>1098</v>
      </c>
      <c r="C14" t="s">
        <v>430</v>
      </c>
      <c r="D14" t="s">
        <v>1127</v>
      </c>
    </row>
    <row r="15" spans="1:4" x14ac:dyDescent="0.25">
      <c r="A15" s="30">
        <v>45545</v>
      </c>
      <c r="B15" t="s">
        <v>1121</v>
      </c>
      <c r="C15" t="s">
        <v>430</v>
      </c>
      <c r="D15" t="s">
        <v>1133</v>
      </c>
    </row>
    <row r="16" spans="1:4" x14ac:dyDescent="0.25">
      <c r="A16" s="30">
        <v>45574</v>
      </c>
      <c r="B16" t="s">
        <v>1135</v>
      </c>
      <c r="C16" t="s">
        <v>430</v>
      </c>
      <c r="D16" t="s">
        <v>1126</v>
      </c>
    </row>
    <row r="17" spans="1:4" x14ac:dyDescent="0.25">
      <c r="A17" s="30">
        <v>45623</v>
      </c>
      <c r="B17" t="s">
        <v>1134</v>
      </c>
      <c r="C17" t="s">
        <v>430</v>
      </c>
      <c r="D17" t="s">
        <v>1125</v>
      </c>
    </row>
  </sheetData>
  <pageMargins left="0.7" right="0.7" top="0.75" bottom="0.75" header="0.3" footer="0.3"/>
  <customProperties>
    <customPr name="%locator_row%" r:id="rId1"/>
    <customPr name="%startcell%" r:id="rId2"/>
  </customProperties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workbookViewId="0">
      <selection activeCell="V25" sqref="V25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10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208</v>
      </c>
      <c r="B1" s="107" t="s">
        <v>336</v>
      </c>
      <c r="C1" s="93" t="s">
        <v>337</v>
      </c>
      <c r="D1" s="103" t="s">
        <v>338</v>
      </c>
      <c r="E1" s="103" t="s">
        <v>432</v>
      </c>
      <c r="F1" s="1" t="s">
        <v>435</v>
      </c>
      <c r="G1" s="107" t="s">
        <v>434</v>
      </c>
      <c r="H1" s="93" t="s">
        <v>339</v>
      </c>
      <c r="I1" s="93" t="s">
        <v>442</v>
      </c>
      <c r="J1" s="93" t="s">
        <v>443</v>
      </c>
      <c r="K1" s="1" t="s">
        <v>441</v>
      </c>
      <c r="L1" s="1" t="s">
        <v>440</v>
      </c>
      <c r="M1" s="1" t="s">
        <v>439</v>
      </c>
      <c r="N1" s="1" t="s">
        <v>437</v>
      </c>
      <c r="O1" s="1" t="s">
        <v>438</v>
      </c>
    </row>
    <row r="2" spans="1:47" ht="15.75" thickTop="1" x14ac:dyDescent="0.25">
      <c r="A2">
        <v>57819</v>
      </c>
      <c r="B2" t="s">
        <v>340</v>
      </c>
      <c r="C2" t="s">
        <v>358</v>
      </c>
      <c r="D2" s="38" t="s">
        <v>406</v>
      </c>
      <c r="E2" s="105">
        <v>76309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58221</v>
      </c>
      <c r="B3" t="s">
        <v>340</v>
      </c>
      <c r="C3" t="s">
        <v>859</v>
      </c>
      <c r="D3" s="38">
        <v>2</v>
      </c>
      <c r="E3" s="104">
        <v>10549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8"/>
    </row>
    <row r="4" spans="1:47" x14ac:dyDescent="0.25">
      <c r="A4">
        <v>57481</v>
      </c>
      <c r="B4" t="s">
        <v>340</v>
      </c>
      <c r="C4" t="s">
        <v>859</v>
      </c>
      <c r="D4" s="38" t="s">
        <v>948</v>
      </c>
      <c r="E4" s="104">
        <v>60413007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57961</v>
      </c>
      <c r="B5" t="s">
        <v>340</v>
      </c>
      <c r="C5" t="s">
        <v>352</v>
      </c>
      <c r="D5" s="38" t="s">
        <v>820</v>
      </c>
      <c r="E5" s="104">
        <v>34497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57096</v>
      </c>
      <c r="B6" t="s">
        <v>340</v>
      </c>
      <c r="C6" t="s">
        <v>352</v>
      </c>
      <c r="D6" s="38" t="s">
        <v>820</v>
      </c>
      <c r="E6" s="104">
        <v>38099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340</v>
      </c>
      <c r="C7" t="s">
        <v>352</v>
      </c>
      <c r="D7" s="38" t="s">
        <v>820</v>
      </c>
      <c r="E7" s="104">
        <v>38699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57097</v>
      </c>
      <c r="B8" t="s">
        <v>340</v>
      </c>
      <c r="C8" t="s">
        <v>352</v>
      </c>
      <c r="D8" s="38" t="s">
        <v>820</v>
      </c>
      <c r="E8" s="104">
        <v>39000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57119</v>
      </c>
      <c r="B9" t="s">
        <v>340</v>
      </c>
      <c r="C9" t="s">
        <v>352</v>
      </c>
      <c r="D9" s="38" t="s">
        <v>820</v>
      </c>
      <c r="E9" s="104">
        <v>39200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8"/>
      <c r="AS9" s="30"/>
    </row>
    <row r="10" spans="1:47" x14ac:dyDescent="0.25">
      <c r="A10">
        <v>57462</v>
      </c>
      <c r="B10" t="s">
        <v>340</v>
      </c>
      <c r="C10" t="s">
        <v>352</v>
      </c>
      <c r="D10" s="38" t="s">
        <v>820</v>
      </c>
      <c r="E10" s="104">
        <v>45505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57248</v>
      </c>
      <c r="B11" t="s">
        <v>340</v>
      </c>
      <c r="C11" t="s">
        <v>352</v>
      </c>
      <c r="D11" s="38" t="s">
        <v>353</v>
      </c>
      <c r="E11" s="104">
        <v>7196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57492</v>
      </c>
      <c r="B12" t="s">
        <v>340</v>
      </c>
      <c r="C12" t="s">
        <v>352</v>
      </c>
      <c r="D12" s="38" t="s">
        <v>353</v>
      </c>
      <c r="E12" s="104">
        <v>7597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57481</v>
      </c>
      <c r="B13" t="s">
        <v>340</v>
      </c>
      <c r="C13" t="s">
        <v>352</v>
      </c>
      <c r="D13" s="38" t="s">
        <v>353</v>
      </c>
      <c r="E13" s="104">
        <v>7799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57221</v>
      </c>
      <c r="B14" t="s">
        <v>340</v>
      </c>
      <c r="C14" t="s">
        <v>341</v>
      </c>
      <c r="D14" s="38" t="s">
        <v>342</v>
      </c>
      <c r="E14" s="105">
        <v>10936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57820</v>
      </c>
      <c r="B15" t="s">
        <v>340</v>
      </c>
      <c r="C15" t="s">
        <v>341</v>
      </c>
      <c r="D15" s="38" t="s">
        <v>342</v>
      </c>
      <c r="E15" s="105">
        <v>13187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57461</v>
      </c>
      <c r="B16" t="s">
        <v>340</v>
      </c>
      <c r="C16" t="s">
        <v>341</v>
      </c>
      <c r="D16" s="38" t="s">
        <v>342</v>
      </c>
      <c r="E16" s="105">
        <v>13205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57461</v>
      </c>
      <c r="B17" t="s">
        <v>340</v>
      </c>
      <c r="C17" t="s">
        <v>341</v>
      </c>
      <c r="D17" s="38" t="s">
        <v>342</v>
      </c>
      <c r="E17" s="105">
        <v>14301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57421</v>
      </c>
      <c r="B18" t="s">
        <v>340</v>
      </c>
      <c r="C18" t="s">
        <v>341</v>
      </c>
      <c r="D18" s="38" t="s">
        <v>342</v>
      </c>
      <c r="E18" s="105">
        <v>14326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8"/>
    </row>
    <row r="19" spans="1:47" x14ac:dyDescent="0.25">
      <c r="A19">
        <v>58078</v>
      </c>
      <c r="B19" t="s">
        <v>340</v>
      </c>
      <c r="C19" t="s">
        <v>341</v>
      </c>
      <c r="D19" s="38" t="s">
        <v>342</v>
      </c>
      <c r="E19" s="105">
        <v>14358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58209</v>
      </c>
      <c r="B20" t="s">
        <v>340</v>
      </c>
      <c r="C20" t="s">
        <v>341</v>
      </c>
      <c r="D20" s="38" t="s">
        <v>342</v>
      </c>
      <c r="E20" s="105">
        <v>14366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57170</v>
      </c>
      <c r="B21" t="s">
        <v>340</v>
      </c>
      <c r="C21" t="s">
        <v>341</v>
      </c>
      <c r="D21" s="38" t="s">
        <v>342</v>
      </c>
      <c r="E21" s="105">
        <v>15382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57461</v>
      </c>
      <c r="B22" t="s">
        <v>340</v>
      </c>
      <c r="C22" t="s">
        <v>341</v>
      </c>
      <c r="D22" s="38" t="s">
        <v>342</v>
      </c>
      <c r="E22" s="105">
        <v>15424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57901</v>
      </c>
      <c r="B23" t="s">
        <v>340</v>
      </c>
      <c r="C23" t="s">
        <v>341</v>
      </c>
      <c r="D23" s="38" t="s">
        <v>342</v>
      </c>
      <c r="E23" s="105">
        <v>16452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57525</v>
      </c>
      <c r="B24" t="s">
        <v>340</v>
      </c>
      <c r="C24" t="s">
        <v>341</v>
      </c>
      <c r="D24" s="38" t="s">
        <v>342</v>
      </c>
      <c r="E24" s="105">
        <v>16502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57421</v>
      </c>
      <c r="B25" t="s">
        <v>340</v>
      </c>
      <c r="C25" t="s">
        <v>341</v>
      </c>
      <c r="D25" s="38" t="s">
        <v>342</v>
      </c>
      <c r="E25" s="105">
        <v>17527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8"/>
    </row>
    <row r="26" spans="1:47" x14ac:dyDescent="0.25">
      <c r="A26">
        <v>57305</v>
      </c>
      <c r="B26" t="s">
        <v>340</v>
      </c>
      <c r="C26" t="s">
        <v>341</v>
      </c>
      <c r="D26" s="38" t="s">
        <v>342</v>
      </c>
      <c r="E26" s="105">
        <v>86086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58221</v>
      </c>
      <c r="B27" t="s">
        <v>340</v>
      </c>
      <c r="C27" t="s">
        <v>341</v>
      </c>
      <c r="D27" s="38" t="s">
        <v>342</v>
      </c>
      <c r="E27" s="105">
        <v>99242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57881</v>
      </c>
      <c r="B28" t="s">
        <v>340</v>
      </c>
      <c r="C28" t="s">
        <v>341</v>
      </c>
      <c r="D28" s="38" t="s">
        <v>342</v>
      </c>
      <c r="E28" s="105">
        <v>181576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57534</v>
      </c>
      <c r="B29" t="s">
        <v>340</v>
      </c>
      <c r="C29" t="s">
        <v>341</v>
      </c>
      <c r="D29" s="38" t="s">
        <v>342</v>
      </c>
      <c r="E29" s="105">
        <v>181595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58078</v>
      </c>
      <c r="B30" t="s">
        <v>340</v>
      </c>
      <c r="C30" t="s">
        <v>341</v>
      </c>
      <c r="D30" s="38" t="s">
        <v>342</v>
      </c>
      <c r="E30" s="105">
        <v>181596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58206</v>
      </c>
      <c r="B31" t="s">
        <v>340</v>
      </c>
      <c r="C31" t="s">
        <v>341</v>
      </c>
      <c r="D31" s="38" t="s">
        <v>342</v>
      </c>
      <c r="E31" s="105">
        <v>181597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57958</v>
      </c>
      <c r="B32" t="s">
        <v>340</v>
      </c>
      <c r="C32" t="s">
        <v>341</v>
      </c>
      <c r="D32" s="38" t="s">
        <v>342</v>
      </c>
      <c r="E32" s="105">
        <v>181613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8"/>
    </row>
    <row r="33" spans="1:45" x14ac:dyDescent="0.25">
      <c r="A33">
        <v>57240</v>
      </c>
      <c r="B33" t="s">
        <v>340</v>
      </c>
      <c r="C33" t="s">
        <v>341</v>
      </c>
      <c r="D33" s="38" t="s">
        <v>342</v>
      </c>
      <c r="E33" s="105">
        <v>191641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8"/>
    </row>
    <row r="34" spans="1:45" x14ac:dyDescent="0.25">
      <c r="A34">
        <v>57221</v>
      </c>
      <c r="B34" t="s">
        <v>340</v>
      </c>
      <c r="C34" t="s">
        <v>341</v>
      </c>
      <c r="D34" s="38" t="s">
        <v>342</v>
      </c>
      <c r="E34" s="105">
        <v>231889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57132</v>
      </c>
      <c r="B35" t="s">
        <v>340</v>
      </c>
      <c r="C35" t="s">
        <v>341</v>
      </c>
      <c r="D35" s="38" t="s">
        <v>342</v>
      </c>
      <c r="E35" s="105" t="s">
        <v>421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57464</v>
      </c>
      <c r="B36" t="s">
        <v>340</v>
      </c>
      <c r="C36" t="s">
        <v>341</v>
      </c>
      <c r="D36" s="38" t="s">
        <v>342</v>
      </c>
      <c r="E36" s="105" t="s">
        <v>428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66118</v>
      </c>
      <c r="B37" t="s">
        <v>340</v>
      </c>
      <c r="C37" t="s">
        <v>341</v>
      </c>
      <c r="D37" s="38" t="s">
        <v>342</v>
      </c>
      <c r="E37" s="105" t="s">
        <v>397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57492</v>
      </c>
      <c r="B38" t="s">
        <v>340</v>
      </c>
      <c r="C38" t="s">
        <v>341</v>
      </c>
      <c r="D38" s="38" t="s">
        <v>342</v>
      </c>
      <c r="E38" s="105" t="s">
        <v>354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57983</v>
      </c>
      <c r="B39" t="s">
        <v>340</v>
      </c>
      <c r="C39" t="s">
        <v>341</v>
      </c>
      <c r="D39" s="38" t="s">
        <v>342</v>
      </c>
      <c r="E39" s="105" t="s">
        <v>373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57508</v>
      </c>
      <c r="B40" t="s">
        <v>340</v>
      </c>
      <c r="C40" t="s">
        <v>341</v>
      </c>
      <c r="D40" s="38" t="s">
        <v>342</v>
      </c>
      <c r="E40" s="105" t="s">
        <v>365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57221</v>
      </c>
      <c r="B41" t="s">
        <v>340</v>
      </c>
      <c r="C41" t="s">
        <v>341</v>
      </c>
      <c r="D41" s="38" t="s">
        <v>342</v>
      </c>
      <c r="E41" s="105" t="s">
        <v>377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8"/>
    </row>
    <row r="42" spans="1:45" x14ac:dyDescent="0.25">
      <c r="A42">
        <v>57248</v>
      </c>
      <c r="B42" t="s">
        <v>340</v>
      </c>
      <c r="C42" t="s">
        <v>341</v>
      </c>
      <c r="D42" s="38" t="s">
        <v>342</v>
      </c>
      <c r="E42" s="105" t="s">
        <v>377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57901</v>
      </c>
      <c r="B43" t="s">
        <v>340</v>
      </c>
      <c r="C43" t="s">
        <v>341</v>
      </c>
      <c r="D43" s="38" t="s">
        <v>342</v>
      </c>
      <c r="E43" s="105" t="s">
        <v>390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57901</v>
      </c>
      <c r="B44" t="s">
        <v>340</v>
      </c>
      <c r="C44" t="s">
        <v>341</v>
      </c>
      <c r="D44" s="38" t="s">
        <v>342</v>
      </c>
      <c r="E44" s="105" t="s">
        <v>391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57958</v>
      </c>
      <c r="B45" t="s">
        <v>340</v>
      </c>
      <c r="C45" t="s">
        <v>341</v>
      </c>
      <c r="D45" s="38" t="s">
        <v>342</v>
      </c>
      <c r="E45" s="105" t="s">
        <v>396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57508</v>
      </c>
      <c r="B46" t="s">
        <v>340</v>
      </c>
      <c r="C46" t="s">
        <v>341</v>
      </c>
      <c r="D46" s="38" t="s">
        <v>342</v>
      </c>
      <c r="E46" s="105" t="s">
        <v>364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57901</v>
      </c>
      <c r="B47" t="s">
        <v>340</v>
      </c>
      <c r="C47" t="s">
        <v>341</v>
      </c>
      <c r="D47" s="38" t="s">
        <v>342</v>
      </c>
      <c r="E47" s="105" t="s">
        <v>387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57132</v>
      </c>
      <c r="B48" t="s">
        <v>340</v>
      </c>
      <c r="C48" t="s">
        <v>341</v>
      </c>
      <c r="D48" s="38" t="s">
        <v>342</v>
      </c>
      <c r="E48" s="105" t="s">
        <v>378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8"/>
    </row>
    <row r="49" spans="1:47" x14ac:dyDescent="0.25">
      <c r="A49">
        <v>57911</v>
      </c>
      <c r="B49" t="s">
        <v>340</v>
      </c>
      <c r="C49" t="s">
        <v>341</v>
      </c>
      <c r="D49" s="38" t="s">
        <v>342</v>
      </c>
      <c r="E49" s="105" t="s">
        <v>378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8"/>
    </row>
    <row r="50" spans="1:47" x14ac:dyDescent="0.25">
      <c r="A50">
        <v>57881</v>
      </c>
      <c r="B50" t="s">
        <v>340</v>
      </c>
      <c r="C50" t="s">
        <v>341</v>
      </c>
      <c r="D50" s="38" t="s">
        <v>342</v>
      </c>
      <c r="E50" s="105" t="s">
        <v>388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57461</v>
      </c>
      <c r="B51" t="s">
        <v>340</v>
      </c>
      <c r="C51" t="s">
        <v>341</v>
      </c>
      <c r="D51" s="38" t="s">
        <v>947</v>
      </c>
      <c r="E51" s="105">
        <v>14348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58242</v>
      </c>
      <c r="B52" t="s">
        <v>340</v>
      </c>
      <c r="C52" t="s">
        <v>341</v>
      </c>
      <c r="D52" s="38" t="s">
        <v>947</v>
      </c>
      <c r="E52" s="104">
        <v>17549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57525</v>
      </c>
      <c r="B53" t="s">
        <v>340</v>
      </c>
      <c r="C53" t="s">
        <v>341</v>
      </c>
      <c r="D53" s="38" t="s">
        <v>947</v>
      </c>
      <c r="E53" s="105">
        <v>191664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58115</v>
      </c>
      <c r="B54" t="s">
        <v>340</v>
      </c>
      <c r="C54" t="s">
        <v>901</v>
      </c>
      <c r="D54" s="38" t="s">
        <v>977</v>
      </c>
      <c r="E54" s="105" t="s">
        <v>902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58115</v>
      </c>
      <c r="B55" t="s">
        <v>340</v>
      </c>
      <c r="C55" t="s">
        <v>901</v>
      </c>
      <c r="D55" s="38" t="s">
        <v>977</v>
      </c>
      <c r="E55" s="105" t="s">
        <v>903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2"/>
      <c r="AS55" s="30"/>
    </row>
    <row r="56" spans="1:47" x14ac:dyDescent="0.25">
      <c r="A56">
        <v>58115</v>
      </c>
      <c r="B56" t="s">
        <v>340</v>
      </c>
      <c r="C56" t="s">
        <v>899</v>
      </c>
      <c r="D56" s="38" t="s">
        <v>977</v>
      </c>
      <c r="E56" s="105" t="s">
        <v>900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57460</v>
      </c>
      <c r="B57" t="s">
        <v>340</v>
      </c>
      <c r="C57" t="s">
        <v>348</v>
      </c>
      <c r="D57" s="38" t="s">
        <v>349</v>
      </c>
      <c r="E57" s="105">
        <v>9873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57461</v>
      </c>
      <c r="B58" t="s">
        <v>340</v>
      </c>
      <c r="C58" t="s">
        <v>348</v>
      </c>
      <c r="D58" s="38" t="s">
        <v>349</v>
      </c>
      <c r="E58" s="105">
        <v>9873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57911</v>
      </c>
      <c r="B59" t="s">
        <v>340</v>
      </c>
      <c r="C59" t="s">
        <v>346</v>
      </c>
      <c r="D59" s="38" t="s">
        <v>817</v>
      </c>
      <c r="E59" s="105" t="s">
        <v>887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58115</v>
      </c>
      <c r="B60" t="s">
        <v>340</v>
      </c>
      <c r="C60" t="s">
        <v>346</v>
      </c>
      <c r="D60" s="38" t="s">
        <v>976</v>
      </c>
      <c r="E60" s="105" t="s">
        <v>910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57248</v>
      </c>
      <c r="B61" t="s">
        <v>340</v>
      </c>
      <c r="C61" t="s">
        <v>346</v>
      </c>
      <c r="D61" s="38" t="s">
        <v>935</v>
      </c>
      <c r="E61" s="105">
        <v>21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57480</v>
      </c>
      <c r="B62" t="s">
        <v>343</v>
      </c>
      <c r="C62" t="s">
        <v>839</v>
      </c>
      <c r="D62" s="106">
        <v>6534051</v>
      </c>
      <c r="E62" s="104">
        <v>1412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8"/>
    </row>
    <row r="63" spans="1:47" x14ac:dyDescent="0.25">
      <c r="A63">
        <v>58221</v>
      </c>
      <c r="B63" t="s">
        <v>343</v>
      </c>
      <c r="C63" t="s">
        <v>839</v>
      </c>
      <c r="D63" s="38" t="s">
        <v>383</v>
      </c>
      <c r="E63" s="105" t="s">
        <v>384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8"/>
    </row>
    <row r="64" spans="1:47" x14ac:dyDescent="0.25">
      <c r="A64">
        <v>57310</v>
      </c>
      <c r="B64" t="s">
        <v>343</v>
      </c>
      <c r="C64" t="s">
        <v>839</v>
      </c>
      <c r="D64" s="38" t="s">
        <v>817</v>
      </c>
      <c r="E64" s="105">
        <v>1567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58003</v>
      </c>
      <c r="B65" t="s">
        <v>343</v>
      </c>
      <c r="C65" t="s">
        <v>382</v>
      </c>
      <c r="D65" s="38" t="s">
        <v>971</v>
      </c>
      <c r="E65" s="105" t="s">
        <v>890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343</v>
      </c>
      <c r="C66" t="s">
        <v>358</v>
      </c>
      <c r="D66" s="38" t="s">
        <v>940</v>
      </c>
      <c r="E66" s="105">
        <v>74111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57248</v>
      </c>
      <c r="B67" t="s">
        <v>343</v>
      </c>
      <c r="C67" t="s">
        <v>358</v>
      </c>
      <c r="D67" s="38" t="s">
        <v>359</v>
      </c>
      <c r="E67" s="104">
        <v>74901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57819</v>
      </c>
      <c r="B68" t="s">
        <v>343</v>
      </c>
      <c r="C68" t="s">
        <v>358</v>
      </c>
      <c r="D68" s="38" t="s">
        <v>359</v>
      </c>
      <c r="E68" s="104">
        <v>75712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 x14ac:dyDescent="0.25">
      <c r="A69">
        <v>57508</v>
      </c>
      <c r="B69" t="s">
        <v>343</v>
      </c>
      <c r="C69" t="s">
        <v>859</v>
      </c>
      <c r="D69" s="38" t="s">
        <v>950</v>
      </c>
      <c r="E69" s="104">
        <v>11326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88"/>
    </row>
    <row r="70" spans="1:45" x14ac:dyDescent="0.25">
      <c r="A70">
        <v>58011</v>
      </c>
      <c r="B70" t="s">
        <v>343</v>
      </c>
      <c r="C70" t="s">
        <v>352</v>
      </c>
      <c r="D70" s="38" t="s">
        <v>972</v>
      </c>
      <c r="E70" s="105">
        <v>9949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0"/>
    </row>
    <row r="71" spans="1:45" x14ac:dyDescent="0.25">
      <c r="A71">
        <v>57119</v>
      </c>
      <c r="B71" t="s">
        <v>343</v>
      </c>
      <c r="C71" t="s">
        <v>822</v>
      </c>
      <c r="D71" s="38" t="s">
        <v>820</v>
      </c>
      <c r="E71" s="105">
        <v>39100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88"/>
    </row>
    <row r="72" spans="1:45" x14ac:dyDescent="0.25">
      <c r="A72">
        <v>58155</v>
      </c>
      <c r="B72" t="s">
        <v>343</v>
      </c>
      <c r="C72" t="s">
        <v>379</v>
      </c>
      <c r="D72" s="38">
        <v>574</v>
      </c>
      <c r="E72" s="105" t="s">
        <v>918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0"/>
    </row>
    <row r="73" spans="1:45" x14ac:dyDescent="0.25">
      <c r="A73">
        <v>57421</v>
      </c>
      <c r="B73" t="s">
        <v>343</v>
      </c>
      <c r="C73" t="s">
        <v>855</v>
      </c>
      <c r="D73" s="38" t="s">
        <v>817</v>
      </c>
      <c r="E73" s="105" t="s">
        <v>856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57693</v>
      </c>
      <c r="B74" t="s">
        <v>343</v>
      </c>
      <c r="C74" t="s">
        <v>341</v>
      </c>
      <c r="D74" s="38" t="s">
        <v>961</v>
      </c>
      <c r="E74" s="105">
        <v>9927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57718</v>
      </c>
      <c r="B75" t="s">
        <v>343</v>
      </c>
      <c r="C75" t="s">
        <v>341</v>
      </c>
      <c r="D75" s="38" t="s">
        <v>961</v>
      </c>
      <c r="E75" s="105">
        <v>9927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57344</v>
      </c>
      <c r="B76" t="s">
        <v>343</v>
      </c>
      <c r="C76" t="s">
        <v>341</v>
      </c>
      <c r="D76" s="38" t="s">
        <v>347</v>
      </c>
      <c r="E76" s="105">
        <v>7313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88"/>
    </row>
    <row r="77" spans="1:45" x14ac:dyDescent="0.25">
      <c r="A77">
        <v>57524</v>
      </c>
      <c r="B77" t="s">
        <v>343</v>
      </c>
      <c r="C77" t="s">
        <v>341</v>
      </c>
      <c r="D77" s="38" t="s">
        <v>953</v>
      </c>
      <c r="E77" s="105">
        <v>22098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0"/>
    </row>
    <row r="78" spans="1:45" x14ac:dyDescent="0.25">
      <c r="A78">
        <v>57848</v>
      </c>
      <c r="B78" t="s">
        <v>343</v>
      </c>
      <c r="C78" t="s">
        <v>341</v>
      </c>
      <c r="D78" s="38" t="s">
        <v>953</v>
      </c>
      <c r="E78" s="105">
        <v>22603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57749</v>
      </c>
      <c r="B79" t="s">
        <v>343</v>
      </c>
      <c r="C79" t="s">
        <v>341</v>
      </c>
      <c r="D79" s="38" t="s">
        <v>962</v>
      </c>
      <c r="E79" s="105">
        <v>20638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57859</v>
      </c>
      <c r="B80" t="s">
        <v>343</v>
      </c>
      <c r="C80" t="s">
        <v>341</v>
      </c>
      <c r="D80" s="38" t="s">
        <v>860</v>
      </c>
      <c r="E80" s="105" t="s">
        <v>882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88"/>
    </row>
    <row r="81" spans="1:45" x14ac:dyDescent="0.25">
      <c r="A81">
        <v>57859</v>
      </c>
      <c r="B81" t="s">
        <v>343</v>
      </c>
      <c r="C81" t="s">
        <v>341</v>
      </c>
      <c r="D81" s="38" t="s">
        <v>860</v>
      </c>
      <c r="E81" s="105" t="s">
        <v>883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8"/>
      <c r="AS81" s="30"/>
    </row>
    <row r="82" spans="1:45" x14ac:dyDescent="0.25">
      <c r="A82">
        <v>57492</v>
      </c>
      <c r="B82" t="s">
        <v>343</v>
      </c>
      <c r="C82" t="s">
        <v>341</v>
      </c>
      <c r="D82" s="38" t="s">
        <v>860</v>
      </c>
      <c r="E82" s="105" t="s">
        <v>861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0"/>
    </row>
    <row r="83" spans="1:45" x14ac:dyDescent="0.25">
      <c r="A83">
        <v>58079</v>
      </c>
      <c r="B83" t="s">
        <v>343</v>
      </c>
      <c r="C83" t="s">
        <v>341</v>
      </c>
      <c r="D83" s="38" t="s">
        <v>342</v>
      </c>
      <c r="E83" s="105">
        <v>99188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57820</v>
      </c>
      <c r="B84" t="s">
        <v>343</v>
      </c>
      <c r="C84" t="s">
        <v>341</v>
      </c>
      <c r="D84" s="38" t="s">
        <v>342</v>
      </c>
      <c r="E84" s="105">
        <v>221854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57534</v>
      </c>
      <c r="B85" t="s">
        <v>343</v>
      </c>
      <c r="C85" t="s">
        <v>341</v>
      </c>
      <c r="D85" s="38" t="s">
        <v>947</v>
      </c>
      <c r="E85" s="104">
        <v>17557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57461</v>
      </c>
      <c r="B86" t="s">
        <v>343</v>
      </c>
      <c r="C86" t="s">
        <v>341</v>
      </c>
      <c r="D86" s="38" t="s">
        <v>947</v>
      </c>
      <c r="E86" s="105">
        <v>181584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57901</v>
      </c>
      <c r="B87" t="s">
        <v>343</v>
      </c>
      <c r="C87" t="s">
        <v>341</v>
      </c>
      <c r="D87" s="38" t="s">
        <v>967</v>
      </c>
      <c r="E87" s="105" t="s">
        <v>884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63705</v>
      </c>
      <c r="B88" t="s">
        <v>343</v>
      </c>
      <c r="C88" t="s">
        <v>341</v>
      </c>
      <c r="D88" s="38" t="s">
        <v>967</v>
      </c>
      <c r="E88" s="105" t="s">
        <v>922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57525</v>
      </c>
      <c r="B89" t="s">
        <v>343</v>
      </c>
      <c r="C89" t="s">
        <v>341</v>
      </c>
      <c r="D89" s="38" t="s">
        <v>355</v>
      </c>
      <c r="E89" s="104" t="s">
        <v>419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57901</v>
      </c>
      <c r="B90" t="s">
        <v>343</v>
      </c>
      <c r="C90" t="s">
        <v>341</v>
      </c>
      <c r="D90" s="38" t="s">
        <v>355</v>
      </c>
      <c r="E90" s="105" t="s">
        <v>389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58209</v>
      </c>
      <c r="B91" t="s">
        <v>343</v>
      </c>
      <c r="C91" t="s">
        <v>341</v>
      </c>
      <c r="D91" s="38" t="s">
        <v>355</v>
      </c>
      <c r="E91" s="104" t="s">
        <v>381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57113</v>
      </c>
      <c r="B92" t="s">
        <v>343</v>
      </c>
      <c r="C92" t="s">
        <v>341</v>
      </c>
      <c r="D92" s="38" t="s">
        <v>355</v>
      </c>
      <c r="E92" s="104" t="s">
        <v>393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58121</v>
      </c>
      <c r="B93" t="s">
        <v>343</v>
      </c>
      <c r="C93" t="s">
        <v>341</v>
      </c>
      <c r="D93" s="38" t="s">
        <v>355</v>
      </c>
      <c r="E93" s="105" t="s">
        <v>356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57382</v>
      </c>
      <c r="B94" t="s">
        <v>343</v>
      </c>
      <c r="C94" t="s">
        <v>341</v>
      </c>
      <c r="D94" s="38" t="s">
        <v>944</v>
      </c>
      <c r="E94" s="105">
        <v>5218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57858</v>
      </c>
      <c r="B95" t="s">
        <v>343</v>
      </c>
      <c r="C95" t="s">
        <v>341</v>
      </c>
      <c r="D95" s="38" t="s">
        <v>944</v>
      </c>
      <c r="E95" s="105">
        <v>80728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57508</v>
      </c>
      <c r="B96" t="s">
        <v>343</v>
      </c>
      <c r="C96" t="s">
        <v>341</v>
      </c>
      <c r="D96" s="38" t="s">
        <v>944</v>
      </c>
      <c r="E96" s="105">
        <v>81278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57124</v>
      </c>
      <c r="B97" t="s">
        <v>343</v>
      </c>
      <c r="C97" t="s">
        <v>341</v>
      </c>
      <c r="D97" s="38" t="s">
        <v>944</v>
      </c>
      <c r="E97" s="105" t="s">
        <v>823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57819</v>
      </c>
      <c r="B98" t="s">
        <v>343</v>
      </c>
      <c r="C98" t="s">
        <v>341</v>
      </c>
      <c r="D98" s="38" t="s">
        <v>375</v>
      </c>
      <c r="E98" s="105" t="s">
        <v>405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  <c r="AU98" s="30"/>
    </row>
    <row r="99" spans="1:47" x14ac:dyDescent="0.25">
      <c r="A99">
        <v>57283</v>
      </c>
      <c r="B99" t="s">
        <v>343</v>
      </c>
      <c r="C99" t="s">
        <v>341</v>
      </c>
      <c r="D99" s="38" t="s">
        <v>375</v>
      </c>
      <c r="E99" s="105" t="s">
        <v>408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</row>
    <row r="100" spans="1:47" x14ac:dyDescent="0.25">
      <c r="A100">
        <v>57283</v>
      </c>
      <c r="B100" t="s">
        <v>343</v>
      </c>
      <c r="C100" t="s">
        <v>341</v>
      </c>
      <c r="D100" s="38" t="s">
        <v>375</v>
      </c>
      <c r="E100" s="105" t="s">
        <v>409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  <c r="AU100" s="30"/>
    </row>
    <row r="101" spans="1:47" x14ac:dyDescent="0.25">
      <c r="A101">
        <v>57221</v>
      </c>
      <c r="B101" t="s">
        <v>343</v>
      </c>
      <c r="C101" t="s">
        <v>341</v>
      </c>
      <c r="D101" s="38" t="s">
        <v>375</v>
      </c>
      <c r="E101" s="105" t="s">
        <v>376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</row>
    <row r="102" spans="1:47" x14ac:dyDescent="0.25">
      <c r="A102">
        <v>57093</v>
      </c>
      <c r="B102" t="s">
        <v>343</v>
      </c>
      <c r="C102" t="s">
        <v>341</v>
      </c>
      <c r="D102" s="38" t="s">
        <v>926</v>
      </c>
      <c r="E102" s="105">
        <v>7869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58234</v>
      </c>
      <c r="B103" t="s">
        <v>343</v>
      </c>
      <c r="C103" t="s">
        <v>341</v>
      </c>
      <c r="D103" s="38" t="s">
        <v>989</v>
      </c>
      <c r="E103" s="105" t="s">
        <v>921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57341</v>
      </c>
      <c r="B104" t="s">
        <v>343</v>
      </c>
      <c r="C104" t="s">
        <v>341</v>
      </c>
      <c r="D104" s="38" t="s">
        <v>942</v>
      </c>
      <c r="E104" s="105" t="s">
        <v>848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57562</v>
      </c>
      <c r="B105" t="s">
        <v>343</v>
      </c>
      <c r="C105" t="s">
        <v>341</v>
      </c>
      <c r="D105" s="38" t="s">
        <v>866</v>
      </c>
      <c r="E105" s="105" t="s">
        <v>867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57283</v>
      </c>
      <c r="B106" t="s">
        <v>343</v>
      </c>
      <c r="C106" t="s">
        <v>341</v>
      </c>
      <c r="D106" s="38" t="s">
        <v>345</v>
      </c>
      <c r="E106" s="105">
        <v>30244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57682</v>
      </c>
      <c r="B107" t="s">
        <v>343</v>
      </c>
      <c r="C107" t="s">
        <v>871</v>
      </c>
      <c r="D107" s="38" t="s">
        <v>392</v>
      </c>
      <c r="E107" s="105">
        <v>13696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58053</v>
      </c>
      <c r="B108" t="s">
        <v>343</v>
      </c>
      <c r="C108" t="s">
        <v>893</v>
      </c>
      <c r="D108" s="38" t="s">
        <v>974</v>
      </c>
      <c r="E108" s="105">
        <v>78502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58160</v>
      </c>
      <c r="B109" t="s">
        <v>343</v>
      </c>
      <c r="C109" t="s">
        <v>824</v>
      </c>
      <c r="D109" s="38" t="s">
        <v>985</v>
      </c>
      <c r="E109" s="105">
        <v>5966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57137</v>
      </c>
      <c r="B110" t="s">
        <v>343</v>
      </c>
      <c r="C110" t="s">
        <v>824</v>
      </c>
      <c r="D110" s="38" t="s">
        <v>928</v>
      </c>
      <c r="E110" s="105" t="s">
        <v>825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88"/>
    </row>
    <row r="111" spans="1:47" x14ac:dyDescent="0.25">
      <c r="A111">
        <v>57534</v>
      </c>
      <c r="B111" t="s">
        <v>343</v>
      </c>
      <c r="C111" t="s">
        <v>863</v>
      </c>
      <c r="D111" s="38" t="s">
        <v>955</v>
      </c>
      <c r="E111" s="105">
        <v>30061037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88"/>
    </row>
    <row r="112" spans="1:47" x14ac:dyDescent="0.25">
      <c r="A112">
        <v>117081</v>
      </c>
      <c r="B112" t="s">
        <v>343</v>
      </c>
      <c r="C112" t="s">
        <v>868</v>
      </c>
      <c r="D112" s="38" t="s">
        <v>817</v>
      </c>
      <c r="E112" s="105" t="s">
        <v>924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8"/>
    </row>
    <row r="113" spans="1:47" x14ac:dyDescent="0.25">
      <c r="A113">
        <v>57615</v>
      </c>
      <c r="B113" t="s">
        <v>343</v>
      </c>
      <c r="C113" t="s">
        <v>868</v>
      </c>
      <c r="D113" s="38" t="s">
        <v>957</v>
      </c>
      <c r="E113" s="105">
        <v>8535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8"/>
    </row>
    <row r="114" spans="1:47" x14ac:dyDescent="0.25">
      <c r="A114">
        <v>57072</v>
      </c>
      <c r="B114" t="s">
        <v>343</v>
      </c>
      <c r="C114" t="s">
        <v>414</v>
      </c>
      <c r="D114" s="38">
        <v>2002</v>
      </c>
      <c r="E114" s="105" t="s">
        <v>818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0"/>
      <c r="AU114" s="30"/>
    </row>
    <row r="115" spans="1:47" x14ac:dyDescent="0.25">
      <c r="A115">
        <v>87871</v>
      </c>
      <c r="B115" t="s">
        <v>343</v>
      </c>
      <c r="C115" t="s">
        <v>414</v>
      </c>
      <c r="D115" s="38" t="s">
        <v>415</v>
      </c>
      <c r="E115" s="105" t="s">
        <v>424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0"/>
    </row>
    <row r="116" spans="1:47" x14ac:dyDescent="0.25">
      <c r="A116">
        <v>58115</v>
      </c>
      <c r="B116" t="s">
        <v>343</v>
      </c>
      <c r="C116" t="s">
        <v>414</v>
      </c>
      <c r="D116" s="38" t="s">
        <v>415</v>
      </c>
      <c r="E116" s="105" t="s">
        <v>416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88"/>
    </row>
    <row r="117" spans="1:47" x14ac:dyDescent="0.25">
      <c r="A117">
        <v>57825</v>
      </c>
      <c r="B117" t="s">
        <v>343</v>
      </c>
      <c r="C117" t="s">
        <v>878</v>
      </c>
      <c r="D117" s="38" t="s">
        <v>932</v>
      </c>
      <c r="E117" s="105">
        <v>2029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88"/>
    </row>
    <row r="118" spans="1:47" x14ac:dyDescent="0.25">
      <c r="A118">
        <v>57305</v>
      </c>
      <c r="B118" t="s">
        <v>343</v>
      </c>
      <c r="C118" t="s">
        <v>372</v>
      </c>
      <c r="D118" s="38" t="s">
        <v>372</v>
      </c>
      <c r="E118" s="105">
        <v>671121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0"/>
    </row>
    <row r="119" spans="1:47" x14ac:dyDescent="0.25">
      <c r="A119">
        <v>57332</v>
      </c>
      <c r="B119" t="s">
        <v>343</v>
      </c>
      <c r="C119" t="s">
        <v>385</v>
      </c>
      <c r="D119" s="38" t="s">
        <v>429</v>
      </c>
      <c r="E119" s="105">
        <v>1831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0"/>
    </row>
    <row r="120" spans="1:47" x14ac:dyDescent="0.25">
      <c r="A120">
        <v>57525</v>
      </c>
      <c r="B120" t="s">
        <v>343</v>
      </c>
      <c r="C120" t="s">
        <v>385</v>
      </c>
      <c r="D120" s="38" t="s">
        <v>954</v>
      </c>
      <c r="E120" s="105" t="s">
        <v>386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 x14ac:dyDescent="0.25">
      <c r="A121">
        <v>57718</v>
      </c>
      <c r="B121" t="s">
        <v>343</v>
      </c>
      <c r="C121" t="s">
        <v>385</v>
      </c>
      <c r="D121" s="38" t="s">
        <v>401</v>
      </c>
      <c r="E121" s="105" t="s">
        <v>402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57170</v>
      </c>
      <c r="B122" t="s">
        <v>343</v>
      </c>
      <c r="C122" t="s">
        <v>385</v>
      </c>
      <c r="D122" s="38" t="s">
        <v>930</v>
      </c>
      <c r="E122" s="105" t="s">
        <v>829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0"/>
    </row>
    <row r="123" spans="1:47" x14ac:dyDescent="0.25">
      <c r="A123">
        <v>57615</v>
      </c>
      <c r="B123" t="s">
        <v>343</v>
      </c>
      <c r="C123" t="s">
        <v>385</v>
      </c>
      <c r="D123" s="38" t="s">
        <v>958</v>
      </c>
      <c r="E123" s="105">
        <v>160648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58115</v>
      </c>
      <c r="B124" t="s">
        <v>343</v>
      </c>
      <c r="C124" t="s">
        <v>350</v>
      </c>
      <c r="D124" s="38" t="s">
        <v>949</v>
      </c>
      <c r="E124" s="105">
        <v>6589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58115</v>
      </c>
      <c r="B125" t="s">
        <v>343</v>
      </c>
      <c r="C125" t="s">
        <v>350</v>
      </c>
      <c r="D125" s="38" t="s">
        <v>949</v>
      </c>
      <c r="E125" s="105">
        <v>6627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57481</v>
      </c>
      <c r="B126" t="s">
        <v>343</v>
      </c>
      <c r="C126" t="s">
        <v>350</v>
      </c>
      <c r="D126" s="38" t="s">
        <v>949</v>
      </c>
      <c r="E126" s="105" t="s">
        <v>403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57461</v>
      </c>
      <c r="B127" t="s">
        <v>343</v>
      </c>
      <c r="C127" t="s">
        <v>350</v>
      </c>
      <c r="D127" s="38" t="s">
        <v>949</v>
      </c>
      <c r="E127" s="105" t="s">
        <v>363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57819</v>
      </c>
      <c r="B128" t="s">
        <v>343</v>
      </c>
      <c r="C128" t="s">
        <v>350</v>
      </c>
      <c r="D128" s="38" t="s">
        <v>933</v>
      </c>
      <c r="E128" s="105">
        <v>2348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58115</v>
      </c>
      <c r="B129" t="s">
        <v>343</v>
      </c>
      <c r="C129" t="s">
        <v>350</v>
      </c>
      <c r="D129" s="38" t="s">
        <v>933</v>
      </c>
      <c r="E129" s="105">
        <v>2826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57856</v>
      </c>
      <c r="B130" t="s">
        <v>343</v>
      </c>
      <c r="C130" t="s">
        <v>350</v>
      </c>
      <c r="D130" s="38" t="s">
        <v>933</v>
      </c>
      <c r="E130" s="105">
        <v>3512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58115</v>
      </c>
      <c r="B131" t="s">
        <v>343</v>
      </c>
      <c r="C131" t="s">
        <v>350</v>
      </c>
      <c r="D131" s="38" t="s">
        <v>933</v>
      </c>
      <c r="E131" s="105">
        <v>4280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57819</v>
      </c>
      <c r="B132" t="s">
        <v>343</v>
      </c>
      <c r="C132" t="s">
        <v>350</v>
      </c>
      <c r="D132" s="38" t="s">
        <v>933</v>
      </c>
      <c r="E132" s="105">
        <v>4783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 x14ac:dyDescent="0.25">
      <c r="A133">
        <v>57248</v>
      </c>
      <c r="B133" t="s">
        <v>343</v>
      </c>
      <c r="C133" t="s">
        <v>350</v>
      </c>
      <c r="D133" s="38" t="s">
        <v>933</v>
      </c>
      <c r="E133" s="105">
        <v>6532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58115</v>
      </c>
      <c r="B134" t="s">
        <v>343</v>
      </c>
      <c r="C134" t="s">
        <v>350</v>
      </c>
      <c r="D134" s="38" t="s">
        <v>933</v>
      </c>
      <c r="E134" s="105">
        <v>6561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0"/>
      <c r="AU134" s="30"/>
    </row>
    <row r="135" spans="1:47" x14ac:dyDescent="0.25">
      <c r="A135">
        <v>57221</v>
      </c>
      <c r="B135" t="s">
        <v>343</v>
      </c>
      <c r="C135" t="s">
        <v>350</v>
      </c>
      <c r="D135" s="38" t="s">
        <v>933</v>
      </c>
      <c r="E135" s="105">
        <v>6602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0"/>
    </row>
    <row r="136" spans="1:47" x14ac:dyDescent="0.25">
      <c r="A136">
        <v>58115</v>
      </c>
      <c r="B136" t="s">
        <v>343</v>
      </c>
      <c r="C136" t="s">
        <v>350</v>
      </c>
      <c r="D136" s="38" t="s">
        <v>933</v>
      </c>
      <c r="E136" s="105">
        <v>6603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</row>
    <row r="137" spans="1:47" x14ac:dyDescent="0.25">
      <c r="A137">
        <v>58115</v>
      </c>
      <c r="B137" t="s">
        <v>343</v>
      </c>
      <c r="C137" t="s">
        <v>350</v>
      </c>
      <c r="D137" s="38" t="s">
        <v>933</v>
      </c>
      <c r="E137" s="105">
        <v>6607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58115</v>
      </c>
      <c r="B138" t="s">
        <v>343</v>
      </c>
      <c r="C138" t="s">
        <v>350</v>
      </c>
      <c r="D138" s="38" t="s">
        <v>933</v>
      </c>
      <c r="E138" s="105">
        <v>6608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58115</v>
      </c>
      <c r="B139" t="s">
        <v>343</v>
      </c>
      <c r="C139" t="s">
        <v>350</v>
      </c>
      <c r="D139" s="38" t="s">
        <v>933</v>
      </c>
      <c r="E139" s="105">
        <v>7039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57248</v>
      </c>
      <c r="B140" t="s">
        <v>343</v>
      </c>
      <c r="C140" t="s">
        <v>350</v>
      </c>
      <c r="D140" s="38" t="s">
        <v>933</v>
      </c>
      <c r="E140" s="105">
        <v>7235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 x14ac:dyDescent="0.25">
      <c r="A141">
        <v>57248</v>
      </c>
      <c r="B141" t="s">
        <v>343</v>
      </c>
      <c r="C141" t="s">
        <v>350</v>
      </c>
      <c r="D141" s="38" t="s">
        <v>933</v>
      </c>
      <c r="E141" s="105">
        <v>7734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57221</v>
      </c>
      <c r="B142" t="s">
        <v>343</v>
      </c>
      <c r="C142" t="s">
        <v>350</v>
      </c>
      <c r="D142" s="38" t="s">
        <v>410</v>
      </c>
      <c r="E142" s="105">
        <v>6911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58115</v>
      </c>
      <c r="B143" t="s">
        <v>343</v>
      </c>
      <c r="C143" t="s">
        <v>350</v>
      </c>
      <c r="D143" s="38" t="s">
        <v>410</v>
      </c>
      <c r="E143" s="105" t="s">
        <v>411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343</v>
      </c>
      <c r="C144" t="s">
        <v>350</v>
      </c>
      <c r="D144" s="38" t="s">
        <v>904</v>
      </c>
      <c r="E144" s="105" t="s">
        <v>905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57221</v>
      </c>
      <c r="B145" t="s">
        <v>343</v>
      </c>
      <c r="C145" t="s">
        <v>350</v>
      </c>
      <c r="D145" s="38" t="s">
        <v>934</v>
      </c>
      <c r="E145" s="105">
        <v>9321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343</v>
      </c>
      <c r="C146" t="s">
        <v>350</v>
      </c>
      <c r="D146" s="38" t="s">
        <v>934</v>
      </c>
      <c r="E146" s="105">
        <v>9329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58115</v>
      </c>
      <c r="B147" t="s">
        <v>343</v>
      </c>
      <c r="C147" t="s">
        <v>350</v>
      </c>
      <c r="D147" s="38" t="s">
        <v>817</v>
      </c>
      <c r="E147" s="105">
        <v>185707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343</v>
      </c>
      <c r="C148" t="s">
        <v>350</v>
      </c>
      <c r="D148" s="38" t="s">
        <v>817</v>
      </c>
      <c r="E148" s="105">
        <v>185708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57932</v>
      </c>
      <c r="B149" t="s">
        <v>343</v>
      </c>
      <c r="C149" t="s">
        <v>350</v>
      </c>
      <c r="D149" s="38" t="s">
        <v>817</v>
      </c>
      <c r="E149" s="105">
        <v>971755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57819</v>
      </c>
      <c r="B150" t="s">
        <v>343</v>
      </c>
      <c r="C150" t="s">
        <v>350</v>
      </c>
      <c r="D150" s="38" t="s">
        <v>404</v>
      </c>
      <c r="E150" s="105">
        <v>6624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57481</v>
      </c>
      <c r="B151" t="s">
        <v>343</v>
      </c>
      <c r="C151" t="s">
        <v>350</v>
      </c>
      <c r="D151" s="38" t="s">
        <v>404</v>
      </c>
      <c r="E151" s="105">
        <v>124528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58115</v>
      </c>
      <c r="B152" t="s">
        <v>343</v>
      </c>
      <c r="C152" t="s">
        <v>350</v>
      </c>
      <c r="D152" s="38" t="s">
        <v>404</v>
      </c>
      <c r="E152" s="105" t="s">
        <v>906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343</v>
      </c>
      <c r="C153" t="s">
        <v>350</v>
      </c>
      <c r="D153" s="38" t="s">
        <v>404</v>
      </c>
      <c r="E153" s="105" t="s">
        <v>908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343</v>
      </c>
      <c r="C154" t="s">
        <v>350</v>
      </c>
      <c r="D154" s="38" t="s">
        <v>404</v>
      </c>
      <c r="E154" s="105" t="s">
        <v>909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343</v>
      </c>
      <c r="C155" t="s">
        <v>350</v>
      </c>
      <c r="D155" s="38" t="s">
        <v>978</v>
      </c>
      <c r="E155" s="105">
        <v>165185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343</v>
      </c>
      <c r="C156" t="s">
        <v>350</v>
      </c>
      <c r="D156" s="38" t="s">
        <v>978</v>
      </c>
      <c r="E156" s="105">
        <v>931071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343</v>
      </c>
      <c r="C157" t="s">
        <v>350</v>
      </c>
      <c r="D157" s="38" t="s">
        <v>978</v>
      </c>
      <c r="E157" s="105">
        <v>992144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343</v>
      </c>
      <c r="C158" t="s">
        <v>350</v>
      </c>
      <c r="D158" s="38" t="s">
        <v>978</v>
      </c>
      <c r="E158" s="105" t="s">
        <v>907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57693</v>
      </c>
      <c r="B159" t="s">
        <v>343</v>
      </c>
      <c r="C159" t="s">
        <v>350</v>
      </c>
      <c r="D159" s="38" t="s">
        <v>960</v>
      </c>
      <c r="E159" s="105">
        <v>992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57718</v>
      </c>
      <c r="B160" t="s">
        <v>343</v>
      </c>
      <c r="C160" t="s">
        <v>350</v>
      </c>
      <c r="D160" s="38" t="s">
        <v>960</v>
      </c>
      <c r="E160" s="105">
        <v>992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58115</v>
      </c>
      <c r="B161" t="s">
        <v>343</v>
      </c>
      <c r="C161" t="s">
        <v>350</v>
      </c>
      <c r="D161" s="38" t="s">
        <v>412</v>
      </c>
      <c r="E161" s="105">
        <v>961704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343</v>
      </c>
      <c r="C162" t="s">
        <v>350</v>
      </c>
      <c r="D162" s="38" t="s">
        <v>412</v>
      </c>
      <c r="E162" s="105" t="s">
        <v>418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343</v>
      </c>
      <c r="C163" t="s">
        <v>350</v>
      </c>
      <c r="D163" s="38" t="s">
        <v>412</v>
      </c>
      <c r="E163" s="105" t="s">
        <v>417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343</v>
      </c>
      <c r="C164" t="s">
        <v>350</v>
      </c>
      <c r="D164" s="38" t="s">
        <v>412</v>
      </c>
      <c r="E164" s="105" t="s">
        <v>413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57290</v>
      </c>
      <c r="B165" t="s">
        <v>343</v>
      </c>
      <c r="C165" t="s">
        <v>350</v>
      </c>
      <c r="D165" s="38" t="s">
        <v>939</v>
      </c>
      <c r="E165" s="105" t="s">
        <v>838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58115</v>
      </c>
      <c r="B166" t="s">
        <v>343</v>
      </c>
      <c r="C166" t="s">
        <v>350</v>
      </c>
      <c r="D166" s="38" t="s">
        <v>357</v>
      </c>
      <c r="E166" s="105">
        <v>165186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343</v>
      </c>
      <c r="C167" t="s">
        <v>350</v>
      </c>
      <c r="D167" s="38" t="s">
        <v>357</v>
      </c>
      <c r="E167" s="105">
        <v>165279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343</v>
      </c>
      <c r="C168" t="s">
        <v>350</v>
      </c>
      <c r="D168" s="38" t="s">
        <v>357</v>
      </c>
      <c r="E168" s="105">
        <v>174505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343</v>
      </c>
      <c r="C169" t="s">
        <v>350</v>
      </c>
      <c r="D169" s="38" t="s">
        <v>357</v>
      </c>
      <c r="E169" s="105">
        <v>175446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343</v>
      </c>
      <c r="C170" t="s">
        <v>350</v>
      </c>
      <c r="D170" s="38" t="s">
        <v>357</v>
      </c>
      <c r="E170" s="105">
        <v>185637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343</v>
      </c>
      <c r="C171" t="s">
        <v>350</v>
      </c>
      <c r="D171" s="38" t="s">
        <v>357</v>
      </c>
      <c r="E171" s="105">
        <v>185674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343</v>
      </c>
      <c r="C172" t="s">
        <v>350</v>
      </c>
      <c r="D172" s="38" t="s">
        <v>357</v>
      </c>
      <c r="E172" s="105">
        <v>216238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343</v>
      </c>
      <c r="C173" t="s">
        <v>350</v>
      </c>
      <c r="D173" s="38" t="s">
        <v>357</v>
      </c>
      <c r="E173" s="105">
        <v>216239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57290</v>
      </c>
      <c r="B174" t="s">
        <v>343</v>
      </c>
      <c r="C174" t="s">
        <v>350</v>
      </c>
      <c r="D174" s="38" t="s">
        <v>938</v>
      </c>
      <c r="E174" s="105">
        <v>195949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343</v>
      </c>
      <c r="C175" t="s">
        <v>350</v>
      </c>
      <c r="D175" s="38" t="s">
        <v>362</v>
      </c>
      <c r="E175" s="10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57283</v>
      </c>
      <c r="B176" t="s">
        <v>343</v>
      </c>
      <c r="C176" t="s">
        <v>350</v>
      </c>
      <c r="D176" s="38" t="s">
        <v>362</v>
      </c>
      <c r="E176" s="105">
        <v>2325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343</v>
      </c>
      <c r="C177" t="s">
        <v>350</v>
      </c>
      <c r="D177" s="38" t="s">
        <v>362</v>
      </c>
      <c r="E177" s="105">
        <v>3704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57855</v>
      </c>
      <c r="B178" t="s">
        <v>343</v>
      </c>
      <c r="C178" t="s">
        <v>350</v>
      </c>
      <c r="D178" s="38" t="s">
        <v>362</v>
      </c>
      <c r="E178" s="105">
        <v>4230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57820</v>
      </c>
      <c r="B179" t="s">
        <v>343</v>
      </c>
      <c r="C179" t="s">
        <v>350</v>
      </c>
      <c r="D179" s="38" t="s">
        <v>362</v>
      </c>
      <c r="E179" s="105">
        <v>4382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343</v>
      </c>
      <c r="C180" t="s">
        <v>350</v>
      </c>
      <c r="D180" s="38" t="s">
        <v>362</v>
      </c>
      <c r="E180" s="105">
        <v>4385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57819</v>
      </c>
      <c r="B181" t="s">
        <v>343</v>
      </c>
      <c r="C181" t="s">
        <v>350</v>
      </c>
      <c r="D181" s="38" t="s">
        <v>362</v>
      </c>
      <c r="E181" s="105">
        <v>4427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343</v>
      </c>
      <c r="C182" t="s">
        <v>350</v>
      </c>
      <c r="D182" s="38" t="s">
        <v>362</v>
      </c>
      <c r="E182" s="105">
        <v>5942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343</v>
      </c>
      <c r="C183" t="s">
        <v>350</v>
      </c>
      <c r="D183" s="38" t="s">
        <v>362</v>
      </c>
      <c r="E183" s="105">
        <v>6579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57481</v>
      </c>
      <c r="B184" t="s">
        <v>343</v>
      </c>
      <c r="C184" t="s">
        <v>350</v>
      </c>
      <c r="D184" s="38" t="s">
        <v>362</v>
      </c>
      <c r="E184" s="105" t="s">
        <v>351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58227</v>
      </c>
      <c r="B185" t="s">
        <v>343</v>
      </c>
      <c r="C185" t="s">
        <v>836</v>
      </c>
      <c r="D185" s="38" t="s">
        <v>988</v>
      </c>
      <c r="E185" s="105">
        <v>1656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343</v>
      </c>
      <c r="C186" t="s">
        <v>836</v>
      </c>
      <c r="D186" s="38" t="s">
        <v>933</v>
      </c>
      <c r="E186" s="105">
        <v>5431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57273</v>
      </c>
      <c r="B187" t="s">
        <v>343</v>
      </c>
      <c r="C187" t="s">
        <v>836</v>
      </c>
      <c r="D187" s="38" t="s">
        <v>817</v>
      </c>
      <c r="E187" s="105">
        <v>7215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57408</v>
      </c>
      <c r="B188" t="s">
        <v>343</v>
      </c>
      <c r="C188" t="s">
        <v>850</v>
      </c>
      <c r="D188" s="38" t="s">
        <v>945</v>
      </c>
      <c r="E188" s="105">
        <v>1664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57790</v>
      </c>
      <c r="B189" t="s">
        <v>343</v>
      </c>
      <c r="C189" t="s">
        <v>850</v>
      </c>
      <c r="D189" s="38" t="s">
        <v>817</v>
      </c>
      <c r="E189" s="105" t="s">
        <v>873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343</v>
      </c>
      <c r="C190" t="s">
        <v>850</v>
      </c>
      <c r="D190" s="38" t="s">
        <v>817</v>
      </c>
      <c r="E190" s="105" t="s">
        <v>874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57948</v>
      </c>
      <c r="B191" t="s">
        <v>343</v>
      </c>
      <c r="C191" t="s">
        <v>850</v>
      </c>
      <c r="D191" s="38" t="s">
        <v>968</v>
      </c>
      <c r="E191" s="105">
        <v>537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57534</v>
      </c>
      <c r="B192" t="s">
        <v>343</v>
      </c>
      <c r="C192" t="s">
        <v>850</v>
      </c>
      <c r="D192" s="38" t="s">
        <v>956</v>
      </c>
      <c r="E192" s="105" t="s">
        <v>864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343</v>
      </c>
      <c r="C193" t="s">
        <v>850</v>
      </c>
      <c r="D193" s="38" t="s">
        <v>956</v>
      </c>
      <c r="E193" s="105" t="s">
        <v>865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58060</v>
      </c>
      <c r="B194" t="s">
        <v>343</v>
      </c>
      <c r="C194" t="s">
        <v>894</v>
      </c>
      <c r="D194" s="38" t="s">
        <v>975</v>
      </c>
      <c r="E194" s="105">
        <v>20050401004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57835</v>
      </c>
      <c r="B195" t="s">
        <v>343</v>
      </c>
      <c r="C195" t="s">
        <v>876</v>
      </c>
      <c r="D195" s="38" t="s">
        <v>991</v>
      </c>
      <c r="E195" s="105">
        <v>2219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57812</v>
      </c>
      <c r="B196" t="s">
        <v>343</v>
      </c>
      <c r="C196" t="s">
        <v>876</v>
      </c>
      <c r="D196" s="38" t="s">
        <v>877</v>
      </c>
      <c r="E196" s="105">
        <v>1726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57146</v>
      </c>
      <c r="B197" t="s">
        <v>343</v>
      </c>
      <c r="C197" t="s">
        <v>826</v>
      </c>
      <c r="D197" s="38" t="s">
        <v>817</v>
      </c>
      <c r="E197" s="105">
        <v>1816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57416</v>
      </c>
      <c r="B198" t="s">
        <v>343</v>
      </c>
      <c r="C198" t="s">
        <v>343</v>
      </c>
      <c r="D198" s="38" t="s">
        <v>817</v>
      </c>
      <c r="E198" s="105" t="s">
        <v>852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58142</v>
      </c>
      <c r="B199" t="s">
        <v>343</v>
      </c>
      <c r="C199" t="s">
        <v>821</v>
      </c>
      <c r="D199" s="38" t="s">
        <v>984</v>
      </c>
      <c r="E199" s="105">
        <v>25275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57114</v>
      </c>
      <c r="B200" t="s">
        <v>343</v>
      </c>
      <c r="C200" t="s">
        <v>821</v>
      </c>
      <c r="D200" s="38" t="s">
        <v>927</v>
      </c>
      <c r="E200" s="105">
        <v>20257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57416</v>
      </c>
      <c r="B201" t="s">
        <v>343</v>
      </c>
      <c r="C201" t="s">
        <v>853</v>
      </c>
      <c r="D201" s="38" t="s">
        <v>932</v>
      </c>
      <c r="E201" s="105" t="s">
        <v>854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57177</v>
      </c>
      <c r="B202" t="s">
        <v>343</v>
      </c>
      <c r="C202" t="s">
        <v>830</v>
      </c>
      <c r="D202" s="38" t="s">
        <v>931</v>
      </c>
      <c r="E202" s="105">
        <v>5531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57240</v>
      </c>
      <c r="B203" t="s">
        <v>343</v>
      </c>
      <c r="C203" t="s">
        <v>398</v>
      </c>
      <c r="D203" s="38">
        <v>3814</v>
      </c>
      <c r="E203" s="105">
        <v>8975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58115</v>
      </c>
      <c r="B204" t="s">
        <v>343</v>
      </c>
      <c r="C204" t="s">
        <v>398</v>
      </c>
      <c r="D204" s="38">
        <v>3814</v>
      </c>
      <c r="E204" s="105">
        <v>16870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57983</v>
      </c>
      <c r="B205" t="s">
        <v>343</v>
      </c>
      <c r="C205" t="s">
        <v>398</v>
      </c>
      <c r="D205" s="38">
        <v>3814</v>
      </c>
      <c r="E205" s="105" t="s">
        <v>399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57825</v>
      </c>
      <c r="B206" t="s">
        <v>343</v>
      </c>
      <c r="C206" t="s">
        <v>398</v>
      </c>
      <c r="D206" s="38">
        <v>3817</v>
      </c>
      <c r="E206" s="105" t="s">
        <v>879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79875</v>
      </c>
      <c r="B207" t="s">
        <v>343</v>
      </c>
      <c r="C207" t="s">
        <v>398</v>
      </c>
      <c r="D207" s="38">
        <v>3831</v>
      </c>
      <c r="E207" s="105" t="s">
        <v>923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57319</v>
      </c>
      <c r="B208" t="s">
        <v>343</v>
      </c>
      <c r="C208" t="s">
        <v>398</v>
      </c>
      <c r="D208" s="38">
        <v>6814</v>
      </c>
      <c r="E208" s="105" t="s">
        <v>841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343</v>
      </c>
      <c r="C209" t="s">
        <v>398</v>
      </c>
      <c r="D209" s="38">
        <v>6814</v>
      </c>
      <c r="E209" s="105" t="s">
        <v>842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58078</v>
      </c>
      <c r="B210" t="s">
        <v>343</v>
      </c>
      <c r="C210" t="s">
        <v>398</v>
      </c>
      <c r="D210" s="38" t="s">
        <v>817</v>
      </c>
      <c r="E210" s="105" t="s">
        <v>879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57162</v>
      </c>
      <c r="B211" t="s">
        <v>343</v>
      </c>
      <c r="C211" t="s">
        <v>828</v>
      </c>
      <c r="D211" s="38">
        <v>3814</v>
      </c>
      <c r="E211" s="105">
        <v>10624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57799</v>
      </c>
      <c r="B212" t="s">
        <v>343</v>
      </c>
      <c r="C212" t="s">
        <v>875</v>
      </c>
      <c r="D212" s="38" t="s">
        <v>965</v>
      </c>
      <c r="E212" s="105">
        <v>2131838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58005</v>
      </c>
      <c r="B213" t="s">
        <v>343</v>
      </c>
      <c r="C213" t="s">
        <v>344</v>
      </c>
      <c r="D213" s="38" t="s">
        <v>932</v>
      </c>
      <c r="E213" s="105" t="s">
        <v>891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114895</v>
      </c>
      <c r="B214" t="s">
        <v>343</v>
      </c>
      <c r="C214" t="s">
        <v>833</v>
      </c>
      <c r="D214" s="38" t="s">
        <v>834</v>
      </c>
      <c r="E214" s="105">
        <v>271550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57206</v>
      </c>
      <c r="B215" t="s">
        <v>343</v>
      </c>
      <c r="C215" t="s">
        <v>833</v>
      </c>
      <c r="D215" s="38" t="s">
        <v>834</v>
      </c>
      <c r="E215" s="105">
        <v>2111719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57248</v>
      </c>
      <c r="B216" t="s">
        <v>343</v>
      </c>
      <c r="C216" t="s">
        <v>833</v>
      </c>
      <c r="D216" s="38" t="s">
        <v>834</v>
      </c>
      <c r="E216" s="105">
        <v>2192283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343</v>
      </c>
      <c r="C217" t="s">
        <v>833</v>
      </c>
      <c r="D217" s="38" t="s">
        <v>834</v>
      </c>
      <c r="E217" s="105">
        <v>2192284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343</v>
      </c>
      <c r="C218" t="s">
        <v>833</v>
      </c>
      <c r="D218" s="38" t="s">
        <v>834</v>
      </c>
      <c r="E218" s="105">
        <v>2192285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343</v>
      </c>
      <c r="C219" t="s">
        <v>833</v>
      </c>
      <c r="D219" s="38" t="s">
        <v>834</v>
      </c>
      <c r="E219" s="105">
        <v>2192286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58030</v>
      </c>
      <c r="B220" t="s">
        <v>343</v>
      </c>
      <c r="C220" t="s">
        <v>892</v>
      </c>
      <c r="D220" s="38" t="s">
        <v>973</v>
      </c>
      <c r="E220" s="105">
        <v>1895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57330</v>
      </c>
      <c r="B221" t="s">
        <v>343</v>
      </c>
      <c r="C221" t="s">
        <v>346</v>
      </c>
      <c r="D221" s="38">
        <v>4</v>
      </c>
      <c r="E221" s="105" t="s">
        <v>845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57250</v>
      </c>
      <c r="B222" t="s">
        <v>343</v>
      </c>
      <c r="C222" t="s">
        <v>346</v>
      </c>
      <c r="D222" s="38">
        <v>425</v>
      </c>
      <c r="E222" s="105">
        <v>2282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57327</v>
      </c>
      <c r="B223" t="s">
        <v>343</v>
      </c>
      <c r="C223" t="s">
        <v>346</v>
      </c>
      <c r="D223" s="38">
        <v>500</v>
      </c>
      <c r="E223" s="105" t="s">
        <v>844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58115</v>
      </c>
      <c r="B224" t="s">
        <v>343</v>
      </c>
      <c r="C224" t="s">
        <v>346</v>
      </c>
      <c r="D224" s="38">
        <v>574</v>
      </c>
      <c r="E224" s="105" t="s">
        <v>898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57222</v>
      </c>
      <c r="B225" t="s">
        <v>343</v>
      </c>
      <c r="C225" t="s">
        <v>346</v>
      </c>
      <c r="D225" s="38">
        <v>574</v>
      </c>
      <c r="E225" s="105" t="s">
        <v>835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57667</v>
      </c>
      <c r="B226" t="s">
        <v>343</v>
      </c>
      <c r="C226" t="s">
        <v>346</v>
      </c>
      <c r="D226" s="38">
        <v>2000</v>
      </c>
      <c r="E226" s="105" t="s">
        <v>870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57146</v>
      </c>
      <c r="B227" t="s">
        <v>343</v>
      </c>
      <c r="C227" t="s">
        <v>346</v>
      </c>
      <c r="D227" s="38" t="s">
        <v>929</v>
      </c>
      <c r="E227" s="105">
        <v>1548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57958</v>
      </c>
      <c r="B228" t="s">
        <v>343</v>
      </c>
      <c r="C228" t="s">
        <v>346</v>
      </c>
      <c r="D228" s="38" t="s">
        <v>969</v>
      </c>
      <c r="E228" s="105">
        <v>530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57132</v>
      </c>
      <c r="B229" t="s">
        <v>343</v>
      </c>
      <c r="C229" t="s">
        <v>346</v>
      </c>
      <c r="D229" s="38" t="s">
        <v>422</v>
      </c>
      <c r="E229" s="105">
        <v>1994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58115</v>
      </c>
      <c r="B230" t="s">
        <v>343</v>
      </c>
      <c r="C230" t="s">
        <v>346</v>
      </c>
      <c r="D230" s="38" t="s">
        <v>982</v>
      </c>
      <c r="E230" s="105" t="s">
        <v>912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57248</v>
      </c>
      <c r="B231" t="s">
        <v>343</v>
      </c>
      <c r="C231" t="s">
        <v>346</v>
      </c>
      <c r="D231" s="38" t="s">
        <v>360</v>
      </c>
      <c r="E231" s="105" t="s">
        <v>361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343</v>
      </c>
      <c r="C232" t="s">
        <v>346</v>
      </c>
      <c r="D232" s="38" t="s">
        <v>360</v>
      </c>
      <c r="E232" s="105" t="s">
        <v>407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58115</v>
      </c>
      <c r="B233" t="s">
        <v>343</v>
      </c>
      <c r="C233" t="s">
        <v>346</v>
      </c>
      <c r="D233" s="38" t="s">
        <v>360</v>
      </c>
      <c r="E233" s="105" t="s">
        <v>914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57912</v>
      </c>
      <c r="B234" t="s">
        <v>343</v>
      </c>
      <c r="C234" t="s">
        <v>346</v>
      </c>
      <c r="D234" s="38" t="s">
        <v>347</v>
      </c>
      <c r="E234" s="105">
        <v>2279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58107</v>
      </c>
      <c r="B235" t="s">
        <v>343</v>
      </c>
      <c r="C235" t="s">
        <v>346</v>
      </c>
      <c r="D235" s="38" t="s">
        <v>347</v>
      </c>
      <c r="E235" s="105">
        <v>7363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57836</v>
      </c>
      <c r="B236" t="s">
        <v>343</v>
      </c>
      <c r="C236" t="s">
        <v>346</v>
      </c>
      <c r="D236" s="38" t="s">
        <v>347</v>
      </c>
      <c r="E236" s="105">
        <v>8092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343</v>
      </c>
      <c r="C237" t="s">
        <v>346</v>
      </c>
      <c r="D237" s="38" t="s">
        <v>347</v>
      </c>
      <c r="E237" s="105">
        <v>8556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57437</v>
      </c>
      <c r="B238" t="s">
        <v>343</v>
      </c>
      <c r="C238" t="s">
        <v>346</v>
      </c>
      <c r="D238" s="38" t="s">
        <v>347</v>
      </c>
      <c r="E238" s="105">
        <v>9287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57178</v>
      </c>
      <c r="B239" t="s">
        <v>343</v>
      </c>
      <c r="C239" t="s">
        <v>346</v>
      </c>
      <c r="D239" s="38" t="s">
        <v>347</v>
      </c>
      <c r="E239" s="105">
        <v>9688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57286</v>
      </c>
      <c r="B240" t="s">
        <v>343</v>
      </c>
      <c r="C240" t="s">
        <v>346</v>
      </c>
      <c r="D240" s="38" t="s">
        <v>347</v>
      </c>
      <c r="E240" s="105">
        <v>10573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57508</v>
      </c>
      <c r="B241" t="s">
        <v>343</v>
      </c>
      <c r="C241" t="s">
        <v>346</v>
      </c>
      <c r="D241" s="38" t="s">
        <v>347</v>
      </c>
      <c r="E241" s="105" t="s">
        <v>366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61312</v>
      </c>
      <c r="B242" t="s">
        <v>343</v>
      </c>
      <c r="C242" t="s">
        <v>346</v>
      </c>
      <c r="D242" s="38" t="s">
        <v>347</v>
      </c>
      <c r="E242" s="105" t="s">
        <v>427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58206</v>
      </c>
      <c r="B243" t="s">
        <v>343</v>
      </c>
      <c r="C243" t="s">
        <v>346</v>
      </c>
      <c r="D243" s="38" t="s">
        <v>347</v>
      </c>
      <c r="E243" s="105" t="s">
        <v>374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57248</v>
      </c>
      <c r="B244" t="s">
        <v>343</v>
      </c>
      <c r="C244" t="s">
        <v>346</v>
      </c>
      <c r="D244" s="38" t="s">
        <v>936</v>
      </c>
      <c r="E244" s="105">
        <v>3746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57856</v>
      </c>
      <c r="B245" t="s">
        <v>343</v>
      </c>
      <c r="C245" t="s">
        <v>346</v>
      </c>
      <c r="D245" s="38" t="s">
        <v>936</v>
      </c>
      <c r="E245" s="105" t="s">
        <v>881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57330</v>
      </c>
      <c r="B246" t="s">
        <v>343</v>
      </c>
      <c r="C246" t="s">
        <v>346</v>
      </c>
      <c r="D246" s="38" t="s">
        <v>936</v>
      </c>
      <c r="E246" s="105" t="s">
        <v>846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57514</v>
      </c>
      <c r="B247" t="s">
        <v>343</v>
      </c>
      <c r="C247" t="s">
        <v>346</v>
      </c>
      <c r="D247" s="38" t="s">
        <v>951</v>
      </c>
      <c r="E247" s="105" t="s">
        <v>862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58011</v>
      </c>
      <c r="B248" t="s">
        <v>343</v>
      </c>
      <c r="C248" t="s">
        <v>346</v>
      </c>
      <c r="D248" s="38" t="s">
        <v>885</v>
      </c>
      <c r="E248" s="105">
        <v>1683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57908</v>
      </c>
      <c r="B249" t="s">
        <v>343</v>
      </c>
      <c r="C249" t="s">
        <v>346</v>
      </c>
      <c r="D249" s="38" t="s">
        <v>885</v>
      </c>
      <c r="E249" s="105" t="s">
        <v>886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57649</v>
      </c>
      <c r="B250" t="s">
        <v>343</v>
      </c>
      <c r="C250" t="s">
        <v>346</v>
      </c>
      <c r="D250" s="38" t="s">
        <v>959</v>
      </c>
      <c r="E250" s="105" t="s">
        <v>869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57421</v>
      </c>
      <c r="B251" t="s">
        <v>343</v>
      </c>
      <c r="C251" t="s">
        <v>346</v>
      </c>
      <c r="D251" s="38" t="s">
        <v>880</v>
      </c>
      <c r="E251" s="105" t="s">
        <v>857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58225</v>
      </c>
      <c r="B252" t="s">
        <v>343</v>
      </c>
      <c r="C252" t="s">
        <v>346</v>
      </c>
      <c r="D252" s="38" t="s">
        <v>987</v>
      </c>
      <c r="E252" s="105" t="s">
        <v>919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58202</v>
      </c>
      <c r="B253" t="s">
        <v>343</v>
      </c>
      <c r="C253" t="s">
        <v>346</v>
      </c>
      <c r="D253" s="38" t="s">
        <v>400</v>
      </c>
      <c r="E253" s="105">
        <v>1981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57852</v>
      </c>
      <c r="B254" t="s">
        <v>343</v>
      </c>
      <c r="C254" t="s">
        <v>346</v>
      </c>
      <c r="D254" s="38" t="s">
        <v>400</v>
      </c>
      <c r="E254" s="105">
        <v>2692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57508</v>
      </c>
      <c r="B255" t="s">
        <v>343</v>
      </c>
      <c r="C255" t="s">
        <v>346</v>
      </c>
      <c r="D255" s="38" t="s">
        <v>400</v>
      </c>
      <c r="E255" s="105">
        <v>3594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58028</v>
      </c>
      <c r="B256" t="s">
        <v>343</v>
      </c>
      <c r="C256" t="s">
        <v>346</v>
      </c>
      <c r="D256" s="38" t="s">
        <v>400</v>
      </c>
      <c r="E256" s="105">
        <v>4927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57867</v>
      </c>
      <c r="B257" t="s">
        <v>343</v>
      </c>
      <c r="C257" t="s">
        <v>346</v>
      </c>
      <c r="D257" s="38" t="s">
        <v>400</v>
      </c>
      <c r="E257" s="105">
        <v>5042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57704</v>
      </c>
      <c r="B258" t="s">
        <v>343</v>
      </c>
      <c r="C258" t="s">
        <v>346</v>
      </c>
      <c r="D258" s="38" t="s">
        <v>400</v>
      </c>
      <c r="E258" s="105">
        <v>5216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58053</v>
      </c>
      <c r="B259" t="s">
        <v>343</v>
      </c>
      <c r="C259" t="s">
        <v>346</v>
      </c>
      <c r="D259" s="38" t="s">
        <v>400</v>
      </c>
      <c r="E259" s="105">
        <v>5282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57460</v>
      </c>
      <c r="B260" t="s">
        <v>343</v>
      </c>
      <c r="C260" t="s">
        <v>346</v>
      </c>
      <c r="D260" s="38" t="s">
        <v>400</v>
      </c>
      <c r="E260" s="105">
        <v>7013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57439</v>
      </c>
      <c r="B261" t="s">
        <v>343</v>
      </c>
      <c r="C261" t="s">
        <v>346</v>
      </c>
      <c r="D261" s="38" t="s">
        <v>400</v>
      </c>
      <c r="E261" s="105">
        <v>7326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57437</v>
      </c>
      <c r="B262" t="s">
        <v>343</v>
      </c>
      <c r="C262" t="s">
        <v>346</v>
      </c>
      <c r="D262" s="38" t="s">
        <v>400</v>
      </c>
      <c r="E262" s="105">
        <v>7336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57332</v>
      </c>
      <c r="B263" t="s">
        <v>343</v>
      </c>
      <c r="C263" t="s">
        <v>346</v>
      </c>
      <c r="D263" s="38" t="s">
        <v>400</v>
      </c>
      <c r="E263" s="105">
        <v>7549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57470</v>
      </c>
      <c r="B264" t="s">
        <v>343</v>
      </c>
      <c r="C264" t="s">
        <v>346</v>
      </c>
      <c r="D264" s="38" t="s">
        <v>400</v>
      </c>
      <c r="E264" s="105">
        <v>7772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58227</v>
      </c>
      <c r="B265" t="s">
        <v>343</v>
      </c>
      <c r="C265" t="s">
        <v>346</v>
      </c>
      <c r="D265" s="38" t="s">
        <v>400</v>
      </c>
      <c r="E265" s="105" t="s">
        <v>920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57948</v>
      </c>
      <c r="B266" t="s">
        <v>343</v>
      </c>
      <c r="C266" t="s">
        <v>346</v>
      </c>
      <c r="D266" s="38" t="s">
        <v>400</v>
      </c>
      <c r="E266" s="105" t="s">
        <v>888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57198</v>
      </c>
      <c r="B267" t="s">
        <v>343</v>
      </c>
      <c r="C267" t="s">
        <v>346</v>
      </c>
      <c r="D267" s="38" t="s">
        <v>400</v>
      </c>
      <c r="E267" s="105" t="s">
        <v>832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57961</v>
      </c>
      <c r="B268" t="s">
        <v>343</v>
      </c>
      <c r="C268" t="s">
        <v>346</v>
      </c>
      <c r="D268" s="38" t="s">
        <v>400</v>
      </c>
      <c r="E268" s="105" t="s">
        <v>889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58071</v>
      </c>
      <c r="B269" t="s">
        <v>343</v>
      </c>
      <c r="C269" t="s">
        <v>346</v>
      </c>
      <c r="D269" s="38" t="s">
        <v>400</v>
      </c>
      <c r="E269" s="105" t="s">
        <v>895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57332</v>
      </c>
      <c r="B270" t="s">
        <v>343</v>
      </c>
      <c r="C270" t="s">
        <v>346</v>
      </c>
      <c r="D270" s="38" t="s">
        <v>400</v>
      </c>
      <c r="E270" s="105" t="s">
        <v>847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57778</v>
      </c>
      <c r="B271" t="s">
        <v>343</v>
      </c>
      <c r="C271" t="s">
        <v>346</v>
      </c>
      <c r="D271" s="38" t="s">
        <v>400</v>
      </c>
      <c r="E271" s="105" t="s">
        <v>872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57319</v>
      </c>
      <c r="B272" t="s">
        <v>343</v>
      </c>
      <c r="C272" t="s">
        <v>346</v>
      </c>
      <c r="D272" s="38" t="s">
        <v>400</v>
      </c>
      <c r="E272" s="105" t="s">
        <v>840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57760</v>
      </c>
      <c r="B273" t="s">
        <v>343</v>
      </c>
      <c r="C273" t="s">
        <v>346</v>
      </c>
      <c r="D273" s="38" t="s">
        <v>963</v>
      </c>
      <c r="E273" s="105">
        <v>7710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57524</v>
      </c>
      <c r="B274" t="s">
        <v>343</v>
      </c>
      <c r="C274" t="s">
        <v>346</v>
      </c>
      <c r="D274" s="38" t="s">
        <v>952</v>
      </c>
      <c r="E274" s="105">
        <v>1323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57543</v>
      </c>
      <c r="B275" t="s">
        <v>343</v>
      </c>
      <c r="C275" t="s">
        <v>346</v>
      </c>
      <c r="D275" s="38" t="s">
        <v>952</v>
      </c>
      <c r="E275" s="105">
        <v>1414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57076</v>
      </c>
      <c r="B276" t="s">
        <v>343</v>
      </c>
      <c r="C276" t="s">
        <v>346</v>
      </c>
      <c r="D276" s="38" t="s">
        <v>925</v>
      </c>
      <c r="E276" s="105">
        <v>1447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343</v>
      </c>
      <c r="C277" t="s">
        <v>346</v>
      </c>
      <c r="D277" s="38" t="s">
        <v>925</v>
      </c>
      <c r="E277" s="105">
        <v>7692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57305</v>
      </c>
      <c r="B278" t="s">
        <v>343</v>
      </c>
      <c r="C278" t="s">
        <v>346</v>
      </c>
      <c r="D278" s="38" t="s">
        <v>370</v>
      </c>
      <c r="E278" s="105" t="s">
        <v>371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57777</v>
      </c>
      <c r="B279" t="s">
        <v>343</v>
      </c>
      <c r="C279" t="s">
        <v>346</v>
      </c>
      <c r="D279" s="38" t="s">
        <v>964</v>
      </c>
      <c r="E279" s="105">
        <v>919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58202</v>
      </c>
      <c r="B280" t="s">
        <v>343</v>
      </c>
      <c r="C280" t="s">
        <v>346</v>
      </c>
      <c r="D280" s="38" t="s">
        <v>964</v>
      </c>
      <c r="E280" s="105">
        <v>92418012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58215</v>
      </c>
      <c r="B281" t="s">
        <v>343</v>
      </c>
      <c r="C281" t="s">
        <v>346</v>
      </c>
      <c r="D281" s="38" t="s">
        <v>368</v>
      </c>
      <c r="E281" s="105">
        <v>910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57961</v>
      </c>
      <c r="B282" t="s">
        <v>343</v>
      </c>
      <c r="C282" t="s">
        <v>346</v>
      </c>
      <c r="D282" s="38" t="s">
        <v>368</v>
      </c>
      <c r="E282" s="105">
        <v>1948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57844</v>
      </c>
      <c r="B283" t="s">
        <v>343</v>
      </c>
      <c r="C283" t="s">
        <v>346</v>
      </c>
      <c r="D283" s="38" t="s">
        <v>368</v>
      </c>
      <c r="E283" s="105" t="s">
        <v>420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343</v>
      </c>
      <c r="C284" t="s">
        <v>346</v>
      </c>
      <c r="D284" s="38" t="s">
        <v>992</v>
      </c>
      <c r="E284" s="105" t="s">
        <v>913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57881</v>
      </c>
      <c r="B285" t="s">
        <v>343</v>
      </c>
      <c r="C285" t="s">
        <v>346</v>
      </c>
      <c r="D285" s="38" t="s">
        <v>966</v>
      </c>
      <c r="E285" s="105">
        <v>97394803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58115</v>
      </c>
      <c r="B286" t="s">
        <v>343</v>
      </c>
      <c r="C286" t="s">
        <v>346</v>
      </c>
      <c r="D286" s="38" t="s">
        <v>981</v>
      </c>
      <c r="E286" s="105" t="s">
        <v>911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57319</v>
      </c>
      <c r="B287" t="s">
        <v>343</v>
      </c>
      <c r="C287" t="s">
        <v>346</v>
      </c>
      <c r="D287" s="38" t="s">
        <v>941</v>
      </c>
      <c r="E287" s="105" t="s">
        <v>843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58115</v>
      </c>
      <c r="B288" t="s">
        <v>343</v>
      </c>
      <c r="C288" t="s">
        <v>346</v>
      </c>
      <c r="D288" s="38" t="s">
        <v>980</v>
      </c>
      <c r="E288" s="105">
        <v>97351607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343</v>
      </c>
      <c r="C289" t="s">
        <v>346</v>
      </c>
      <c r="D289" s="38" t="s">
        <v>979</v>
      </c>
      <c r="E289" s="105">
        <v>97325508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58246</v>
      </c>
      <c r="B290" t="s">
        <v>343</v>
      </c>
      <c r="C290" t="s">
        <v>346</v>
      </c>
      <c r="D290" s="38" t="s">
        <v>990</v>
      </c>
      <c r="E290" s="105">
        <v>94265110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343</v>
      </c>
      <c r="C291" t="s">
        <v>346</v>
      </c>
      <c r="D291" s="38" t="s">
        <v>990</v>
      </c>
      <c r="E291" s="105">
        <v>94282110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58121</v>
      </c>
      <c r="B292" t="s">
        <v>343</v>
      </c>
      <c r="C292" t="s">
        <v>346</v>
      </c>
      <c r="D292" s="38" t="s">
        <v>917</v>
      </c>
      <c r="E292" s="105">
        <v>94019101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57433</v>
      </c>
      <c r="B293" t="s">
        <v>343</v>
      </c>
      <c r="C293" t="s">
        <v>346</v>
      </c>
      <c r="D293" s="38" t="s">
        <v>946</v>
      </c>
      <c r="E293" s="105">
        <v>97352503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58079</v>
      </c>
      <c r="B294" t="s">
        <v>343</v>
      </c>
      <c r="C294" t="s">
        <v>346</v>
      </c>
      <c r="D294" s="38" t="s">
        <v>946</v>
      </c>
      <c r="E294" s="105" t="s">
        <v>897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58215</v>
      </c>
      <c r="B295" t="s">
        <v>343</v>
      </c>
      <c r="C295" t="s">
        <v>346</v>
      </c>
      <c r="D295" s="38" t="s">
        <v>986</v>
      </c>
      <c r="E295" s="105">
        <v>97383408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57897</v>
      </c>
      <c r="B296" t="s">
        <v>343</v>
      </c>
      <c r="C296" t="s">
        <v>346</v>
      </c>
      <c r="D296" s="38" t="s">
        <v>817</v>
      </c>
      <c r="E296" s="105">
        <v>6761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57512</v>
      </c>
      <c r="B297" t="s">
        <v>343</v>
      </c>
      <c r="C297" t="s">
        <v>346</v>
      </c>
      <c r="D297" s="38" t="s">
        <v>817</v>
      </c>
      <c r="E297" s="105">
        <v>97487903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57182</v>
      </c>
      <c r="B298" t="s">
        <v>343</v>
      </c>
      <c r="C298" t="s">
        <v>346</v>
      </c>
      <c r="D298" s="38" t="s">
        <v>817</v>
      </c>
      <c r="E298" s="105" t="s">
        <v>831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57075</v>
      </c>
      <c r="B299" t="s">
        <v>343</v>
      </c>
      <c r="C299" t="s">
        <v>346</v>
      </c>
      <c r="D299" s="38" t="s">
        <v>817</v>
      </c>
      <c r="E299" s="105" t="s">
        <v>819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57431</v>
      </c>
      <c r="B300" t="s">
        <v>343</v>
      </c>
      <c r="C300" t="s">
        <v>346</v>
      </c>
      <c r="D300" s="38" t="s">
        <v>817</v>
      </c>
      <c r="E300" s="105" t="s">
        <v>858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57146</v>
      </c>
      <c r="B301" t="s">
        <v>343</v>
      </c>
      <c r="C301" t="s">
        <v>346</v>
      </c>
      <c r="D301" s="38" t="s">
        <v>817</v>
      </c>
      <c r="E301" s="105" t="s">
        <v>827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57961</v>
      </c>
      <c r="B302" t="s">
        <v>343</v>
      </c>
      <c r="C302" t="s">
        <v>346</v>
      </c>
      <c r="D302" s="38" t="s">
        <v>970</v>
      </c>
      <c r="E302" s="105">
        <v>9120251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57358</v>
      </c>
      <c r="B303" t="s">
        <v>343</v>
      </c>
      <c r="C303" t="s">
        <v>346</v>
      </c>
      <c r="D303" s="38" t="s">
        <v>943</v>
      </c>
      <c r="E303" s="105" t="s">
        <v>849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57460</v>
      </c>
      <c r="B304" t="s">
        <v>343</v>
      </c>
      <c r="C304" t="s">
        <v>346</v>
      </c>
      <c r="D304" s="38" t="s">
        <v>425</v>
      </c>
      <c r="E304" s="105" t="s">
        <v>426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57298</v>
      </c>
      <c r="B305" t="s">
        <v>343</v>
      </c>
      <c r="C305" t="s">
        <v>346</v>
      </c>
      <c r="D305" s="38" t="s">
        <v>380</v>
      </c>
      <c r="E305" s="105" t="s">
        <v>423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57410</v>
      </c>
      <c r="B306" t="s">
        <v>343</v>
      </c>
      <c r="C306" t="s">
        <v>346</v>
      </c>
      <c r="D306" s="38" t="s">
        <v>380</v>
      </c>
      <c r="E306" s="105" t="s">
        <v>851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57273</v>
      </c>
      <c r="B307" t="s">
        <v>343</v>
      </c>
      <c r="C307" t="s">
        <v>346</v>
      </c>
      <c r="D307" s="38" t="s">
        <v>937</v>
      </c>
      <c r="E307" s="105" t="s">
        <v>837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58078</v>
      </c>
      <c r="B308" t="s">
        <v>343</v>
      </c>
      <c r="C308" t="s">
        <v>896</v>
      </c>
      <c r="D308" s="38">
        <v>500</v>
      </c>
      <c r="E308" s="105">
        <v>222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57952</v>
      </c>
      <c r="B309" t="s">
        <v>343</v>
      </c>
      <c r="C309" t="s">
        <v>896</v>
      </c>
      <c r="D309" s="38" t="s">
        <v>394</v>
      </c>
      <c r="E309" s="105" t="s">
        <v>395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58261</v>
      </c>
      <c r="B310" t="s">
        <v>343</v>
      </c>
      <c r="C310" t="s">
        <v>896</v>
      </c>
      <c r="D310" s="38" t="s">
        <v>347</v>
      </c>
      <c r="E310" s="105">
        <v>1263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57843</v>
      </c>
      <c r="B311" t="s">
        <v>343</v>
      </c>
      <c r="C311" t="s">
        <v>896</v>
      </c>
      <c r="D311" s="38" t="s">
        <v>880</v>
      </c>
      <c r="E311" s="105">
        <v>1247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57598</v>
      </c>
      <c r="B312" t="s">
        <v>343</v>
      </c>
      <c r="C312" t="s">
        <v>896</v>
      </c>
      <c r="D312" s="38" t="s">
        <v>369</v>
      </c>
      <c r="E312" s="105">
        <v>7960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58115</v>
      </c>
      <c r="B313" t="s">
        <v>343</v>
      </c>
      <c r="C313" t="s">
        <v>916</v>
      </c>
      <c r="D313" s="38" t="s">
        <v>983</v>
      </c>
      <c r="E313" s="105" t="s">
        <v>915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57762</v>
      </c>
      <c r="B314" t="s">
        <v>343</v>
      </c>
      <c r="D314" s="38" t="s">
        <v>932</v>
      </c>
      <c r="E314" s="105" t="s">
        <v>367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phoneticPr fontId="31" type="noConversion"/>
  <conditionalFormatting sqref="A2:E314">
    <cfRule type="expression" dxfId="1" priority="6">
      <formula>$K2=TRUE</formula>
    </cfRule>
    <cfRule type="expression" dxfId="0" priority="7">
      <formula>F2=TRUE</formula>
    </cfRule>
  </conditionalFormatting>
  <pageMargins left="0.7" right="0.7" top="0.75" bottom="0.75" header="0.3" footer="0.3"/>
  <ignoredErrors>
    <ignoredError sqref="E35:E47 E60 D63:E63 E65 E206 E210 E213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CERT AL</vt:lpstr>
      <vt:lpstr>CERT AF</vt:lpstr>
      <vt:lpstr>Filter Cert Data</vt:lpstr>
      <vt:lpstr>DropDowns</vt:lpstr>
      <vt:lpstr>MUG Table</vt:lpstr>
      <vt:lpstr>Logo Page</vt:lpstr>
      <vt:lpstr>Tables</vt:lpstr>
      <vt:lpstr>Addresses</vt:lpstr>
      <vt:lpstr>Software Validation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</vt:lpstr>
      <vt:lpstr>ResultsAF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cp:lastPrinted>2024-11-27T22:49:10Z</cp:lastPrinted>
  <dcterms:created xsi:type="dcterms:W3CDTF">2014-01-02T17:50:22Z</dcterms:created>
  <dcterms:modified xsi:type="dcterms:W3CDTF">2024-11-28T00:43:12Z</dcterms:modified>
  <cp:category/>
  <cp:contentStatus/>
</cp:coreProperties>
</file>